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3.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4.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5.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D:\Trabajo Casa Mar20\Art 1-14 y 72-15\2019\Art 1-14\"/>
    </mc:Choice>
  </mc:AlternateContent>
  <xr:revisionPtr revIDLastSave="0" documentId="13_ncr:1_{7D14B324-97D2-404F-8498-09644A81E9BD}" xr6:coauthVersionLast="44" xr6:coauthVersionMax="44" xr10:uidLastSave="{00000000-0000-0000-0000-000000000000}"/>
  <bookViews>
    <workbookView xWindow="-120" yWindow="-120" windowWidth="24240" windowHeight="13140" tabRatio="905" xr2:uid="{00000000-000D-0000-FFFF-FFFF00000000}"/>
  </bookViews>
  <sheets>
    <sheet name="Listado Empresas" sheetId="61" r:id="rId1"/>
    <sheet name="SITR Disp. Info - SEN 2019" sheetId="73" r:id="rId2"/>
    <sheet name="SITR Tiempo Actualiz- SEN 2019" sheetId="74" r:id="rId3"/>
    <sheet name="Disponib Canal Voz - SEN 2019" sheetId="55" r:id="rId4"/>
    <sheet name="Disp. Teleproteccion - SEN 2019" sheetId="75" r:id="rId5"/>
    <sheet name="Implem Automatismos - SEN 2019" sheetId="76" r:id="rId6"/>
    <sheet name="Regist Inf. Técnica - SEN 2019" sheetId="62" r:id="rId7"/>
    <sheet name="Implementación PRS - SEN 2019" sheetId="56" r:id="rId8"/>
    <sheet name="Pruebas Verific PRS - SEN 2019" sheetId="57" r:id="rId9"/>
    <sheet name="Implementacion PDCE - SEN 2019" sheetId="20" r:id="rId10"/>
    <sheet name="Cumpl. Comp. Reactiv - SEN 2019" sheetId="32" r:id="rId11"/>
    <sheet name="Indisp GxTx Prg-Forz  SEN 2019" sheetId="79" r:id="rId12"/>
    <sheet name="Sistema de Medidas PRMTE 2019" sheetId="78" r:id="rId13"/>
  </sheets>
  <externalReferences>
    <externalReference r:id="rId14"/>
    <externalReference r:id="rId15"/>
    <externalReference r:id="rId16"/>
    <externalReference r:id="rId17"/>
  </externalReferences>
  <definedNames>
    <definedName name="__________f5_" localSheetId="4">#REF!</definedName>
    <definedName name="__________f5_" localSheetId="5">#REF!</definedName>
    <definedName name="__________f5_" localSheetId="11">#REF!</definedName>
    <definedName name="__________f5_" localSheetId="1">#REF!</definedName>
    <definedName name="__________f5_" localSheetId="2">#REF!</definedName>
    <definedName name="__________f5_">#REF!</definedName>
    <definedName name="__________fc" localSheetId="4">#REF!</definedName>
    <definedName name="__________fc" localSheetId="5">#REF!</definedName>
    <definedName name="__________fc" localSheetId="11">#REF!</definedName>
    <definedName name="__________fc" localSheetId="1">#REF!</definedName>
    <definedName name="__________fc" localSheetId="2">#REF!</definedName>
    <definedName name="__________fc">#REF!</definedName>
    <definedName name="_________f5_" localSheetId="4">#REF!</definedName>
    <definedName name="_________f5_" localSheetId="5">#REF!</definedName>
    <definedName name="_________f5_" localSheetId="11">#REF!</definedName>
    <definedName name="_________f5_" localSheetId="1">#REF!</definedName>
    <definedName name="_________f5_" localSheetId="2">#REF!</definedName>
    <definedName name="_________f5_">#REF!</definedName>
    <definedName name="_________fc" localSheetId="11">#REF!</definedName>
    <definedName name="_________fc">#REF!</definedName>
    <definedName name="________f5_" localSheetId="11">#REF!</definedName>
    <definedName name="________f5_">#REF!</definedName>
    <definedName name="________fc" localSheetId="11">#REF!</definedName>
    <definedName name="________fc">#REF!</definedName>
    <definedName name="_______f5_" localSheetId="11">#REF!</definedName>
    <definedName name="_______f5_">#REF!</definedName>
    <definedName name="_______fc" localSheetId="11">#REF!</definedName>
    <definedName name="_______fc">#REF!</definedName>
    <definedName name="______f5_" localSheetId="3">#REF!</definedName>
    <definedName name="______f5_" localSheetId="11">#REF!</definedName>
    <definedName name="______f5_">#REF!</definedName>
    <definedName name="______fc" localSheetId="11">#REF!</definedName>
    <definedName name="______fc">#REF!</definedName>
    <definedName name="_____f5_" localSheetId="5">#REF!</definedName>
    <definedName name="_____f5_" localSheetId="11">#REF!</definedName>
    <definedName name="_____f5_">#REF!</definedName>
    <definedName name="_____fc" localSheetId="5">#REF!</definedName>
    <definedName name="_____fc" localSheetId="11">#REF!</definedName>
    <definedName name="_____fc">#REF!</definedName>
    <definedName name="____f5_" localSheetId="10">#REF!</definedName>
    <definedName name="____f5_" localSheetId="5">#REF!</definedName>
    <definedName name="____f5_" localSheetId="11">#REF!</definedName>
    <definedName name="____f5_">#REF!</definedName>
    <definedName name="____fc" localSheetId="5">#REF!</definedName>
    <definedName name="____fc" localSheetId="11">#REF!</definedName>
    <definedName name="____fc">#REF!</definedName>
    <definedName name="___f5_" localSheetId="5">#REF!</definedName>
    <definedName name="___f5_" localSheetId="11">#REF!</definedName>
    <definedName name="___f5_">#REF!</definedName>
    <definedName name="___fc" localSheetId="5">#REF!</definedName>
    <definedName name="___fc" localSheetId="11">#REF!</definedName>
    <definedName name="___fc">#REF!</definedName>
    <definedName name="__f5_" localSheetId="5">#REF!</definedName>
    <definedName name="__f5_" localSheetId="11">#REF!</definedName>
    <definedName name="__f5_">#REF!</definedName>
    <definedName name="__fc" localSheetId="5">#REF!</definedName>
    <definedName name="__fc" localSheetId="11">#REF!</definedName>
    <definedName name="__fc">#REF!</definedName>
    <definedName name="_f5_" localSheetId="5">#REF!</definedName>
    <definedName name="_f5_" localSheetId="11">#REF!</definedName>
    <definedName name="_f5_">#REF!</definedName>
    <definedName name="_fc" localSheetId="5">#REF!</definedName>
    <definedName name="_fc" localSheetId="11">#REF!</definedName>
    <definedName name="_fc">#REF!</definedName>
    <definedName name="_xlnm._FilterDatabase" localSheetId="10" hidden="1">'Cumpl. Comp. Reactiv - SEN 2019'!#REF!</definedName>
    <definedName name="_xlnm._FilterDatabase" localSheetId="3" hidden="1">'Disponib Canal Voz - SEN 2019'!$B$6:$D$133</definedName>
    <definedName name="_xlnm._FilterDatabase" localSheetId="5" hidden="1">'Implem Automatismos - SEN 2019'!$B$8:$L$214</definedName>
    <definedName name="_xlnm._FilterDatabase" localSheetId="9" hidden="1">'Implementacion PDCE - SEN 2019'!#REF!</definedName>
    <definedName name="_xlnm._FilterDatabase" localSheetId="11" hidden="1">'Indisp GxTx Prg-Forz  SEN 2019'!$E$3550:$P$3550</definedName>
    <definedName name="_xlnm._FilterDatabase" localSheetId="0" hidden="1">'Listado Empresas'!$B$9:$D$9</definedName>
    <definedName name="_xlnm._FilterDatabase" localSheetId="6" hidden="1">'Regist Inf. Técnica - SEN 2019'!$B$8:$F$8</definedName>
    <definedName name="_xlnm._FilterDatabase" localSheetId="12" hidden="1">'Sistema de Medidas PRMTE 2019'!$B$7:$K$164</definedName>
    <definedName name="_xlnm._FilterDatabase" localSheetId="2" hidden="1">'SITR Tiempo Actualiz- SEN 2019'!$B$6:$E$248</definedName>
    <definedName name="A_098" localSheetId="4">#REF!</definedName>
    <definedName name="A_098" localSheetId="3">#REF!</definedName>
    <definedName name="A_098" localSheetId="5">#REF!</definedName>
    <definedName name="A_098" localSheetId="11">#REF!</definedName>
    <definedName name="A_098" localSheetId="1">#REF!</definedName>
    <definedName name="A_098" localSheetId="2">#REF!</definedName>
    <definedName name="A_098">#REF!</definedName>
    <definedName name="A_099" localSheetId="5">#REF!</definedName>
    <definedName name="A_099" localSheetId="11">#REF!</definedName>
    <definedName name="A_099">#REF!</definedName>
    <definedName name="A_impresión_IM" localSheetId="10">[1]IPC!$A$1:$G$128</definedName>
    <definedName name="A_impresión_IM" localSheetId="4">[2]IPC!$A$1:$G$128</definedName>
    <definedName name="A_impresión_IM" localSheetId="3">[1]IPC!$A$1:$G$128</definedName>
    <definedName name="A_impresión_IM" localSheetId="5">[2]IPC!$A$1:$G$128</definedName>
    <definedName name="A_impresión_IM" localSheetId="7">[1]IPC!$A$1:$G$128</definedName>
    <definedName name="A_impresión_IM" localSheetId="11">[2]IPC!$A$1:$G$128</definedName>
    <definedName name="A_impresión_IM">[1]IPC!$A$1:$G$128</definedName>
    <definedName name="_xlnm.Extract" localSheetId="4">#REF!</definedName>
    <definedName name="_xlnm.Extract" localSheetId="3">#REF!</definedName>
    <definedName name="_xlnm.Extract" localSheetId="5">#REF!</definedName>
    <definedName name="_xlnm.Extract" localSheetId="11">#REF!</definedName>
    <definedName name="_xlnm.Extract" localSheetId="1">#REF!</definedName>
    <definedName name="_xlnm.Extract" localSheetId="2">#REF!</definedName>
    <definedName name="_xlnm.Extract">#REF!</definedName>
    <definedName name="cfc" localSheetId="5">#REF!</definedName>
    <definedName name="cfc" localSheetId="11">#REF!</definedName>
    <definedName name="cfc" localSheetId="1">#REF!</definedName>
    <definedName name="cfc" localSheetId="2">#REF!</definedName>
    <definedName name="cfc">#REF!</definedName>
    <definedName name="cfl" localSheetId="5">#REF!</definedName>
    <definedName name="cfl" localSheetId="11">#REF!</definedName>
    <definedName name="cfl" localSheetId="1">#REF!</definedName>
    <definedName name="cfl" localSheetId="2">#REF!</definedName>
    <definedName name="cfl">#REF!</definedName>
    <definedName name="cfn" localSheetId="5">#REF!</definedName>
    <definedName name="cfn" localSheetId="11">#REF!</definedName>
    <definedName name="cfn">#REF!</definedName>
    <definedName name="cfs" localSheetId="5">#REF!</definedName>
    <definedName name="cfs" localSheetId="11">#REF!</definedName>
    <definedName name="cfs">#REF!</definedName>
    <definedName name="clave" localSheetId="5">#REF!</definedName>
    <definedName name="clave" localSheetId="11">#REF!</definedName>
    <definedName name="clave">#REF!</definedName>
    <definedName name="Clientes_Libres">'[3]CLIENTES LIBRES'!$C$4:$J$109</definedName>
    <definedName name="Consumo_OMSIC" localSheetId="4">#REF!</definedName>
    <definedName name="Consumo_OMSIC" localSheetId="3">#REF!</definedName>
    <definedName name="Consumo_OMSIC" localSheetId="5">#REF!</definedName>
    <definedName name="Consumo_OMSIC" localSheetId="11">#REF!</definedName>
    <definedName name="Consumo_OMSIC" localSheetId="1">#REF!</definedName>
    <definedName name="Consumo_OMSIC" localSheetId="2">#REF!</definedName>
    <definedName name="Consumo_OMSIC">#REF!</definedName>
    <definedName name="csl" localSheetId="5">#REF!</definedName>
    <definedName name="csl" localSheetId="11">#REF!</definedName>
    <definedName name="csl" localSheetId="1">#REF!</definedName>
    <definedName name="csl" localSheetId="2">#REF!</definedName>
    <definedName name="csl">#REF!</definedName>
    <definedName name="ctc" localSheetId="5">#REF!</definedName>
    <definedName name="ctc" localSheetId="11">#REF!</definedName>
    <definedName name="ctc" localSheetId="1">#REF!</definedName>
    <definedName name="ctc" localSheetId="2">#REF!</definedName>
    <definedName name="ctc">#REF!</definedName>
    <definedName name="ctl" localSheetId="5">#REF!</definedName>
    <definedName name="ctl" localSheetId="11">#REF!</definedName>
    <definedName name="ctl">#REF!</definedName>
    <definedName name="ctma" localSheetId="5">#REF!</definedName>
    <definedName name="ctma" localSheetId="11">#REF!</definedName>
    <definedName name="ctma">#REF!</definedName>
    <definedName name="ctmb" localSheetId="5">#REF!</definedName>
    <definedName name="ctmb" localSheetId="11">#REF!</definedName>
    <definedName name="ctmb">#REF!</definedName>
    <definedName name="ctn" localSheetId="5">#REF!</definedName>
    <definedName name="ctn" localSheetId="11">#REF!</definedName>
    <definedName name="ctn">#REF!</definedName>
    <definedName name="cts" localSheetId="5">#REF!</definedName>
    <definedName name="cts" localSheetId="11">#REF!</definedName>
    <definedName name="cts">#REF!</definedName>
    <definedName name="Datos_emp_progra" localSheetId="10">'Cumpl. Comp. Reactiv - SEN 2019'!Datos_emp_progra</definedName>
    <definedName name="Datos_emp_progra" localSheetId="4">'Disp. Teleproteccion - SEN 2019'!Datos_emp_progra</definedName>
    <definedName name="Datos_emp_progra" localSheetId="3">'Disponib Canal Voz - SEN 2019'!Datos_emp_progra</definedName>
    <definedName name="Datos_emp_progra" localSheetId="5">'Implem Automatismos - SEN 2019'!Datos_emp_progra</definedName>
    <definedName name="Datos_emp_progra" localSheetId="9">'Implementacion PDCE - SEN 2019'!Datos_emp_progra</definedName>
    <definedName name="Datos_emp_progra" localSheetId="7">'Implementación PRS - SEN 2019'!Datos_emp_progra</definedName>
    <definedName name="Datos_emp_progra" localSheetId="11">'Indisp GxTx Prg-Forz  SEN 2019'!Datos_emp_progra</definedName>
    <definedName name="Datos_emp_progra" localSheetId="0">'Listado Empresas'!Datos_emp_progra</definedName>
    <definedName name="Datos_emp_progra" localSheetId="12">'Sistema de Medidas PRMTE 2019'!Datos_emp_progra</definedName>
    <definedName name="Datos_emp_progra" localSheetId="1">'SITR Disp. Info - SEN 2019'!Datos_emp_progra</definedName>
    <definedName name="Datos_emp_progra" localSheetId="2">'SITR Tiempo Actualiz- SEN 2019'!Datos_emp_progra</definedName>
    <definedName name="Datos_emp_progra">[0]!Datos_emp_progra</definedName>
    <definedName name="Diasfest" localSheetId="4">#REF!</definedName>
    <definedName name="Diasfest" localSheetId="3">#REF!</definedName>
    <definedName name="Diasfest" localSheetId="5">#REF!</definedName>
    <definedName name="Diasfest" localSheetId="11">#REF!</definedName>
    <definedName name="Diasfest" localSheetId="1">#REF!</definedName>
    <definedName name="Diasfest" localSheetId="2">#REF!</definedName>
    <definedName name="Diasfest">#REF!</definedName>
    <definedName name="fa" localSheetId="5">#REF!</definedName>
    <definedName name="fa" localSheetId="11">#REF!</definedName>
    <definedName name="fa" localSheetId="1">#REF!</definedName>
    <definedName name="fa" localSheetId="2">#REF!</definedName>
    <definedName name="fa">#REF!</definedName>
    <definedName name="fc_" localSheetId="5">#REF!</definedName>
    <definedName name="fc_" localSheetId="11">#REF!</definedName>
    <definedName name="fc_" localSheetId="1">#REF!</definedName>
    <definedName name="fc_" localSheetId="2">#REF!</definedName>
    <definedName name="fc_">#REF!</definedName>
    <definedName name="fecha">[4]Datos!$D$11</definedName>
    <definedName name="fl" localSheetId="4">#REF!</definedName>
    <definedName name="fl" localSheetId="3">#REF!</definedName>
    <definedName name="fl" localSheetId="5">#REF!</definedName>
    <definedName name="fl" localSheetId="11">#REF!</definedName>
    <definedName name="fl" localSheetId="1">#REF!</definedName>
    <definedName name="fl" localSheetId="2">#REF!</definedName>
    <definedName name="fl">#REF!</definedName>
    <definedName name="fn" localSheetId="5">#REF!</definedName>
    <definedName name="fn" localSheetId="11">#REF!</definedName>
    <definedName name="fn" localSheetId="1">#REF!</definedName>
    <definedName name="fn" localSheetId="2">#REF!</definedName>
    <definedName name="fn">#REF!</definedName>
    <definedName name="fs" localSheetId="5">#REF!</definedName>
    <definedName name="fs" localSheetId="11">#REF!</definedName>
    <definedName name="fs" localSheetId="1">#REF!</definedName>
    <definedName name="fs" localSheetId="2">#REF!</definedName>
    <definedName name="fs">#REF!</definedName>
    <definedName name="fv" localSheetId="5">#REF!</definedName>
    <definedName name="fv" localSheetId="11">#REF!</definedName>
    <definedName name="fv">#REF!</definedName>
    <definedName name="gaban" localSheetId="5">#REF!</definedName>
    <definedName name="gaban" localSheetId="11">#REF!</definedName>
    <definedName name="gaban">#REF!</definedName>
    <definedName name="gacocuad" localSheetId="5">#REF!</definedName>
    <definedName name="gacocuad" localSheetId="11">#REF!</definedName>
    <definedName name="gacocuad">#REF!</definedName>
    <definedName name="gacon" localSheetId="5">#REF!</definedName>
    <definedName name="gacon" localSheetId="11">#REF!</definedName>
    <definedName name="gacon">#REF!</definedName>
    <definedName name="galfa" localSheetId="5">#REF!</definedName>
    <definedName name="galfa" localSheetId="11">#REF!</definedName>
    <definedName name="galfa">#REF!</definedName>
    <definedName name="gantu" localSheetId="5">#REF!</definedName>
    <definedName name="gantu" localSheetId="11">#REF!</definedName>
    <definedName name="gantu">#REF!</definedName>
    <definedName name="garau" localSheetId="5">#REF!</definedName>
    <definedName name="garau" localSheetId="11">#REF!</definedName>
    <definedName name="garau">#REF!</definedName>
    <definedName name="gboca" localSheetId="5">#REF!</definedName>
    <definedName name="gboca" localSheetId="11">#REF!</definedName>
    <definedName name="gboca">#REF!</definedName>
    <definedName name="gcanu" localSheetId="5">#REF!</definedName>
    <definedName name="gcanu" localSheetId="11">#REF!</definedName>
    <definedName name="gcanu">#REF!</definedName>
    <definedName name="gcapu" localSheetId="5">#REF!</definedName>
    <definedName name="gcapu" localSheetId="11">#REF!</definedName>
    <definedName name="gcapu">#REF!</definedName>
    <definedName name="gcelc" localSheetId="5">#REF!</definedName>
    <definedName name="gcelc" localSheetId="11">#REF!</definedName>
    <definedName name="gcelc">#REF!</definedName>
    <definedName name="gcentr" localSheetId="5">#REF!</definedName>
    <definedName name="gcentr" localSheetId="11">#REF!</definedName>
    <definedName name="gcentr">#REF!</definedName>
    <definedName name="gcipr" localSheetId="5">#REF!</definedName>
    <definedName name="gcipr" localSheetId="11">#REF!</definedName>
    <definedName name="gcipr">#REF!</definedName>
    <definedName name="gcolm" localSheetId="5">#REF!</definedName>
    <definedName name="gcolm" localSheetId="11">#REF!</definedName>
    <definedName name="gcolm">#REF!</definedName>
    <definedName name="gcont" localSheetId="5">#REF!</definedName>
    <definedName name="gcont" localSheetId="11">#REF!</definedName>
    <definedName name="gcont">#REF!</definedName>
    <definedName name="gcord" localSheetId="5">#REF!</definedName>
    <definedName name="gcord" localSheetId="11">#REF!</definedName>
    <definedName name="gcord">#REF!</definedName>
    <definedName name="gcuri" localSheetId="5">#REF!</definedName>
    <definedName name="gcuri" localSheetId="11">#REF!</definedName>
    <definedName name="gcuri">#REF!</definedName>
    <definedName name="Generadoras_Integrantes">'[3]EMPRESAS GENERADORAS'!$E$6:$K$68</definedName>
    <definedName name="gflor" localSheetId="4">#REF!</definedName>
    <definedName name="gflor" localSheetId="3">#REF!</definedName>
    <definedName name="gflor" localSheetId="5">#REF!</definedName>
    <definedName name="gflor" localSheetId="11">#REF!</definedName>
    <definedName name="gflor" localSheetId="1">#REF!</definedName>
    <definedName name="gflor" localSheetId="2">#REF!</definedName>
    <definedName name="gflor">#REF!</definedName>
    <definedName name="ggua1" localSheetId="5">#REF!</definedName>
    <definedName name="ggua1" localSheetId="11">#REF!</definedName>
    <definedName name="ggua1" localSheetId="1">#REF!</definedName>
    <definedName name="ggua1" localSheetId="2">#REF!</definedName>
    <definedName name="ggua1">#REF!</definedName>
    <definedName name="ggua2" localSheetId="5">#REF!</definedName>
    <definedName name="ggua2" localSheetId="11">#REF!</definedName>
    <definedName name="ggua2" localSheetId="1">#REF!</definedName>
    <definedName name="ggua2" localSheetId="2">#REF!</definedName>
    <definedName name="ggua2">#REF!</definedName>
    <definedName name="ghsco" localSheetId="5">#REF!</definedName>
    <definedName name="ghsco" localSheetId="11">#REF!</definedName>
    <definedName name="ghsco">#REF!</definedName>
    <definedName name="gigna" localSheetId="5">#REF!</definedName>
    <definedName name="gigna" localSheetId="11">#REF!</definedName>
    <definedName name="gigna">#REF!</definedName>
    <definedName name="gisla" localSheetId="5">#REF!</definedName>
    <definedName name="gisla" localSheetId="11">#REF!</definedName>
    <definedName name="gisla">#REF!</definedName>
    <definedName name="glaj" localSheetId="5">#REF!</definedName>
    <definedName name="glaj" localSheetId="11">#REF!</definedName>
    <definedName name="glaj">#REF!</definedName>
    <definedName name="glaja" localSheetId="5">#REF!</definedName>
    <definedName name="glaja" localSheetId="11">#REF!</definedName>
    <definedName name="glaja">#REF!</definedName>
    <definedName name="glalt" localSheetId="5">#REF!</definedName>
    <definedName name="glalt" localSheetId="11">#REF!</definedName>
    <definedName name="glalt">#REF!</definedName>
    <definedName name="glver" localSheetId="5">#REF!</definedName>
    <definedName name="glver" localSheetId="11">#REF!</definedName>
    <definedName name="glver">#REF!</definedName>
    <definedName name="gmait" localSheetId="5">#REF!</definedName>
    <definedName name="gmait" localSheetId="11">#REF!</definedName>
    <definedName name="gmait">#REF!</definedName>
    <definedName name="gmaulea" localSheetId="5">#REF!</definedName>
    <definedName name="gmaulea" localSheetId="11">#REF!</definedName>
    <definedName name="gmaulea">#REF!</definedName>
    <definedName name="gmauleb" localSheetId="5">#REF!</definedName>
    <definedName name="gmauleb" localSheetId="11">#REF!</definedName>
    <definedName name="gmauleb">#REF!</definedName>
    <definedName name="gmoll" localSheetId="5">#REF!</definedName>
    <definedName name="gmoll" localSheetId="11">#REF!</definedName>
    <definedName name="gmoll">#REF!</definedName>
    <definedName name="gnehu" localSheetId="5">#REF!</definedName>
    <definedName name="gnehu" localSheetId="11">#REF!</definedName>
    <definedName name="gnehu">#REF!</definedName>
    <definedName name="gnorte" localSheetId="5">#REF!</definedName>
    <definedName name="gnorte" localSheetId="11">#REF!</definedName>
    <definedName name="gnorte">#REF!</definedName>
    <definedName name="gnren" localSheetId="5">#REF!</definedName>
    <definedName name="gnren" localSheetId="11">#REF!</definedName>
    <definedName name="gnren">#REF!</definedName>
    <definedName name="gpang" localSheetId="5">#REF!</definedName>
    <definedName name="gpang" localSheetId="11">#REF!</definedName>
    <definedName name="gpang">#REF!</definedName>
    <definedName name="gpehu" localSheetId="5">#REF!</definedName>
    <definedName name="gpehu" localSheetId="11">#REF!</definedName>
    <definedName name="gpehu">#REF!</definedName>
    <definedName name="gpetr" localSheetId="5">#REF!</definedName>
    <definedName name="gpetr" localSheetId="11">#REF!</definedName>
    <definedName name="gpetr">#REF!</definedName>
    <definedName name="gpilm" localSheetId="5">#REF!</definedName>
    <definedName name="gpilm" localSheetId="11">#REF!</definedName>
    <definedName name="gpilm">#REF!</definedName>
    <definedName name="gpull" localSheetId="5">#REF!</definedName>
    <definedName name="gpull" localSheetId="11">#REF!</definedName>
    <definedName name="gpull">#REF!</definedName>
    <definedName name="gpunt" localSheetId="5">#REF!</definedName>
    <definedName name="gpunt" localSheetId="11">#REF!</definedName>
    <definedName name="gpunt">#REF!</definedName>
    <definedName name="gquel" localSheetId="5">#REF!</definedName>
    <definedName name="gquel" localSheetId="11">#REF!</definedName>
    <definedName name="gquel">#REF!</definedName>
    <definedName name="gquil" localSheetId="5">#REF!</definedName>
    <definedName name="gquil" localSheetId="11">#REF!</definedName>
    <definedName name="gquil">#REF!</definedName>
    <definedName name="gquilcuad" localSheetId="5">#REF!</definedName>
    <definedName name="gquilcuad" localSheetId="11">#REF!</definedName>
    <definedName name="gquilcuad">#REF!</definedName>
    <definedName name="gquinta" localSheetId="5">#REF!</definedName>
    <definedName name="gquinta" localSheetId="11">#REF!</definedName>
    <definedName name="gquinta">#REF!</definedName>
    <definedName name="grape" localSheetId="5">#REF!</definedName>
    <definedName name="grape" localSheetId="11">#REF!</definedName>
    <definedName name="grape">#REF!</definedName>
    <definedName name="grenc" localSheetId="5">#REF!</definedName>
    <definedName name="grenc" localSheetId="11">#REF!</definedName>
    <definedName name="grenc">#REF!</definedName>
    <definedName name="grucu" localSheetId="5">#REF!</definedName>
    <definedName name="grucu" localSheetId="11">#REF!</definedName>
    <definedName name="grucu">#REF!</definedName>
    <definedName name="gsauz" localSheetId="5">#REF!</definedName>
    <definedName name="gsauz" localSheetId="11">#REF!</definedName>
    <definedName name="gsauz">#REF!</definedName>
    <definedName name="gsisg" localSheetId="5">#REF!</definedName>
    <definedName name="gsisg" localSheetId="11">#REF!</definedName>
    <definedName name="gsisg">#REF!</definedName>
    <definedName name="gsisi" localSheetId="5">#REF!</definedName>
    <definedName name="gsisi" localSheetId="11">#REF!</definedName>
    <definedName name="gsisi">#REF!</definedName>
    <definedName name="gsur" localSheetId="5">#REF!</definedName>
    <definedName name="gsur" localSheetId="11">#REF!</definedName>
    <definedName name="gsur">#REF!</definedName>
    <definedName name="gtgda" localSheetId="5">#REF!</definedName>
    <definedName name="gtgda" localSheetId="11">#REF!</definedName>
    <definedName name="gtgda">#REF!</definedName>
    <definedName name="gtghc" localSheetId="5">#REF!</definedName>
    <definedName name="gtghc" localSheetId="11">#REF!</definedName>
    <definedName name="gtghc">#REF!</definedName>
    <definedName name="gtgin" localSheetId="5">#REF!</definedName>
    <definedName name="gtgin" localSheetId="11">#REF!</definedName>
    <definedName name="gtgin">#REF!</definedName>
    <definedName name="gtoro" localSheetId="5">#REF!</definedName>
    <definedName name="gtoro" localSheetId="11">#REF!</definedName>
    <definedName name="gtoro">#REF!</definedName>
    <definedName name="gven1" localSheetId="5">#REF!</definedName>
    <definedName name="gven1" localSheetId="11">#REF!</definedName>
    <definedName name="gven1">#REF!</definedName>
    <definedName name="gven2" localSheetId="5">#REF!</definedName>
    <definedName name="gven2" localSheetId="11">#REF!</definedName>
    <definedName name="gven2">#REF!</definedName>
    <definedName name="gvolc" localSheetId="5">#REF!</definedName>
    <definedName name="gvolc" localSheetId="11">#REF!</definedName>
    <definedName name="gvolc">#REF!</definedName>
    <definedName name="horario" localSheetId="10">'Cumpl. Comp. Reactiv - SEN 2019'!horario</definedName>
    <definedName name="horario" localSheetId="4">'Disp. Teleproteccion - SEN 2019'!horario</definedName>
    <definedName name="horario" localSheetId="3">'Disponib Canal Voz - SEN 2019'!horario</definedName>
    <definedName name="horario" localSheetId="5">'Implem Automatismos - SEN 2019'!horario</definedName>
    <definedName name="horario" localSheetId="9">'Implementacion PDCE - SEN 2019'!horario</definedName>
    <definedName name="horario" localSheetId="7">'Implementación PRS - SEN 2019'!horario</definedName>
    <definedName name="horario" localSheetId="11">'Indisp GxTx Prg-Forz  SEN 2019'!horario</definedName>
    <definedName name="horario" localSheetId="0">'Listado Empresas'!horario</definedName>
    <definedName name="horario" localSheetId="12">'Sistema de Medidas PRMTE 2019'!horario</definedName>
    <definedName name="horario" localSheetId="1">'SITR Disp. Info - SEN 2019'!horario</definedName>
    <definedName name="horario" localSheetId="2">'SITR Tiempo Actualiz- SEN 2019'!horario</definedName>
    <definedName name="horario">[0]!horario</definedName>
    <definedName name="Macro1" localSheetId="10">'Cumpl. Comp. Reactiv - SEN 2019'!Macro1</definedName>
    <definedName name="Macro1" localSheetId="4">'Disp. Teleproteccion - SEN 2019'!Macro1</definedName>
    <definedName name="Macro1" localSheetId="3">'Disponib Canal Voz - SEN 2019'!Macro1</definedName>
    <definedName name="Macro1" localSheetId="5">'Implem Automatismos - SEN 2019'!Macro1</definedName>
    <definedName name="Macro1" localSheetId="9">'Implementacion PDCE - SEN 2019'!Macro1</definedName>
    <definedName name="Macro1" localSheetId="7">'Implementación PRS - SEN 2019'!Macro1</definedName>
    <definedName name="Macro1" localSheetId="11">'Indisp GxTx Prg-Forz  SEN 2019'!Macro1</definedName>
    <definedName name="Macro1" localSheetId="0">'Listado Empresas'!Macro1</definedName>
    <definedName name="Macro1" localSheetId="12">'Sistema de Medidas PRMTE 2019'!Macro1</definedName>
    <definedName name="Macro1" localSheetId="1">'SITR Disp. Info - SEN 2019'!Macro1</definedName>
    <definedName name="Macro1" localSheetId="2">'SITR Tiempo Actualiz- SEN 2019'!Macro1</definedName>
    <definedName name="Macro1">[0]!Macro1</definedName>
    <definedName name="Macro4" localSheetId="10">'Cumpl. Comp. Reactiv - SEN 2019'!Macro4</definedName>
    <definedName name="Macro4" localSheetId="4">'Disp. Teleproteccion - SEN 2019'!Macro4</definedName>
    <definedName name="Macro4" localSheetId="3">'Disponib Canal Voz - SEN 2019'!Macro4</definedName>
    <definedName name="Macro4" localSheetId="5">'Implem Automatismos - SEN 2019'!Macro4</definedName>
    <definedName name="Macro4" localSheetId="9">'Implementacion PDCE - SEN 2019'!Macro4</definedName>
    <definedName name="Macro4" localSheetId="7">'Implementación PRS - SEN 2019'!Macro4</definedName>
    <definedName name="Macro4" localSheetId="11">'Indisp GxTx Prg-Forz  SEN 2019'!Macro4</definedName>
    <definedName name="Macro4" localSheetId="0">'Listado Empresas'!Macro4</definedName>
    <definedName name="Macro4" localSheetId="12">'Sistema de Medidas PRMTE 2019'!Macro4</definedName>
    <definedName name="Macro4" localSheetId="1">'SITR Disp. Info - SEN 2019'!Macro4</definedName>
    <definedName name="Macro4" localSheetId="2">'SITR Tiempo Actualiz- SEN 2019'!Macro4</definedName>
    <definedName name="Macro4">[0]!Macro4</definedName>
    <definedName name="Resumen_Mant." localSheetId="4">#REF!</definedName>
    <definedName name="Resumen_Mant." localSheetId="3">#REF!</definedName>
    <definedName name="Resumen_Mant." localSheetId="5">#REF!</definedName>
    <definedName name="Resumen_Mant." localSheetId="11">#REF!</definedName>
    <definedName name="Resumen_Mant." localSheetId="1">#REF!</definedName>
    <definedName name="Resumen_Mant." localSheetId="2">#REF!</definedName>
    <definedName name="Resumen_Mant.">#REF!</definedName>
    <definedName name="Subtransmisoras_Integrantes">'[3]PROPIETARIAS DE SUBTX'!$E$5:$K$28</definedName>
    <definedName name="Transmisoras_Troncales">'[3]TRANSMISORAS TRONCALES'!$D$7:$J$10</definedName>
    <definedName name="Vchil" localSheetId="4">#REF!</definedName>
    <definedName name="Vchil" localSheetId="3">#REF!</definedName>
    <definedName name="Vchil" localSheetId="5">#REF!</definedName>
    <definedName name="Vchil" localSheetId="11">#REF!</definedName>
    <definedName name="Vchil" localSheetId="1">#REF!</definedName>
    <definedName name="Vchil" localSheetId="2">#REF!</definedName>
    <definedName name="Vchil">#REF!</definedName>
    <definedName name="VtasCosta" localSheetId="5">#REF!</definedName>
    <definedName name="VtasCosta" localSheetId="11">#REF!</definedName>
    <definedName name="VtasCosta" localSheetId="1">#REF!</definedName>
    <definedName name="VtasCosta" localSheetId="2">#REF!</definedName>
    <definedName name="VtasCosta">#REF!</definedName>
    <definedName name="VtasSIC" localSheetId="5">#REF!</definedName>
    <definedName name="VtasSIC" localSheetId="11">#REF!</definedName>
    <definedName name="VtasSIC" localSheetId="1">#REF!</definedName>
    <definedName name="VtasSIC" localSheetId="2">#REF!</definedName>
    <definedName name="VtasSIC">#REF!</definedName>
    <definedName name="x" localSheetId="10">'Cumpl. Comp. Reactiv - SEN 2019'!x</definedName>
    <definedName name="x" localSheetId="4">'Disp. Teleproteccion - SEN 2019'!x</definedName>
    <definedName name="x" localSheetId="3">'Disponib Canal Voz - SEN 2019'!x</definedName>
    <definedName name="x" localSheetId="5">'Implem Automatismos - SEN 2019'!x</definedName>
    <definedName name="x" localSheetId="9">'Implementacion PDCE - SEN 2019'!x</definedName>
    <definedName name="x" localSheetId="7">'Implementación PRS - SEN 2019'!x</definedName>
    <definedName name="x" localSheetId="11">'Indisp GxTx Prg-Forz  SEN 2019'!x</definedName>
    <definedName name="x" localSheetId="12">'Sistema de Medidas PRMTE 2019'!x</definedName>
    <definedName name="x" localSheetId="1">'SITR Disp. Info - SEN 2019'!x</definedName>
    <definedName name="x" localSheetId="2">'SITR Tiempo Actualiz- SEN 2019'!x</definedName>
    <definedName name="x">[0]!x</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W3104" i="79" l="1"/>
  <c r="X3104" i="79"/>
  <c r="W3105" i="79"/>
  <c r="X3105" i="79"/>
  <c r="W3106" i="79"/>
  <c r="X3106" i="79"/>
  <c r="Y3104" i="79"/>
  <c r="Y3105" i="79"/>
  <c r="Y3106" i="79"/>
  <c r="U3106" i="79"/>
  <c r="T3106" i="79"/>
  <c r="S3106" i="79"/>
  <c r="U3105" i="79"/>
  <c r="T3105" i="79"/>
  <c r="S3105" i="79"/>
  <c r="U3104" i="79"/>
  <c r="U3107" i="79" s="1"/>
  <c r="T3104" i="79"/>
  <c r="S3104" i="79"/>
  <c r="S3107" i="79" s="1"/>
  <c r="T3107" i="79" l="1"/>
  <c r="U3553" i="79" l="1"/>
  <c r="T3553" i="79"/>
  <c r="S3553" i="79"/>
  <c r="U3552" i="79"/>
  <c r="T3552" i="79"/>
  <c r="S3552" i="79"/>
  <c r="U3551" i="79"/>
  <c r="T3551" i="79"/>
  <c r="S3551" i="79"/>
  <c r="U1606" i="79"/>
  <c r="T1606" i="79"/>
  <c r="S1606" i="79"/>
  <c r="U1605" i="79"/>
  <c r="T1605" i="79"/>
  <c r="S1605" i="79"/>
  <c r="U1604" i="79"/>
  <c r="T1604" i="79"/>
  <c r="S1604" i="79"/>
  <c r="U1603" i="79"/>
  <c r="T1603" i="79"/>
  <c r="S1603" i="79"/>
  <c r="U71" i="79"/>
  <c r="T71" i="79"/>
  <c r="S71" i="79"/>
  <c r="U70" i="79"/>
  <c r="T70" i="79"/>
  <c r="S70" i="79"/>
  <c r="U69" i="79"/>
  <c r="T69" i="79"/>
  <c r="S69" i="79"/>
  <c r="U68" i="79"/>
  <c r="T68" i="79"/>
  <c r="S68" i="79"/>
  <c r="AE37" i="79"/>
  <c r="AD37" i="79"/>
  <c r="AC37" i="79"/>
  <c r="U37" i="79"/>
  <c r="T37" i="79"/>
  <c r="S37" i="79"/>
  <c r="AE36" i="79"/>
  <c r="AD36" i="79"/>
  <c r="AC36" i="79"/>
  <c r="U36" i="79"/>
  <c r="T36" i="79"/>
  <c r="S36" i="79"/>
  <c r="AE35" i="79"/>
  <c r="AD35" i="79"/>
  <c r="AC35" i="79"/>
  <c r="U35" i="79"/>
  <c r="T35" i="79"/>
  <c r="S35" i="79"/>
  <c r="AE34" i="79"/>
  <c r="AD34" i="79"/>
  <c r="AC34" i="79"/>
  <c r="U34" i="79"/>
  <c r="T34" i="79"/>
  <c r="S34" i="79"/>
  <c r="U3554" i="79" l="1"/>
  <c r="Y3552" i="79" s="1"/>
  <c r="U1607" i="79"/>
  <c r="Y1606" i="79" s="1"/>
  <c r="S3554" i="79"/>
  <c r="W3551" i="79" s="1"/>
  <c r="T1607" i="79"/>
  <c r="S1607" i="79"/>
  <c r="W1605" i="79" s="1"/>
  <c r="AC38" i="79"/>
  <c r="AG37" i="79" s="1"/>
  <c r="AD38" i="79"/>
  <c r="AH37" i="79" s="1"/>
  <c r="S72" i="79"/>
  <c r="W70" i="79" s="1"/>
  <c r="U38" i="79"/>
  <c r="Y36" i="79" s="1"/>
  <c r="T38" i="79"/>
  <c r="X34" i="79" s="1"/>
  <c r="T72" i="79"/>
  <c r="X68" i="79" s="1"/>
  <c r="X1605" i="79"/>
  <c r="X1603" i="79"/>
  <c r="X1606" i="79"/>
  <c r="AH34" i="79"/>
  <c r="X1604" i="79"/>
  <c r="S38" i="79"/>
  <c r="W37" i="79" s="1"/>
  <c r="U72" i="79"/>
  <c r="Y71" i="79" s="1"/>
  <c r="AE38" i="79"/>
  <c r="AI36" i="79" s="1"/>
  <c r="W68" i="79"/>
  <c r="Y1603" i="79"/>
  <c r="T3554" i="79"/>
  <c r="X3552" i="79" s="1"/>
  <c r="Y3551" i="79" l="1"/>
  <c r="Y35" i="79"/>
  <c r="Y3553" i="79"/>
  <c r="X3551" i="79"/>
  <c r="Y1604" i="79"/>
  <c r="W3553" i="79"/>
  <c r="W3552" i="79"/>
  <c r="Y1605" i="79"/>
  <c r="AG35" i="79"/>
  <c r="W1604" i="79"/>
  <c r="W1606" i="79"/>
  <c r="W1603" i="79"/>
  <c r="AH35" i="79"/>
  <c r="AG34" i="79"/>
  <c r="AH36" i="79"/>
  <c r="AG36" i="79"/>
  <c r="X70" i="79"/>
  <c r="W69" i="79"/>
  <c r="W71" i="79"/>
  <c r="X37" i="79"/>
  <c r="X69" i="79"/>
  <c r="X71" i="79"/>
  <c r="X36" i="79"/>
  <c r="W34" i="79"/>
  <c r="W35" i="79"/>
  <c r="X35" i="79"/>
  <c r="Y34" i="79"/>
  <c r="Y37" i="79"/>
  <c r="AI35" i="79"/>
  <c r="Y69" i="79"/>
  <c r="AI34" i="79"/>
  <c r="W36" i="79"/>
  <c r="Y68" i="79"/>
  <c r="X3553" i="79"/>
  <c r="AI37" i="79"/>
  <c r="Y70" i="79"/>
  <c r="G288" i="74" l="1"/>
  <c r="F150" i="75" l="1"/>
  <c r="F149" i="75"/>
  <c r="F148" i="75"/>
  <c r="F147" i="75"/>
  <c r="F146" i="75"/>
  <c r="E142" i="75"/>
  <c r="D250" i="62"/>
  <c r="C250" i="62" s="1"/>
  <c r="D249" i="62"/>
  <c r="C249" i="62" s="1"/>
  <c r="D248" i="62"/>
  <c r="C248" i="62" s="1"/>
  <c r="D247" i="62"/>
  <c r="C247" i="62" s="1"/>
  <c r="G246" i="62"/>
  <c r="D246" i="62"/>
  <c r="D251" i="62" s="1"/>
  <c r="C246" i="62"/>
  <c r="F151" i="75" l="1"/>
  <c r="E147" i="75" s="1"/>
  <c r="E149" i="75" l="1"/>
  <c r="E146" i="75"/>
  <c r="E148" i="75"/>
  <c r="E150" i="75"/>
  <c r="E255" i="74"/>
  <c r="E256" i="74" l="1"/>
  <c r="E285" i="74"/>
  <c r="E286" i="74"/>
  <c r="E287" i="74"/>
  <c r="E288" i="74"/>
  <c r="O102" i="73"/>
  <c r="O92" i="73"/>
  <c r="O81" i="73"/>
  <c r="E257" i="74" l="1"/>
  <c r="O248" i="73" l="1"/>
  <c r="O247" i="73"/>
  <c r="O246" i="73"/>
  <c r="O245" i="73"/>
  <c r="O244" i="73"/>
  <c r="O243" i="73"/>
  <c r="O242" i="73"/>
  <c r="O241" i="73"/>
  <c r="O240" i="73"/>
  <c r="O239" i="73"/>
  <c r="O238" i="73"/>
  <c r="O237" i="73"/>
  <c r="O236" i="73"/>
  <c r="O235" i="73"/>
  <c r="O234" i="73"/>
  <c r="O233" i="73"/>
  <c r="O232" i="73"/>
  <c r="O231" i="73"/>
  <c r="O230" i="73"/>
  <c r="O229" i="73"/>
  <c r="O228" i="73"/>
  <c r="O227" i="73"/>
  <c r="O226" i="73"/>
  <c r="O225" i="73"/>
  <c r="O224" i="73"/>
  <c r="O223" i="73"/>
  <c r="O222" i="73"/>
  <c r="O221" i="73"/>
  <c r="O220" i="73"/>
  <c r="O219" i="73"/>
  <c r="O218" i="73"/>
  <c r="O217" i="73"/>
  <c r="O216" i="73"/>
  <c r="O215" i="73"/>
  <c r="O214" i="73"/>
  <c r="O213" i="73"/>
  <c r="O212" i="73"/>
  <c r="O211" i="73"/>
  <c r="O210" i="73"/>
  <c r="O209" i="73"/>
  <c r="O208" i="73"/>
  <c r="O207" i="73"/>
  <c r="O206" i="73"/>
  <c r="O205" i="73"/>
  <c r="O204" i="73"/>
  <c r="O203" i="73"/>
  <c r="O202" i="73"/>
  <c r="O201" i="73"/>
  <c r="O200" i="73"/>
  <c r="O199" i="73"/>
  <c r="O198" i="73"/>
  <c r="O197" i="73"/>
  <c r="O196" i="73"/>
  <c r="O195" i="73"/>
  <c r="O194" i="73"/>
  <c r="O193" i="73"/>
  <c r="O192" i="73"/>
  <c r="O191" i="73"/>
  <c r="O190" i="73"/>
  <c r="O189" i="73"/>
  <c r="O188" i="73"/>
  <c r="O187" i="73"/>
  <c r="O186" i="73"/>
  <c r="O185" i="73"/>
  <c r="O184" i="73"/>
  <c r="O183" i="73"/>
  <c r="O182" i="73"/>
  <c r="O181" i="73"/>
  <c r="O180" i="73"/>
  <c r="O179" i="73"/>
  <c r="O178" i="73"/>
  <c r="O177" i="73"/>
  <c r="O176" i="73"/>
  <c r="O175" i="73"/>
  <c r="O174" i="73"/>
  <c r="O173" i="73"/>
  <c r="O172" i="73"/>
  <c r="O171" i="73"/>
  <c r="O170" i="73"/>
  <c r="O169" i="73"/>
  <c r="O168" i="73"/>
  <c r="O167" i="73"/>
  <c r="O166" i="73"/>
  <c r="O165" i="73"/>
  <c r="O164" i="73"/>
  <c r="O163" i="73"/>
  <c r="O162" i="73"/>
  <c r="O161" i="73"/>
  <c r="O160" i="73"/>
  <c r="O159" i="73"/>
  <c r="O158" i="73"/>
  <c r="O157" i="73"/>
  <c r="O156" i="73"/>
  <c r="O155" i="73"/>
  <c r="O154" i="73"/>
  <c r="O153" i="73"/>
  <c r="O152" i="73"/>
  <c r="O151" i="73"/>
  <c r="O150" i="73"/>
  <c r="O149" i="73"/>
  <c r="O148" i="73"/>
  <c r="O147" i="73"/>
  <c r="O146" i="73"/>
  <c r="O145" i="73"/>
  <c r="O144" i="73"/>
  <c r="O143" i="73"/>
  <c r="O142" i="73"/>
  <c r="O141" i="73"/>
  <c r="O140" i="73"/>
  <c r="O139" i="73"/>
  <c r="O138" i="73"/>
  <c r="O137" i="73"/>
  <c r="O136" i="73"/>
  <c r="O135" i="73"/>
  <c r="O134" i="73"/>
  <c r="O133" i="73"/>
  <c r="O132" i="73"/>
  <c r="O131" i="73"/>
  <c r="O130" i="73"/>
  <c r="O129" i="73"/>
  <c r="O128" i="73"/>
  <c r="O127" i="73"/>
  <c r="O126" i="73"/>
  <c r="O125" i="73"/>
  <c r="O124" i="73"/>
  <c r="O123" i="73"/>
  <c r="O122" i="73"/>
  <c r="O121" i="73"/>
  <c r="O120" i="73"/>
  <c r="O119" i="73"/>
  <c r="O118" i="73"/>
  <c r="O117" i="73"/>
  <c r="O116" i="73"/>
  <c r="O115" i="73"/>
  <c r="O114" i="73"/>
  <c r="O113" i="73"/>
  <c r="O112" i="73"/>
  <c r="O111" i="73"/>
  <c r="O110" i="73"/>
  <c r="O109" i="73"/>
  <c r="O108" i="73"/>
  <c r="O107" i="73"/>
  <c r="O106" i="73"/>
  <c r="O105" i="73"/>
  <c r="O104" i="73"/>
  <c r="O103" i="73"/>
  <c r="O101" i="73"/>
  <c r="O100" i="73"/>
  <c r="O99" i="73"/>
  <c r="O98" i="73"/>
  <c r="O97" i="73"/>
  <c r="O96" i="73"/>
  <c r="O95" i="73"/>
  <c r="O94" i="73"/>
  <c r="O93" i="73"/>
  <c r="O91" i="73"/>
  <c r="O90" i="73"/>
  <c r="O89" i="73"/>
  <c r="O88" i="73"/>
  <c r="O87" i="73"/>
  <c r="O86" i="73"/>
  <c r="O85" i="73"/>
  <c r="O84" i="73"/>
  <c r="O83" i="73"/>
  <c r="O82" i="73"/>
  <c r="O80" i="73"/>
  <c r="O79" i="73"/>
  <c r="O78" i="73"/>
  <c r="O77" i="73"/>
  <c r="O76" i="73"/>
  <c r="O75" i="73"/>
  <c r="O74" i="73"/>
  <c r="O73" i="73"/>
  <c r="O72" i="73"/>
  <c r="O71" i="73"/>
  <c r="O70" i="73"/>
  <c r="O69" i="73"/>
  <c r="O68" i="73"/>
  <c r="O67" i="73"/>
  <c r="O65" i="73"/>
  <c r="O64" i="73"/>
  <c r="O62" i="73"/>
  <c r="O61" i="73"/>
  <c r="O60" i="73"/>
  <c r="O59" i="73"/>
  <c r="O58" i="73"/>
  <c r="O57" i="73"/>
  <c r="O56" i="73"/>
  <c r="O55" i="73"/>
  <c r="O54" i="73"/>
  <c r="O53" i="73"/>
  <c r="O52" i="73"/>
  <c r="O51" i="73"/>
  <c r="O50" i="73"/>
  <c r="O49" i="73"/>
  <c r="O48" i="73"/>
  <c r="O47" i="73"/>
  <c r="O46" i="73"/>
  <c r="O45" i="73"/>
  <c r="O44" i="73"/>
  <c r="O43" i="73"/>
  <c r="O42" i="73"/>
  <c r="O41" i="73"/>
  <c r="O40" i="73"/>
  <c r="O39" i="73"/>
  <c r="O38" i="73"/>
  <c r="O37" i="73"/>
  <c r="O36" i="73"/>
  <c r="O35" i="73"/>
  <c r="O34" i="73"/>
  <c r="O33" i="73"/>
  <c r="O32" i="73"/>
  <c r="O31" i="73"/>
  <c r="O30" i="73"/>
  <c r="O29" i="73"/>
  <c r="O28" i="73"/>
  <c r="O26" i="73"/>
  <c r="O25" i="73"/>
  <c r="O24" i="73"/>
  <c r="O23" i="73"/>
  <c r="O22" i="73"/>
  <c r="O21" i="73"/>
  <c r="O20" i="73"/>
  <c r="O19" i="73"/>
  <c r="O18" i="73"/>
  <c r="O17" i="73"/>
  <c r="O16" i="73"/>
  <c r="O15" i="73"/>
  <c r="O14" i="73"/>
  <c r="O13" i="73"/>
  <c r="O12" i="73"/>
  <c r="O11" i="73"/>
  <c r="O10" i="73"/>
  <c r="O9" i="73"/>
  <c r="O8" i="73"/>
  <c r="D255" i="73" l="1"/>
  <c r="F288" i="74" l="1"/>
  <c r="D288" i="74"/>
  <c r="C288" i="74"/>
  <c r="D287" i="74"/>
  <c r="C287" i="74"/>
  <c r="D286" i="74"/>
  <c r="C286" i="74"/>
  <c r="F285" i="74"/>
  <c r="D285" i="74"/>
  <c r="C285" i="74"/>
  <c r="F286" i="73"/>
  <c r="E286" i="73"/>
  <c r="D286" i="73"/>
  <c r="C286" i="73"/>
  <c r="F285" i="73"/>
  <c r="E285" i="73"/>
  <c r="D285" i="73"/>
  <c r="C285" i="73"/>
  <c r="E284" i="73"/>
  <c r="D284" i="73"/>
  <c r="C284" i="73"/>
  <c r="F283" i="73"/>
  <c r="E283" i="73"/>
  <c r="D283" i="73"/>
  <c r="C283" i="73"/>
  <c r="F284" i="73" l="1"/>
</calcChain>
</file>

<file path=xl/sharedStrings.xml><?xml version="1.0" encoding="utf-8"?>
<sst xmlns="http://schemas.openxmlformats.org/spreadsheetml/2006/main" count="39798" uniqueCount="7848">
  <si>
    <t>Informe final "Estudio de Detalle para PDCE Charrúa - Ancoa", Informe Técnico EE-ES-2011-385 revisión D, Diciembre 2011.</t>
  </si>
  <si>
    <t>Contingencia sujeta a evaluación la cual se está siguiendo el cumplimiento de su implementación</t>
  </si>
  <si>
    <t>Sistema automático de control para el cierre o apertura de Interruptores que permite:
   Cambios topológicos en el el sistema 
   Desconexión de carga
   Desconexión de generación
   Conexión/desconexión de equipos de compensación para cumplir con el objetivo del recurso .</t>
  </si>
  <si>
    <t>STS</t>
  </si>
  <si>
    <t>Implementación de los Planes para Contingencias Extremas</t>
  </si>
  <si>
    <t>ID</t>
  </si>
  <si>
    <t>Observaciones</t>
  </si>
  <si>
    <t>Campo</t>
  </si>
  <si>
    <t>Descripción</t>
  </si>
  <si>
    <t>Identificador de fila</t>
  </si>
  <si>
    <t>Estudio/Fecha:</t>
  </si>
  <si>
    <t>Indica el Informe en el cual se describe el último plan vigente que aborda la contingencia.</t>
  </si>
  <si>
    <t>Contingencia:</t>
  </si>
  <si>
    <t>Recurso:</t>
  </si>
  <si>
    <t>Sistemas automáticos de control (Hardware/Software), que permitan el control de tensión, frecuencia, redistribución de flujos de potencia, estabilización de sistemas de potencia u otros que permitan cumplir con el objetivo del recurso.</t>
  </si>
  <si>
    <t>Tipo de Recurso:</t>
  </si>
  <si>
    <t>Definición de la función específica del recurso.</t>
  </si>
  <si>
    <t>TRANSQUILLOTA</t>
  </si>
  <si>
    <t>TRANSELEC</t>
  </si>
  <si>
    <t>ENAP REFINERIA ACONCAGUA</t>
  </si>
  <si>
    <t>CHILQUINTA</t>
  </si>
  <si>
    <t>COLBUN</t>
  </si>
  <si>
    <t>AES GENER</t>
  </si>
  <si>
    <t>GUACOLDA</t>
  </si>
  <si>
    <t>ENDESA</t>
  </si>
  <si>
    <t>SAESA</t>
  </si>
  <si>
    <t>TRANSNET</t>
  </si>
  <si>
    <t>Nota:</t>
  </si>
  <si>
    <t>Compensar el déficit de generación de la zona centro a través de la operación de un EDAC adicional, relés de  gradiente de caída de frecuencia que actúan sobre sus consumos en Polpaico.</t>
  </si>
  <si>
    <t>Avance:</t>
  </si>
  <si>
    <t>Avance de acuerdo a lo indicado en el campo Observaciones</t>
  </si>
  <si>
    <t>PEHUENCHE</t>
  </si>
  <si>
    <t>SAGESA</t>
  </si>
  <si>
    <t>PUNTILLA</t>
  </si>
  <si>
    <t>PETROPOWER</t>
  </si>
  <si>
    <t>DUKE ENERGY</t>
  </si>
  <si>
    <t>TECNORED</t>
  </si>
  <si>
    <t>RIO TRANQUILO</t>
  </si>
  <si>
    <t>HIDROMAULE</t>
  </si>
  <si>
    <t>ELECTRICA CENIZAS</t>
  </si>
  <si>
    <t>ENLASA</t>
  </si>
  <si>
    <t>LOS ESPINOS</t>
  </si>
  <si>
    <t>CEN</t>
  </si>
  <si>
    <t>CENTRAL CARDONES</t>
  </si>
  <si>
    <t>GAS SUR</t>
  </si>
  <si>
    <t>NORVIND</t>
  </si>
  <si>
    <t>SGA</t>
  </si>
  <si>
    <t>EMELDA</t>
  </si>
  <si>
    <t>HIDROLIRCAY</t>
  </si>
  <si>
    <t>SWC</t>
  </si>
  <si>
    <t>PACIFIC HYDRO CHACAYES</t>
  </si>
  <si>
    <t>HIDROPROVIDENCIA</t>
  </si>
  <si>
    <t>TRANSCHILE</t>
  </si>
  <si>
    <t>CODINER</t>
  </si>
  <si>
    <t>CONAFE</t>
  </si>
  <si>
    <t>COPELEC</t>
  </si>
  <si>
    <t>FRONTEL</t>
  </si>
  <si>
    <t>LITORAL</t>
  </si>
  <si>
    <t>LUZLINARES</t>
  </si>
  <si>
    <t>LUZPARRAL</t>
  </si>
  <si>
    <t>INDURA</t>
  </si>
  <si>
    <t>INCHALAM</t>
  </si>
  <si>
    <t>METRO</t>
  </si>
  <si>
    <t>EKA CHILE</t>
  </si>
  <si>
    <t>CEMIN</t>
  </si>
  <si>
    <t>CEMENTO POLPAICO</t>
  </si>
  <si>
    <t>CEMENTO MELON</t>
  </si>
  <si>
    <t>CAP HUACHIPATO</t>
  </si>
  <si>
    <t>PETROQUIM</t>
  </si>
  <si>
    <t>PETRODOW</t>
  </si>
  <si>
    <t>OXY</t>
  </si>
  <si>
    <t>MASISA</t>
  </si>
  <si>
    <t>MINERA VALLE CENTRAL</t>
  </si>
  <si>
    <t>MINERA MARICUNGA</t>
  </si>
  <si>
    <t>MINERA OJOS DEL SALADO</t>
  </si>
  <si>
    <t>MINERA MANTOS DE ORO</t>
  </si>
  <si>
    <t>FUNDICION TALLERES</t>
  </si>
  <si>
    <t>AGROSUPER</t>
  </si>
  <si>
    <t>GNL QUINTERO</t>
  </si>
  <si>
    <t>MINERA LAS CENIZAS</t>
  </si>
  <si>
    <t>MINERA CERRO NEGRO</t>
  </si>
  <si>
    <t>MINERA FRANKE</t>
  </si>
  <si>
    <t>CARTULINAS CMPC</t>
  </si>
  <si>
    <t>Si</t>
  </si>
  <si>
    <t>S/I</t>
  </si>
  <si>
    <t>CELMSA</t>
  </si>
  <si>
    <t>COMASA</t>
  </si>
  <si>
    <t>ELECDA</t>
  </si>
  <si>
    <t>COOPELAN</t>
  </si>
  <si>
    <t>No</t>
  </si>
  <si>
    <t>N/A</t>
  </si>
  <si>
    <t>SOCOEPA</t>
  </si>
  <si>
    <t>EMELAT</t>
  </si>
  <si>
    <t>LUZ ANDES</t>
  </si>
  <si>
    <t>EMELCA</t>
  </si>
  <si>
    <t>EFE</t>
  </si>
  <si>
    <t>MINERA TRES VALLES</t>
  </si>
  <si>
    <t>EDAC</t>
  </si>
  <si>
    <t>OBSERVACIONES</t>
  </si>
  <si>
    <t>Baja Frecuencia</t>
  </si>
  <si>
    <t>Baja Tensión</t>
  </si>
  <si>
    <t xml:space="preserve">Conting. Específica Circuito 220 kV Maitencillo - Cardones </t>
  </si>
  <si>
    <t>Conting. Específica Línea 66 kV San Javier - Constitución</t>
  </si>
  <si>
    <t>Conting. Específica Unidad de Central Guacolda</t>
  </si>
  <si>
    <t xml:space="preserve">Minutas DOp N° 02/2009 y 17/2009 (y sus complementos) </t>
  </si>
  <si>
    <t>Informe de Chilectra: Sistema de Desprendimiento Automático de Carga  (SDAC)</t>
  </si>
  <si>
    <t>Estudio de Emelectric: Determinación de Condiciones Operacionales Transitorias para Formación de Isla en Caso de Fallas Externas a la Zona de Constitución</t>
  </si>
  <si>
    <t xml:space="preserve">Minutas DOp N° 02/2009, 13/2009 (y sus complementos) </t>
  </si>
  <si>
    <t>Diciembre de 2007</t>
  </si>
  <si>
    <t>EDAG</t>
  </si>
  <si>
    <t>Conting. Específica Circuito 110 kV Ventanas-San Pedro o Ventanas-Torquemada</t>
  </si>
  <si>
    <t>Conting. Específica línea 110 kV  Pan de Azúcar - El Peñón o El Peñón - Ovalle</t>
  </si>
  <si>
    <t>Contingencia Específica en la línea 2x220 Ventanas – Nogales</t>
  </si>
  <si>
    <t>Contingencia Específica Tinguiririca -La Higuera -La Confluencia</t>
  </si>
  <si>
    <t xml:space="preserve">EDAG Central Chacayes </t>
  </si>
  <si>
    <t>Contingencia Específica en Líneas de 110 kV Choapa – Quinquimo o Choapa - Illapel</t>
  </si>
  <si>
    <t xml:space="preserve">Informe de AES Gener: Pruebas Funcionales EDAG Ventanas 1 </t>
  </si>
  <si>
    <t>Estudios de impacto para la conexión al SIC de Central Peñón</t>
  </si>
  <si>
    <t xml:space="preserve"> Estudios de impacto para la conexión al SIC de Central Campiche  </t>
  </si>
  <si>
    <t xml:space="preserve">Estudios de flujos de potencia y estabilidad transitoria </t>
  </si>
  <si>
    <t>Septiembre de 2009</t>
  </si>
  <si>
    <t>Octubre de 2011</t>
  </si>
  <si>
    <t>Abril de 2011</t>
  </si>
  <si>
    <t>ERAG</t>
  </si>
  <si>
    <t xml:space="preserve">EDAG sobre central Chacayes </t>
  </si>
  <si>
    <t>Distribuidoras</t>
  </si>
  <si>
    <t>RUT</t>
  </si>
  <si>
    <t>87.756.500-9</t>
  </si>
  <si>
    <t>93.458.000-1</t>
  </si>
  <si>
    <t>91.868.000-4</t>
  </si>
  <si>
    <t>Anglo American Sur S.A.</t>
  </si>
  <si>
    <t>77.762.940-9</t>
  </si>
  <si>
    <t>Empresa de los Ferrocarriles del Estado</t>
  </si>
  <si>
    <t>61.216.000-7</t>
  </si>
  <si>
    <t>61.219.000-3</t>
  </si>
  <si>
    <t>99.500.140-3</t>
  </si>
  <si>
    <t>94.638.000-8</t>
  </si>
  <si>
    <t>61.704.000-K</t>
  </si>
  <si>
    <t>CMPC CELULOSA</t>
  </si>
  <si>
    <t>89.274.000-3</t>
  </si>
  <si>
    <t>STLL</t>
  </si>
  <si>
    <t>CYT OPERACIONES</t>
  </si>
  <si>
    <t>91.337.000-7</t>
  </si>
  <si>
    <t>76.109.779-2</t>
  </si>
  <si>
    <t>61.703.000-4</t>
  </si>
  <si>
    <t>92.244.000-K</t>
  </si>
  <si>
    <t>78.021.560-7</t>
  </si>
  <si>
    <t>Pacific Hydro Chile S.A.</t>
  </si>
  <si>
    <t>Papeles Bio Bio S.A.</t>
  </si>
  <si>
    <t>77.562.510-4</t>
  </si>
  <si>
    <t>TecnoRed S.A.</t>
  </si>
  <si>
    <t>93.797.000-5</t>
  </si>
  <si>
    <t>Minera Valle Central S.A.</t>
  </si>
  <si>
    <t>96.595.400-7</t>
  </si>
  <si>
    <t>Minera Los Pelambres</t>
  </si>
  <si>
    <t>96.790.240-3</t>
  </si>
  <si>
    <t>HidroMaule S.A.</t>
  </si>
  <si>
    <t>96.635.170-5</t>
  </si>
  <si>
    <t>Potencia S.A.</t>
  </si>
  <si>
    <t>78.928.380-K</t>
  </si>
  <si>
    <t>77.418.580-1</t>
  </si>
  <si>
    <t>85.272.800-0</t>
  </si>
  <si>
    <t>78.126.110-6</t>
  </si>
  <si>
    <t>Central Cardones S.A.</t>
  </si>
  <si>
    <t>90.331.000-6</t>
  </si>
  <si>
    <t>Agrocomercial A.S. Ltda.</t>
  </si>
  <si>
    <t>77.805.520-1</t>
  </si>
  <si>
    <t>GNL Quintero S.A.</t>
  </si>
  <si>
    <t>76.788.080-4</t>
  </si>
  <si>
    <t>96.766.340-9</t>
  </si>
  <si>
    <t>Minera Las Cenizas S.A.</t>
  </si>
  <si>
    <t>79.963.260-8</t>
  </si>
  <si>
    <t>Sociedad Contractual Minera Atacama Kozan</t>
  </si>
  <si>
    <t>91.614.000-2</t>
  </si>
  <si>
    <t>76.051.610-4</t>
  </si>
  <si>
    <t>76.150.883-0</t>
  </si>
  <si>
    <t>96.853.150-6</t>
  </si>
  <si>
    <t>Cartulinas CMPC S.A.</t>
  </si>
  <si>
    <t>96.731.890-6</t>
  </si>
  <si>
    <t>FPC</t>
  </si>
  <si>
    <t>96.528.420-6</t>
  </si>
  <si>
    <t>Sociedad Contractual Minera Tres Valles</t>
  </si>
  <si>
    <t>77.856.200-6</t>
  </si>
  <si>
    <t>95.304.000-K</t>
  </si>
  <si>
    <t>99.531.960-8</t>
  </si>
  <si>
    <t>Pacific Hydro Chacayes S.A.</t>
  </si>
  <si>
    <t>Parque Talinay Oriente S.A.</t>
  </si>
  <si>
    <t>Consorcio Santa Marta S.A.</t>
  </si>
  <si>
    <t>MAINCO</t>
  </si>
  <si>
    <t>Amanecer Solar SpA</t>
  </si>
  <si>
    <t>Alba S.A.</t>
  </si>
  <si>
    <t>Almeyda Solar SpA</t>
  </si>
  <si>
    <t>Punta Palmeras S.A.</t>
  </si>
  <si>
    <t>Fecha de Registro</t>
  </si>
  <si>
    <t>Comentarios</t>
  </si>
  <si>
    <t>CMPC PAPELES CORDILLERA</t>
  </si>
  <si>
    <t>MINERA ZALDIVAR</t>
  </si>
  <si>
    <t>PALMUCHO</t>
  </si>
  <si>
    <t>CMPC MADERAS</t>
  </si>
  <si>
    <t>NOTAS:</t>
  </si>
  <si>
    <t>(2.01)</t>
  </si>
  <si>
    <t>Se calculan índices de indisponibilidad por tramo de línea. Se define tramo de línea como conjunto de secciones de línea delimitados por subestaciones o tap off.</t>
  </si>
  <si>
    <t>(2.02)</t>
  </si>
  <si>
    <t>Consistentemente con lo anterior, se calcularon los estándares aplicables según el artículo 5-60 en función de la longitud de los tramos de línea.</t>
  </si>
  <si>
    <t>(2.03)</t>
  </si>
  <si>
    <t>Se consideran como parte integrante de las unidades generadores, transformadores y líneas de transmisión:</t>
  </si>
  <si>
    <t>Unidad de generación: la unidad propiamente tal, su transformador elevador y sus correspondientes paños de alta y media tensión. Para el caso de las unidades de generación hidráulica se considera hasta la bocatoma del canal de aducción.</t>
  </si>
  <si>
    <t>Transformador: el transformador propiamente tal y sus paños de alta y media tensión.</t>
  </si>
  <si>
    <t>Tramos de línea de transmisión: las torres, conductores y equipos asociados, además de los paños en cada uno de sus extremos, a excepción de los equipos de compensación reactiva serie o paralelo.</t>
  </si>
  <si>
    <t>Equipos de compensación: bancos de condensadores, reactores, CER, condensadores síncronos, condensadores serie, con sus respectivos paños de conexión al sistema.</t>
  </si>
  <si>
    <t>(2.04)</t>
  </si>
  <si>
    <t>(2.05)</t>
  </si>
  <si>
    <t>Para efectos de calificar el origen de una desconexión o falla en el caso de líneas de transmisión, se considera que los tramos de línea no separados por mecanismos que permitan aislar fallas, constituyen una instalación única independientemente de la propiedad de los tramos de línea. Así por ejemplo, la falla en un tramo en tap-off perteneciente a un coordinado se considera como falla de origen interno para todos los tramos de línea a la que se conecta.</t>
  </si>
  <si>
    <t>(2.06)</t>
  </si>
  <si>
    <t>Se calculan índices de indisponibilidad para las instalaciones independientemente de que exista otro equipo que reemplace su función (en reserva).</t>
  </si>
  <si>
    <t>(2.07)</t>
  </si>
  <si>
    <t>Se calculan índices de indisponibilidad a todos los equipos, independientemente de que esté calificado como "en reserva".</t>
  </si>
  <si>
    <t>(2.08)</t>
  </si>
  <si>
    <t>No se incluye desconexiones por maniobras operacionales tales como cambio de topología, regulación de tensión o traspaso de carga.</t>
  </si>
  <si>
    <t>(2.09)</t>
  </si>
  <si>
    <t>Para todos los índices de indisponibilidad en transmisión no se considera desconexiones cuya finalidad sea realizar ampliaciones en la capacidad de transmisión, o mejoras en la capacidad operacional (tales como instalación de equipos de protección).</t>
  </si>
  <si>
    <t>(2.10)</t>
  </si>
  <si>
    <t>(2.11)</t>
  </si>
  <si>
    <t>(2.12)</t>
  </si>
  <si>
    <t>NC</t>
  </si>
  <si>
    <t>C</t>
  </si>
  <si>
    <t>El Cobre 110/12.5/4.16KV 36MVA 1</t>
  </si>
  <si>
    <t>El Cobre 110/12.5/4.16KV 36MVA 2</t>
  </si>
  <si>
    <t>Las Tortolas 220/23kV 40MVA</t>
  </si>
  <si>
    <t>Santa Filomena 220/23 kV 40 MVA</t>
  </si>
  <si>
    <t>Lo Valledor 110/12.5KV 50MVA 4</t>
  </si>
  <si>
    <t>Recoleta 110/12.5KV 50MVA 3</t>
  </si>
  <si>
    <t>San Cristobal 110/12.5KV 50MVA 5</t>
  </si>
  <si>
    <t>Bosquemar 115/13.2KV 30MVA</t>
  </si>
  <si>
    <t>El Melon 44/12KV 8MVA 1</t>
  </si>
  <si>
    <t>El Melon 44/12KV 8MVA 2</t>
  </si>
  <si>
    <t>Panquehue 44/12KV 16MVA 2</t>
  </si>
  <si>
    <t>TOTORALILLO 220/23KV 220/23KV 45MVA</t>
  </si>
  <si>
    <t>Claja 220/6KV_18.3MVA_1</t>
  </si>
  <si>
    <t>Claja 220/6KV_18.3MVA_2</t>
  </si>
  <si>
    <t>Claja 220/6KV_18.3MVA_3</t>
  </si>
  <si>
    <t>Cpacífico 220/13.2_2</t>
  </si>
  <si>
    <t>Cpacífico 220/13.2_62MVA_1</t>
  </si>
  <si>
    <t>CSanta Fe 220/13.2/6.6KV 97MVA</t>
  </si>
  <si>
    <t>CSanta Fe 220/13.2/6,6KV 40MVA</t>
  </si>
  <si>
    <t>Molino Unitario N°2 33/4.16kV_15/20MVA_1</t>
  </si>
  <si>
    <t>Molino Unitario N°2 33/4.16kV_15/20MVA_2</t>
  </si>
  <si>
    <t>Estacion de Maniobra N°1 33/7,2KV_8MVA</t>
  </si>
  <si>
    <t>Estacion de Maniobra N°2 33/7,2KV_8MVA</t>
  </si>
  <si>
    <t>Minero 230/115/13.8KV 100/133/167MVA 1</t>
  </si>
  <si>
    <t>Minero 230/115/13.8KV 100/133/167MVA 2</t>
  </si>
  <si>
    <t>Minero 230/115/13.8KV 100/133/167MVA 3</t>
  </si>
  <si>
    <t>COLBUN 230/66/13,8KV 25MVA</t>
  </si>
  <si>
    <t>Bulnes 66/13.8kV_4MVA</t>
  </si>
  <si>
    <t>Cocharcas 66/13.8kV_6MVA</t>
  </si>
  <si>
    <t>StaElisa 33/23kV_4MVA</t>
  </si>
  <si>
    <t>Pintana 110 kV/12.5 kV 25MVA</t>
  </si>
  <si>
    <t>Los Loros 110/23kV 20MVA</t>
  </si>
  <si>
    <t>Hualte 66/24-13.8KV 2 MVA</t>
  </si>
  <si>
    <t>Hualte 66/33-23KV 10 MVA</t>
  </si>
  <si>
    <t>Hualte 66/13.8KV 2 MVA</t>
  </si>
  <si>
    <t>Lihueimo 66/13.8kV 12.5MVA T3</t>
  </si>
  <si>
    <t>Portezuelo 110/66/13.8KV 18MVA</t>
  </si>
  <si>
    <t>Quelentaro 220/110KV 65MVAX3</t>
  </si>
  <si>
    <t>Quelentaro 220/110KV 65MVA</t>
  </si>
  <si>
    <t>Ranguili 66/23-13.2KV 5MVA</t>
  </si>
  <si>
    <t>Reguladora Rapel 66/66KV 30MVA 2</t>
  </si>
  <si>
    <t>Reguladora Rapel 66.9/13.8KV 10MVA 1</t>
  </si>
  <si>
    <t>Cañete 69/24KV 16MVA</t>
  </si>
  <si>
    <t>Aconcagua 110/66/12KV 50MVA 3</t>
  </si>
  <si>
    <t>Calcentro 66/62/12KV 30MVA</t>
  </si>
  <si>
    <t>Cerro Calera 110 /62/12KV 30MVA</t>
  </si>
  <si>
    <t>Lquilos 110/66/12KV 50MVA 4</t>
  </si>
  <si>
    <t>Yerbas Buenas 154/13.2KV 25MVA</t>
  </si>
  <si>
    <t>Metro 110/20KV 50MVA 3</t>
  </si>
  <si>
    <t>Punta Padrones 110/23kV_25/30MVA</t>
  </si>
  <si>
    <t>Travesía 110/23kV_12/15MVA</t>
  </si>
  <si>
    <t>Las Luces 110/33kV</t>
  </si>
  <si>
    <t>Planta Oxido 110/33kV</t>
  </si>
  <si>
    <t>CDA 220/11/13.8KV 60MVA 1</t>
  </si>
  <si>
    <t>CDA 220/11/13.8KV 60MVA 2</t>
  </si>
  <si>
    <t>MVCentral 154/23kV SWG 3</t>
  </si>
  <si>
    <t>Oxy 154/69/13.8KV TR1 - 16MVA</t>
  </si>
  <si>
    <t>Oxy 154/69/13.8KV TR2 - 25MVA</t>
  </si>
  <si>
    <t>SAUZAL 154/110/13.8KV 70 MVA</t>
  </si>
  <si>
    <t>Petroquim_66/6.3kV</t>
  </si>
  <si>
    <t>Antillanca 220/110/23KV 60MVAx4</t>
  </si>
  <si>
    <t>Barro Blanco 110-66/66-110kV 40MVA</t>
  </si>
  <si>
    <t>Chiloe 220/110/23KV 90MVA</t>
  </si>
  <si>
    <t>ATR Pilauco 220/66/23KV 4X40MVA</t>
  </si>
  <si>
    <t>Purranque 66/24-13.8kV 5MVA 2</t>
  </si>
  <si>
    <t>Rio Bonito 115-69/24/13.8kV 40MVA</t>
  </si>
  <si>
    <t>Alto Jahuel TR1 110/69/13.8KV 30MVA 1</t>
  </si>
  <si>
    <t>Alto Jahuel TR10SSAA 66/13.2KV 2MVA 1U</t>
  </si>
  <si>
    <t>Alto Jahuel TR2 220/115/13.2KV 130MVAx4U</t>
  </si>
  <si>
    <t>Alto Jahuel TR6 225/161/69KV 100MVA 4U</t>
  </si>
  <si>
    <t>Alto Jahuel TR9SSAA 66/13.2kV 2MVA 1U</t>
  </si>
  <si>
    <t>Cardones TR1 220/115/13.8KV 75MVA 1U</t>
  </si>
  <si>
    <t>Cardones TR2 220/115/13.8KV 75MVA 1U</t>
  </si>
  <si>
    <t>CARDONES TR3 220/115/13.8KV 75MVA 1U</t>
  </si>
  <si>
    <t>CERRO NAVIA TR5 220/110/13.2KV 133MVAX3+1UReserva 1U</t>
  </si>
  <si>
    <t>Cerro Navia TRDESF6 230/230/69KV 350 MVA ONAF2 3U</t>
  </si>
  <si>
    <t>Cerro Navia TRDESF7 230/230/69KV 350 MVA ONAF2 3U</t>
  </si>
  <si>
    <t>Charrua TR1 220/154/13.2KV 130MVA 4U</t>
  </si>
  <si>
    <t>Charrua TR2 154/66/13.8KV 75MVA 1U</t>
  </si>
  <si>
    <t>Charrua TR7 154/69/13.8KV 75MVA 1U</t>
  </si>
  <si>
    <t>Charrua TR5 525/230/66KV 250MVA 3U</t>
  </si>
  <si>
    <t>Charrua TR6 525/230/66KV 250MVA 3U</t>
  </si>
  <si>
    <t>Charrua TR8 525/230/66KV 250MVA 3U</t>
  </si>
  <si>
    <t>Concepcion TR7 225/161/13.2KV 87MVA 4U</t>
  </si>
  <si>
    <t>Diego de Almagro TR3 220/110/13.8KV 120MVA 1U</t>
  </si>
  <si>
    <t>Diego de Amagro TR4 220/115/25KV 120MVA 1U</t>
  </si>
  <si>
    <t>El Salado TR1 110/24KV 15MVA 1U</t>
  </si>
  <si>
    <t>Hualpen TR1 220/161/66KV 100MVA 4U</t>
  </si>
  <si>
    <t>Hualpen SSAA - 69/13,8 KV - 1 MVA</t>
  </si>
  <si>
    <t>Lagunillas TR1 230/161/69KV 390MVA</t>
  </si>
  <si>
    <t>Maitencillo TR2 220/115/13.2KV 90MVA 1U</t>
  </si>
  <si>
    <t>Maitencillo TR1 220/115/13.2KV 90MVA 1U</t>
  </si>
  <si>
    <t>Pan de Azucar TR9 220/115/13.2KV 90MVA 1U</t>
  </si>
  <si>
    <t>Pan de Azucar TR3 220/115/13.8KV 75MVA 1U</t>
  </si>
  <si>
    <t>Pan de Azucar TR4 220/115/13.8KV 75MVA 1U</t>
  </si>
  <si>
    <t>Quillota TR4 220/115/13.8KV 150MVA 1U</t>
  </si>
  <si>
    <t>Sauzal TR4 154/110/13.8KV 50MVA 1U</t>
  </si>
  <si>
    <t>San Vicente TR3 154/69/13.8KV 40MVA 1U</t>
  </si>
  <si>
    <t>Temuco TR8 230/69/13.4KV 75MVA 1U</t>
  </si>
  <si>
    <t>Temuco TR1 230/69/13,8KV 60MVA 1U</t>
  </si>
  <si>
    <t>Alonso de Ribera 154/66KV 75MVA 1</t>
  </si>
  <si>
    <t>Alonso de Ribera 154/66KV 75MVA 2</t>
  </si>
  <si>
    <t>Chillan 154/66KV 75MVA 4</t>
  </si>
  <si>
    <t>Chimbarongo 66/15KV 9.4MVA T1</t>
  </si>
  <si>
    <t>Choapa 220/110/23KV 75MVA 1</t>
  </si>
  <si>
    <t>Choapa 220/115/23KV 75MVA 2</t>
  </si>
  <si>
    <t>Concepcion 154/69/13.2KV 30MVA 3</t>
  </si>
  <si>
    <t>Duqueco 66/23kV 30MVA</t>
  </si>
  <si>
    <t>Duqueco 220/66KV 75MVA</t>
  </si>
  <si>
    <t>Graneros 69/25-15,3 kV 18/24/30 MVA</t>
  </si>
  <si>
    <t>Los Angeles 154/66/13.2KV 56MVA</t>
  </si>
  <si>
    <t>Los Angeles 230-154/66/14.8KV 75MVA 2</t>
  </si>
  <si>
    <t>Linares 154/69KV 75MVA 1</t>
  </si>
  <si>
    <t>Machali 66/15 kV 30 MVA</t>
  </si>
  <si>
    <t>Mariscal 110/23kV 30MVA T2</t>
  </si>
  <si>
    <t>Marquesa 66/24-13.8KV 25MVA 4</t>
  </si>
  <si>
    <t>Maule 154/69KV 60MVA T1</t>
  </si>
  <si>
    <t>Maule 154/69KV 60MVA T2</t>
  </si>
  <si>
    <t>Monterrico 230-154/69/14.8 KV 75 MVA</t>
  </si>
  <si>
    <t>MANSO DE VELASCO 69/15KV 25MVA 1</t>
  </si>
  <si>
    <t>MANSO DE VELASCO 66/15KV 22.5 MVA</t>
  </si>
  <si>
    <t>Nirivilo 66/23kV 5MVA</t>
  </si>
  <si>
    <t>Papelera Talagante 69/25/13.2kV 30MVA 1</t>
  </si>
  <si>
    <t>Punta de Cortes 154/69KV 56MVA 1</t>
  </si>
  <si>
    <t>Punta de Cortes 154/69KV 60MVA 2</t>
  </si>
  <si>
    <t>Pillanlelbun 66/15KV 5MVA_1</t>
  </si>
  <si>
    <t>Pillanlelbun 66/24-13.8KV 5MVA_2</t>
  </si>
  <si>
    <t>Pillanlelbun 66/15KV 5MVA_3</t>
  </si>
  <si>
    <t>Polpaico(CGE) 66/6.3kV_15MVA</t>
  </si>
  <si>
    <t>QUIRIHUE 66-33/23KV 10MVA</t>
  </si>
  <si>
    <t>Teno 220-154/69/14.8 KV 75 MVA T3</t>
  </si>
  <si>
    <t>STATCOM S/E CERRO NAVIA 34KV 140MVAR</t>
  </si>
  <si>
    <t>TAP PLANTA OXIDO - PLANTA OXIDO 33KV C1</t>
  </si>
  <si>
    <t>GNL QUINTERO - PROCESO 110KV C1</t>
  </si>
  <si>
    <t>GNL QUINTERO - PROCESO 110KV C2</t>
  </si>
  <si>
    <t>CEC</t>
  </si>
  <si>
    <t>LA ERMITA - LOS MAITENES 220KV C1</t>
  </si>
  <si>
    <t>SAN FRANCISCO - LOS BRONCES 66KV C3</t>
  </si>
  <si>
    <t>TAP MAURO - MAURO 220KV C1</t>
  </si>
  <si>
    <t>76.038.806-8</t>
  </si>
  <si>
    <t>Enerbosch S.A.</t>
  </si>
  <si>
    <t>Hidropaloma S.A.</t>
  </si>
  <si>
    <t>Hidromuchi S.A.</t>
  </si>
  <si>
    <t>Hidronalcas S.A.</t>
  </si>
  <si>
    <t>Hidrocallao S.A.</t>
  </si>
  <si>
    <t>PV Salvador SpA</t>
  </si>
  <si>
    <t>POTENCIA</t>
  </si>
  <si>
    <t>Nº</t>
  </si>
  <si>
    <t>Medida Propuesta</t>
  </si>
  <si>
    <t>Versión del estudio</t>
  </si>
  <si>
    <t>Plazo</t>
  </si>
  <si>
    <t>Transelec</t>
  </si>
  <si>
    <t xml:space="preserve">Prueba de partida autónoma centrales: </t>
  </si>
  <si>
    <t>Anual</t>
  </si>
  <si>
    <t>Diego de Almagro</t>
  </si>
  <si>
    <t>Salvador</t>
  </si>
  <si>
    <t>Huasco TG</t>
  </si>
  <si>
    <t>El Peñón</t>
  </si>
  <si>
    <t>Quintero</t>
  </si>
  <si>
    <t>Rapel</t>
  </si>
  <si>
    <t>Colbún</t>
  </si>
  <si>
    <t>Pehuenche</t>
  </si>
  <si>
    <t>Teno</t>
  </si>
  <si>
    <t>El Toro</t>
  </si>
  <si>
    <t>Ralco</t>
  </si>
  <si>
    <t>Coronel</t>
  </si>
  <si>
    <t>Pullinque</t>
  </si>
  <si>
    <t>Pilmaiquén</t>
  </si>
  <si>
    <t>Canutillar</t>
  </si>
  <si>
    <t>Prueba de funcionamiento Scada:</t>
  </si>
  <si>
    <t>AES Gener</t>
  </si>
  <si>
    <t>Chilquinta</t>
  </si>
  <si>
    <t>CAPULLO</t>
  </si>
  <si>
    <t>ELECTRICA PANGUIPULLI</t>
  </si>
  <si>
    <t>ANGLO AMERICAN SUR - CHAGRES</t>
  </si>
  <si>
    <t>COELCHA</t>
  </si>
  <si>
    <t>DEI DUQUECO</t>
  </si>
  <si>
    <t>CAP CMP</t>
  </si>
  <si>
    <t>LUZOSORNO</t>
  </si>
  <si>
    <t>CRELL</t>
  </si>
  <si>
    <t>ANGLO AMERICAN SUR - LOS BRONCES</t>
  </si>
  <si>
    <t>PACIFIC HYDRO</t>
  </si>
  <si>
    <t>ENAMI PAIPOTE</t>
  </si>
  <si>
    <t>MOLY-COP</t>
  </si>
  <si>
    <t>NUEVA DEGAN</t>
  </si>
  <si>
    <t>ENORCHILE</t>
  </si>
  <si>
    <t>COOPREL</t>
  </si>
  <si>
    <t>ELEKTRAGEN</t>
  </si>
  <si>
    <t>PAPELES BIO BIO</t>
  </si>
  <si>
    <t>EEPA</t>
  </si>
  <si>
    <t>MINERA LOS PELAMBRES</t>
  </si>
  <si>
    <t>MINERA CANDELARIA</t>
  </si>
  <si>
    <t>TECK-CARMEN DE ANDACOLLO</t>
  </si>
  <si>
    <t>ANGLO AMERICAN SUR - EL SOLDADO</t>
  </si>
  <si>
    <t>CRISTALCHILE</t>
  </si>
  <si>
    <t>EMR</t>
  </si>
  <si>
    <t>GENPAC</t>
  </si>
  <si>
    <t>MINERA ATACAMA KOZAN</t>
  </si>
  <si>
    <t>KDM</t>
  </si>
  <si>
    <t>MINERA LUMINA COPPER</t>
  </si>
  <si>
    <t>RUCATAYO</t>
  </si>
  <si>
    <t>SANTA MARTA</t>
  </si>
  <si>
    <t>AGUAS DEL MELADO</t>
  </si>
  <si>
    <t>AMANECER SOLAR</t>
  </si>
  <si>
    <t>ALBA</t>
  </si>
  <si>
    <t>ALMEYDA SOLAR</t>
  </si>
  <si>
    <t>UCUQUER DOS</t>
  </si>
  <si>
    <t>PUNTA PALMERAS</t>
  </si>
  <si>
    <t>CELULOSA ARAUCO</t>
  </si>
  <si>
    <t>PANELES ARAUCO</t>
  </si>
  <si>
    <t>Estudio EDAC 2015-2017</t>
  </si>
  <si>
    <t>S/E</t>
  </si>
  <si>
    <t>AJTE</t>
  </si>
  <si>
    <t>HIDROANGOL</t>
  </si>
  <si>
    <t>HIDRONALCAS</t>
  </si>
  <si>
    <t>JAVIERA</t>
  </si>
  <si>
    <t>LLEUQUEREO</t>
  </si>
  <si>
    <t>LOS GUINDOS</t>
  </si>
  <si>
    <t>LUZ DEL NORTE</t>
  </si>
  <si>
    <t>PAPELES RIO VERGARA</t>
  </si>
  <si>
    <t>PORTEZUELO</t>
  </si>
  <si>
    <t>PV SALVADOR</t>
  </si>
  <si>
    <t>SDGx01</t>
  </si>
  <si>
    <t>De acuerdo a lo indicado en el art. 5-68 de la NTSyCS, el cálculo de los índices de indisponibilidades de Generación-Transmisión se realiza mensualmente como promedio móvil con una ventana de cinco años, dejando a disposición de la SEC en la web los incumplimientos registrados.</t>
  </si>
  <si>
    <t xml:space="preserve">Para el cálculo de los índices para todas las instalaciones se consideran desconexiones o fallas de origen interno. </t>
  </si>
  <si>
    <t>Para las instalaciones que no cuentan con 5 años de estadística, se identifica con asterisco *.</t>
  </si>
  <si>
    <t>Los tramos de línea del sistema de transmisión señalados con ** en las columnas de cumplimiento, son aquellas con tensión menor que 44 kV que no poseen estándar en la Norma Técnica.</t>
  </si>
  <si>
    <t>** Linea menor a 44kV, sin estandar definido</t>
  </si>
  <si>
    <t>informe indisponibilidades mensuales</t>
  </si>
  <si>
    <t>Agrosuper 220/23kV 50MVA 1</t>
  </si>
  <si>
    <t>Agrosuper 220/23kV 50MVA 2</t>
  </si>
  <si>
    <t>ImpulsiOn 110/23 kV 5MVA</t>
  </si>
  <si>
    <t>Manto Verde 110/13.8kV 16-21MVA 1</t>
  </si>
  <si>
    <t>Manto Verde 110/13.8kV 16-21MVA 2</t>
  </si>
  <si>
    <t>Chagres 110/12 kV 33MVA T11</t>
  </si>
  <si>
    <t>Chagres 110/12 kV 33MVA T12</t>
  </si>
  <si>
    <t>Confluencia 220/23kV 100MVA 1</t>
  </si>
  <si>
    <t>Confluencia 220/23kV 100MVA 2</t>
  </si>
  <si>
    <t>LA ERMITA 66/15KV 5MVA</t>
  </si>
  <si>
    <t>MINA NUEVA 66/15KV 20MVA 2</t>
  </si>
  <si>
    <t>MOLIENDA 3 66/4.16KV 23MVA</t>
  </si>
  <si>
    <t>PHI 66/15KV 25MVA</t>
  </si>
  <si>
    <t>SAG 1 66/4.16kV 11.2MVA 1A</t>
  </si>
  <si>
    <t>SAG 1 66/4.16kV 11.2MVA 1B</t>
  </si>
  <si>
    <t>SAG 2 66/4.16kV 20MVA 1</t>
  </si>
  <si>
    <t>SAG 2 66/4.16kV 20MVA 2</t>
  </si>
  <si>
    <t>SFrancisco 66/15kV 25-30MVA 1</t>
  </si>
  <si>
    <t>SFrancisco 66/15kV 25-30MVA 2</t>
  </si>
  <si>
    <t>ALGARROBO 110/4.16KV 7.5MVA</t>
  </si>
  <si>
    <t>Colorado 110/13.2 kV 15MVA</t>
  </si>
  <si>
    <t>Magnetita 110/4.16 kV 28MVA</t>
  </si>
  <si>
    <t>Romeral 110/11.5 kV 28MVA</t>
  </si>
  <si>
    <t>Romeral 110/4.16 kV 8.5MVA</t>
  </si>
  <si>
    <t>Huachipato 154/13.8kV 50MVA 1</t>
  </si>
  <si>
    <t>Huachipato 154/13.8kV 50MVA 2</t>
  </si>
  <si>
    <t>Huachipato 154/13.8kV 50MVA 3</t>
  </si>
  <si>
    <t>Huachipato 154/13.8kV 50MVA 4</t>
  </si>
  <si>
    <t>Chumpullo 66/6.3kV 16MVA</t>
  </si>
  <si>
    <t>Procart 220/13,2 30MVA 1</t>
  </si>
  <si>
    <t>Procart 220/13,2 30MVA 2</t>
  </si>
  <si>
    <t>Procart 220/13,2 30MVA 3</t>
  </si>
  <si>
    <t>Curico 66/13.2kV 25MVA 4</t>
  </si>
  <si>
    <t>Curico 66/13.2kV 4MVA 3a</t>
  </si>
  <si>
    <t>Curico 66/13.2kV 5MVA 3b</t>
  </si>
  <si>
    <t>Quinta 66/13.8kV 5.2MVA 1</t>
  </si>
  <si>
    <t>Quinta 66/13.8kV 5.2MVA 2</t>
  </si>
  <si>
    <t>Cemento Bio Bio 66/6.3kV 16.8MVA</t>
  </si>
  <si>
    <t>Cmelon 44/0.55kV 1.5MVA 1</t>
  </si>
  <si>
    <t>Cmelon 44/0.55kV 1.5MVA 2</t>
  </si>
  <si>
    <t>Cmelon 44/0.55kV 1.5MVA 3</t>
  </si>
  <si>
    <t>Cmelon 44/0.55kV 1.5MVA 4</t>
  </si>
  <si>
    <t>Cmelon 44/0.56kV 2.5MVA</t>
  </si>
  <si>
    <t>Cmelon 62/12.6kV 12.5MVA 1</t>
  </si>
  <si>
    <t>Cmelon 60/12kV 12.5MVA 2</t>
  </si>
  <si>
    <t>Cmelon 60/44kV 10MVA</t>
  </si>
  <si>
    <t>Cmelon 60/12kV 12.5MVA 1</t>
  </si>
  <si>
    <t>Cmelon 62/12.6kV 12.5MVA 2</t>
  </si>
  <si>
    <t>Cmelon 62/47kV 12.5MVA</t>
  </si>
  <si>
    <t>Cerro Blanco 110/44kV 20 MVA 2</t>
  </si>
  <si>
    <t>Cerro Blanco 110/44kV 22.4MVA 1</t>
  </si>
  <si>
    <t>A. DE CORDOVA 110/12.5KV 20MVA 4R</t>
  </si>
  <si>
    <t>A. DE CORDOVA 110/12.5KV 50MVA 1</t>
  </si>
  <si>
    <t>A. DE CORDOVA 110/12.5KV 50MVA 2</t>
  </si>
  <si>
    <t>A. DE CORDOVA 110/12.5KV 50MVA 3</t>
  </si>
  <si>
    <t>ALTAMIRANO 110/12.5KV 50MVA 1</t>
  </si>
  <si>
    <t>ALTAMIRANO 110/12.5KV 50MVA 2</t>
  </si>
  <si>
    <t>Andes 110/12.5kV 25MVA 2</t>
  </si>
  <si>
    <t>Andes 110/12.5kV 50MVA 1</t>
  </si>
  <si>
    <t>Apoquindo 110/12.5kV 22.4MVA 4R</t>
  </si>
  <si>
    <t>Apoquindo 110/12.5kV 50MVA 1</t>
  </si>
  <si>
    <t>Apoquindo 110/12.5kV 50MVA 2</t>
  </si>
  <si>
    <t>APOQUINDO 110/12.5KV 50MVA 3</t>
  </si>
  <si>
    <t>Batuco 110/23.5kV 37.5MVA 1</t>
  </si>
  <si>
    <t>Batuco 110/23.5 kV 37.5MVA 3</t>
  </si>
  <si>
    <t>Batuco 110/23.5kV 50MVA 2</t>
  </si>
  <si>
    <t>Bicentenario 110/12.5kV 25MVA 1</t>
  </si>
  <si>
    <t>Brasil 110/12.5kV 50MVA 1</t>
  </si>
  <si>
    <t>Brasil 110/12.5kV 50MVA 2</t>
  </si>
  <si>
    <t>Brasil 110/12.5kV 50MVA 3R</t>
  </si>
  <si>
    <t>Caleu 44/12.5kV 0.5MVA 1</t>
  </si>
  <si>
    <t>CALEU 44/22KV 1MVA RESERVA 1A</t>
  </si>
  <si>
    <t>Carrascal 110/12.5kV 22.4MVA 1</t>
  </si>
  <si>
    <t>Carrascal 110/12.5kV 22.4MVA 2</t>
  </si>
  <si>
    <t>Carrascal 110/12.5kV 22.4MVA 3R</t>
  </si>
  <si>
    <t>Chacabuco 110/12.5kV 22.4MVA 4R</t>
  </si>
  <si>
    <t>Chacabuco 110/12.5kV 50MVA 1</t>
  </si>
  <si>
    <t>Chacabuco 110/23,5kV 25MVA</t>
  </si>
  <si>
    <t>Chacabuco 110/23.5kV 37.5MVA 2</t>
  </si>
  <si>
    <t>Chacabuco 110/23.5kV 50MVA 3</t>
  </si>
  <si>
    <t>CHACABUCO 110/23.5KV 50MVA 8</t>
  </si>
  <si>
    <t>Club Hipico 110/12.5kV 22.4MVA 1</t>
  </si>
  <si>
    <t>Club Hipico 110/12.5kV 22.4MVA 2</t>
  </si>
  <si>
    <t>Club Hipico 110/12.5kV 25MVA 4</t>
  </si>
  <si>
    <t>Club Hipico 110/12.5kV 50MVA 3</t>
  </si>
  <si>
    <t>Curacavi 44/12kV 10MVA 2</t>
  </si>
  <si>
    <t>Curacavi 44/12.15kV 3.5MVA 1R</t>
  </si>
  <si>
    <t>Curacavi 44/12.15kV 4MVA 3</t>
  </si>
  <si>
    <t>El Manzano 230/25kV 20MVA 1</t>
  </si>
  <si>
    <t>El Manzano 230/25kV 20MVA 2</t>
  </si>
  <si>
    <t>El Manzano 230/25kV 20MVA 3R</t>
  </si>
  <si>
    <t>El Manzano 230/25kV 20MVA 4</t>
  </si>
  <si>
    <t>Cisterna 110/12.5kV 50MVA 3</t>
  </si>
  <si>
    <t>Cisterna 110/13.2kV 25MVA 1</t>
  </si>
  <si>
    <t>Cisterna 110/13.2kV 35MVA 2</t>
  </si>
  <si>
    <t>La Dehesa 110/12.5kV 50MVA 2</t>
  </si>
  <si>
    <t>La Dehesa 110/13.2kV 25MVA 1</t>
  </si>
  <si>
    <t>La Dehesa 110/23.5kV 50MVA 3</t>
  </si>
  <si>
    <t>La Dehesa 110/23kV 20MVA 4R</t>
  </si>
  <si>
    <t>La Pintana 110/12.5kV 20MVA 3R</t>
  </si>
  <si>
    <t>La Pintana 110/12.5kV 25MVA 1</t>
  </si>
  <si>
    <t>La Pintana 110/12.5kV 25MVA 2</t>
  </si>
  <si>
    <t>La Reina 110/12.5kV 20MVA 1</t>
  </si>
  <si>
    <t>La Reina 110/12.5kV 50MVA 2</t>
  </si>
  <si>
    <t>La Reina 110/12.5kV 50MVA 3</t>
  </si>
  <si>
    <t>La Reina 110/12.5kV 50MVA 4</t>
  </si>
  <si>
    <t>Lampa 220/23kV 40MVA 2</t>
  </si>
  <si>
    <t>LAMPA 220/23KV 40MVA R</t>
  </si>
  <si>
    <t>Lampa 220/23kV 67MVA 1</t>
  </si>
  <si>
    <t>Las Acacias 110/23.5kV 37.5MVA 1</t>
  </si>
  <si>
    <t>Las Acacias 110/23.5kV 37.5MVA 2</t>
  </si>
  <si>
    <t>Las Acacias 110/23.5kV 50MVA 3</t>
  </si>
  <si>
    <t>Lo Aguirre 110/12.5kV 10.5MVA 1</t>
  </si>
  <si>
    <t>Lo Aguirre 110/12.5kV 10.5MVA 2R</t>
  </si>
  <si>
    <t>Lo Boza 110/12.5kV 12.5MVA 5R</t>
  </si>
  <si>
    <t>Lo Boza 110/12.5kV 25MVA 1</t>
  </si>
  <si>
    <t>Lo Boza 110/12.5kV 25MVA 2</t>
  </si>
  <si>
    <t>Lo Boza 110/12.5kV 50MVA 4</t>
  </si>
  <si>
    <t>Lo Boza 110/23.5kV 50MVA 3</t>
  </si>
  <si>
    <t>Lo Prado 110/46kV 28MVA 1</t>
  </si>
  <si>
    <t>Lo Prado 44/12.15kV 3.5MVA 2</t>
  </si>
  <si>
    <t>Lo Valledor 110/12.5kV 50MVA 3</t>
  </si>
  <si>
    <t>Lo Valledor 110/13.2kV 25MVA 1</t>
  </si>
  <si>
    <t>Lord Cochrane 110/12.5kV 44.7MVA 1</t>
  </si>
  <si>
    <t>Lord Cochrane 110/12.5kV 44.7MVA 2</t>
  </si>
  <si>
    <t>Lord Cochrane 110/12.5kV 50MVA 3R</t>
  </si>
  <si>
    <t>Los Dominicos 110/12.5kV 22.4MVA 1R</t>
  </si>
  <si>
    <t>Los Dominicos 110/12.5kV 25MVA 2R</t>
  </si>
  <si>
    <t>Los Dominicos 110/12.5kV 50MVA 3</t>
  </si>
  <si>
    <t>Macul 110/12.5kV 20MVA 1R</t>
  </si>
  <si>
    <t>Macul 110/12.5kV 50MVA 3</t>
  </si>
  <si>
    <t>Macul 110/12.5kV 50MVA 4</t>
  </si>
  <si>
    <t>Macul 110/20.4kV 50MVA 6</t>
  </si>
  <si>
    <t>Maipu 110/12.5kV 22.4MVA 2</t>
  </si>
  <si>
    <t>Maipu 110/12.5kV 22.4MVA 3</t>
  </si>
  <si>
    <t>Maipu 110/13.2kV 25MVA 1</t>
  </si>
  <si>
    <t>Malloco 110/12.5kV 22.4MVA 1</t>
  </si>
  <si>
    <t>Malloco 110/12.5kV 22.4MVA 2</t>
  </si>
  <si>
    <t>Malloco 110/23.5kV 37.5MVA 3</t>
  </si>
  <si>
    <t>Malloco 110/23.5kV 50MVA 4</t>
  </si>
  <si>
    <t>MOVIL 110/12.5KV 22.4MVA</t>
  </si>
  <si>
    <t>Ochagavia 105/12kV 40MVA 1R</t>
  </si>
  <si>
    <t>Ochagavia 110/12.5kV 50MVA 2</t>
  </si>
  <si>
    <t>Pajaritos 110/12.5kV 22.4MVA 4R</t>
  </si>
  <si>
    <t>Pajaritos 110/12.5kV 50MVA 1</t>
  </si>
  <si>
    <t>Pajaritos 110/12.5kV 50MVA 2</t>
  </si>
  <si>
    <t>Pajaritos 110/23.5kV 50MVA 3</t>
  </si>
  <si>
    <t>Panamericana 110/12.5kV 22.4MVA 4R</t>
  </si>
  <si>
    <t>Panamericana 110/12.5kV 25MVA 2</t>
  </si>
  <si>
    <t>Panamericana 110/13.2kV 25MVA 1</t>
  </si>
  <si>
    <t>Polpaico 110/23kV 20MVA 1</t>
  </si>
  <si>
    <t>Pudahuel 110/12.5kV 20MVA 3R</t>
  </si>
  <si>
    <t>Pudahuel 110/12.5kV 22.4MVA 1</t>
  </si>
  <si>
    <t>Pudahuel 110/12.5kV 22.4MVA 2</t>
  </si>
  <si>
    <t>Quilicura 110/12.5kV 22.4MVA 4</t>
  </si>
  <si>
    <t>Quilicura 110/12.5kV 25MVA 2</t>
  </si>
  <si>
    <t>Quilicura 110/13.2kV 25MVA 3</t>
  </si>
  <si>
    <t>Quilicura 110/23.5kV 50MVA 1</t>
  </si>
  <si>
    <t>Recoleta 110/12.5kV 22.4MVA 2R</t>
  </si>
  <si>
    <t>Recoleta 110/12.5kV 50MVA 4</t>
  </si>
  <si>
    <t>Recoleta 110/13.2kV 25MVA 1</t>
  </si>
  <si>
    <t>Rungue 44/23kV 3.5MVA 1</t>
  </si>
  <si>
    <t>San Bernardo 110/12.5kV 22.4MVA 1</t>
  </si>
  <si>
    <t>San Bernardo 110/12.5kV 22.4MVA 2</t>
  </si>
  <si>
    <t>San Bernardo 110/12.5kV 22.4MVA 4R</t>
  </si>
  <si>
    <t>San Bernardo 110/12.5kV 50MVA 3</t>
  </si>
  <si>
    <t>SAN CRISTOBAL 105/12KV 40MVA 1</t>
  </si>
  <si>
    <t>San Cristobal 105/12kV 40MVA 1</t>
  </si>
  <si>
    <t>San Cristobal 105/12kV 40MVA 2</t>
  </si>
  <si>
    <t>San Cristobal 110/12.5kV 50MVA 4R</t>
  </si>
  <si>
    <t>San Cristobal 110/13.9kV 50MVA 3</t>
  </si>
  <si>
    <t>San Joaquin 110/12.5kV 22.4MVA 4</t>
  </si>
  <si>
    <t>San Joaquin 110/12.5kV 25MVA 2</t>
  </si>
  <si>
    <t>San Joaquin 110/12.5kV 50MVA 1</t>
  </si>
  <si>
    <t>San Joaquin 110/12.5kV 50MVA 3</t>
  </si>
  <si>
    <t>San Jose 110/12.5kV 22.4MVA 1</t>
  </si>
  <si>
    <t>San Jose 110/12.5kV 22.4MVA 3</t>
  </si>
  <si>
    <t>San Jose 110/12.5kV 50MVA 4</t>
  </si>
  <si>
    <t>San Jose 110/13.2kV 25MVA 2</t>
  </si>
  <si>
    <t>San Pablo 110/23.5kV 37.5MVA 1</t>
  </si>
  <si>
    <t>San Pablo 110/23.5kV 37.5MVA 2</t>
  </si>
  <si>
    <t>Santa Elena 110/12.5kV 22.4MVA 1</t>
  </si>
  <si>
    <t>Santa Elena 110/12.5kV 50MVA 2</t>
  </si>
  <si>
    <t>Santa Elena 110/12.5kV 50MVA 4</t>
  </si>
  <si>
    <t>Santa Marta 110/12.5kV 50MVA 1</t>
  </si>
  <si>
    <t>Santa Marta 110/12.5kV 50MVA 2</t>
  </si>
  <si>
    <t>SANTA MARTA 110/23.5KV 37.5MVA 4</t>
  </si>
  <si>
    <t>Santa Marta 110/23kV 20MVA 3</t>
  </si>
  <si>
    <t>Santa Raquel 110/12.5kV 22.4MVA 4</t>
  </si>
  <si>
    <t>Santa Raquel 110/12.5kV 25MVA 2</t>
  </si>
  <si>
    <t>Santa Raquel 110/12.5kV 50MVA 1</t>
  </si>
  <si>
    <t>Santa Raquel 110/20.4kV 50MVA 5</t>
  </si>
  <si>
    <t>Sta Rosa Sur 110/12.5kV 22.4MVA 4</t>
  </si>
  <si>
    <t>Sta Rosa Sur 110/12.5kV 25MVA 1</t>
  </si>
  <si>
    <t>Sta Rosa Sur 110/12.5kV 25MVA 2</t>
  </si>
  <si>
    <t>Sta Rosa Sur 110/13.2kV 25MVA 3</t>
  </si>
  <si>
    <t>Vitacura 110/12.5kV 50MVA 1</t>
  </si>
  <si>
    <t>Vitacura 110/12.5kV 50MVA 2</t>
  </si>
  <si>
    <t>Vitacura 110/12.5kV 50MVA 3</t>
  </si>
  <si>
    <t>Vitacura 110/12.5kV 50MVA 4</t>
  </si>
  <si>
    <t xml:space="preserve">ConCon 110/12kV 25MVA 1 </t>
  </si>
  <si>
    <t xml:space="preserve">ConCon 110/12kV 25MVA 2 </t>
  </si>
  <si>
    <t>LCalera 110/12kV 22.5MVA 2</t>
  </si>
  <si>
    <t>LCalera 110/12kV 25MVA 3</t>
  </si>
  <si>
    <t>LCalera 110/44kV 9.5MVA 1</t>
  </si>
  <si>
    <t>LVegas 110/12kV 25MVA 3</t>
  </si>
  <si>
    <t xml:space="preserve">LVegas 110/44kV 28MVA 1 </t>
  </si>
  <si>
    <t xml:space="preserve">LPlaceres 110/12kV 22.4MVA 1 </t>
  </si>
  <si>
    <t xml:space="preserve">LPlaceres 110/12kV 25MVA 2 </t>
  </si>
  <si>
    <t>Miraflores 110/12kV 20MVA 2</t>
  </si>
  <si>
    <t>Miraflores 110/12kV 22.4MVA 1</t>
  </si>
  <si>
    <t>PAncha 110/12kV 22.4MVA 1</t>
  </si>
  <si>
    <t>PAncha 110/12kV 22.4MVA 2</t>
  </si>
  <si>
    <t xml:space="preserve">Placilla 110/12kV 20MVA 1 </t>
  </si>
  <si>
    <t>Quilpue 110/12kV 25MVA 1</t>
  </si>
  <si>
    <t>Quilpue 110/12kV 25MVA 2</t>
  </si>
  <si>
    <t>Quilpue 110/12kV 25MVA 3</t>
  </si>
  <si>
    <t>Quintero 110/12kV 20MVA 2</t>
  </si>
  <si>
    <t>Quintero 110/12kV 22.5MVA 1</t>
  </si>
  <si>
    <t>Reñaca 110/12kV 22.4MVA 1</t>
  </si>
  <si>
    <t>Reñaca 110/12kV 22.4MVA 2</t>
  </si>
  <si>
    <t>SAN FELIPE 110/12KV 25MVA 1</t>
  </si>
  <si>
    <t>SAN FELIPE 110/12KV 25MVA 2</t>
  </si>
  <si>
    <t>SPedro 110/12kV 22.5MVA 1</t>
  </si>
  <si>
    <t>SPedro 110/12kV 25MVA 2</t>
  </si>
  <si>
    <t>SAN RAFAEL 110/12KV 22.5MVA 2</t>
  </si>
  <si>
    <t>SAN RAFAEL 110/12KV 25MVA 1</t>
  </si>
  <si>
    <t>SAntonio 110/12kV 25MVA 1</t>
  </si>
  <si>
    <t>SAntonio 110/12kV 25MVA 2</t>
  </si>
  <si>
    <t>Valparaiso 110/12kV 25MVA 1</t>
  </si>
  <si>
    <t>Valparaiso 110/12kV 25MVA 2</t>
  </si>
  <si>
    <t>PUENTE ALTO (CMPC) 110/6.3KV 28MVA 1</t>
  </si>
  <si>
    <t>PUENTE ALTO (CMPC) 110/6.3KV 28MVA 2</t>
  </si>
  <si>
    <t>Cordillera 220/33.0 kV 70MVA T4</t>
  </si>
  <si>
    <t>Cordillera 220/33.0 kV 70MVA T3</t>
  </si>
  <si>
    <t>DON LUIS NIVEL 8 33/13.2kV 3MVA</t>
  </si>
  <si>
    <t>MINA 66/13.2kV 15/20MVA T5</t>
  </si>
  <si>
    <t>MINA 66/13.2kV 30/40MVA T4</t>
  </si>
  <si>
    <t>Molinos 66/4.16kV 25MVA 1</t>
  </si>
  <si>
    <t>Molinos 66/4.16kV 25MVA 2</t>
  </si>
  <si>
    <t>SAG 220/13.2kV 75MVA 1</t>
  </si>
  <si>
    <t>SAG 220/13.2kV 75MVA 2</t>
  </si>
  <si>
    <t>SALADILO 66/13.2kV 3.75/4.2MVA T1</t>
  </si>
  <si>
    <t>SPPC 66/13.2kV 9/12MVA T6</t>
  </si>
  <si>
    <t>Cordillera 110/13.8kV 27MVA 1</t>
  </si>
  <si>
    <t>Cordillera 110/13.8kV 33MVA 5</t>
  </si>
  <si>
    <t>Cordillera 110/13.8kV 33MVA 6</t>
  </si>
  <si>
    <t>Cordillera 110/33kV 15MVA 2</t>
  </si>
  <si>
    <t>Cordillera 110/33kV 20MVA 3</t>
  </si>
  <si>
    <t>Cordillera 110/33kV 20MVA 4</t>
  </si>
  <si>
    <t>Cordillera 110/33kV 60MVA 7</t>
  </si>
  <si>
    <t>Cordillera 110/33kV 60MVA 8</t>
  </si>
  <si>
    <t>ECobre 110/13.8kV 15MVA 1</t>
  </si>
  <si>
    <t>ECobre 110/13.8kV 25MVA 2</t>
  </si>
  <si>
    <t>ECobre 110/13.8kV 15MVA 3</t>
  </si>
  <si>
    <t>ECobre 110/13.8kV 15MVA 4</t>
  </si>
  <si>
    <t>EL COBRE 110/13.8KV 40MVA 7</t>
  </si>
  <si>
    <t>EL COBRE 110/13.8KV 40MVA 8</t>
  </si>
  <si>
    <t>ESalvador 110/12kV 20MVA 1</t>
  </si>
  <si>
    <t>ESalvador 110/12kV 20MVA 2</t>
  </si>
  <si>
    <t>ESalvador 110/12kV 20MVA 3</t>
  </si>
  <si>
    <t>Codelco Ventanas 110/6 kV 16MVA 2</t>
  </si>
  <si>
    <t>Codelco Ventanas 110/6kV 7,56MVA 1</t>
  </si>
  <si>
    <t>Codelco Ventanas 110/6 kV 16MVA 4</t>
  </si>
  <si>
    <t>Codelco Ventanas 110/6 kV 20MVA 5</t>
  </si>
  <si>
    <t>Codelco Ventanas 110/6 kV 9.375MVA 3</t>
  </si>
  <si>
    <t>Temuco 66/13.8kV 6.25MVA</t>
  </si>
  <si>
    <t>SSAA ColbUn 230/13.8kV 10 MVA</t>
  </si>
  <si>
    <t>LTortolas 220/25kV 40MVA 1</t>
  </si>
  <si>
    <t>LTortolas 220/25kV 40MVA 2</t>
  </si>
  <si>
    <t>Maipo 230/115-69 kV 60MVA</t>
  </si>
  <si>
    <t>Rucue 220/23kV 10MVA 3</t>
  </si>
  <si>
    <t>QUILMO 66/33KV 8 MVA</t>
  </si>
  <si>
    <t>RECINTO 33/23KV 4 MVA</t>
  </si>
  <si>
    <t>Bulnes 66/13.8kV 8MVA</t>
  </si>
  <si>
    <t>CristalerIas 110/12kV 25MVA 1</t>
  </si>
  <si>
    <t>Costanera 110/12.5 kV 25MVA</t>
  </si>
  <si>
    <t>PAlto 110/12.5 kV 25MVA 1</t>
  </si>
  <si>
    <t>PAlto 110/12.5 kV 25 MVA 2</t>
  </si>
  <si>
    <t>FFCC ESPEJO 110/12KV 5.2MVA</t>
  </si>
  <si>
    <t>EkaChile 154/13.8 25MVA</t>
  </si>
  <si>
    <t>EkaChile 154/13.8 50MVA</t>
  </si>
  <si>
    <t>TALTAL 110/13.2KV 5MVA</t>
  </si>
  <si>
    <t>Pilmaiquen 66/13.8kV 10MVA 6</t>
  </si>
  <si>
    <t>Ventanas 220/110kV 300MVA</t>
  </si>
  <si>
    <t>Fundicion Paipote 110/6kV 20MVA 1</t>
  </si>
  <si>
    <t>Fundicion Paipote 110/6kV 20MVA 2</t>
  </si>
  <si>
    <t>Mauco 110/12 kV 80MVA 1B 1</t>
  </si>
  <si>
    <t>Mauco 110/12 kV 80MVA 1B 2</t>
  </si>
  <si>
    <t>ERBB 66/4.16kV 5.75MVA 1</t>
  </si>
  <si>
    <t>ERBB 66/4.16kV 5.75MVA 2</t>
  </si>
  <si>
    <t>ERBB 66/4.16kV 5.75MVA 3</t>
  </si>
  <si>
    <t>ERBB 66/4.16kV 8.6MVA 4</t>
  </si>
  <si>
    <t>ERBB-2 66/6.6/4.16 24MVA</t>
  </si>
  <si>
    <t>Cabrero 69.3/13.8kV 10MVA 1</t>
  </si>
  <si>
    <t>Cabrero 69/24kV 12MVA 2</t>
  </si>
  <si>
    <t>Enacar 66/13.8kV 5MVA</t>
  </si>
  <si>
    <t>Imperial 66/24kV 16MVA CTBC</t>
  </si>
  <si>
    <t>Licanco 68.9/24kV 16MVA</t>
  </si>
  <si>
    <t>LOS SAUCES 69/24KV 16MVA</t>
  </si>
  <si>
    <t>Lota 66/13.8kV 12MVA</t>
  </si>
  <si>
    <t>Masisa 66/13.2kV 30MVA</t>
  </si>
  <si>
    <t>Negrete 66/24kV 16MVA</t>
  </si>
  <si>
    <t>R 67/13.8KV 13.3MVA</t>
  </si>
  <si>
    <t>R2 1 67/13.8KV 2.5MVA</t>
  </si>
  <si>
    <t>Proceso 110/6.6kV 1</t>
  </si>
  <si>
    <t>Proceso 110/6.6kV 2</t>
  </si>
  <si>
    <t>Lirquen Indura 66/6 10MVA</t>
  </si>
  <si>
    <t>LinaresNorte 66/13.2kV 10MVA</t>
  </si>
  <si>
    <t>LinaresNorte 66/13.8kV 10MVA</t>
  </si>
  <si>
    <t>Panimavida 66/13.2kV 5MVA 1</t>
  </si>
  <si>
    <t>Panimavida 66/13.2kV 5MVA 2</t>
  </si>
  <si>
    <t>Longavi 66/13.2kV 5MVA</t>
  </si>
  <si>
    <t>San Gregorio 66/13.2kV 5MVA</t>
  </si>
  <si>
    <t>Fibranova 66/13.2 23.5MVA</t>
  </si>
  <si>
    <t>Mapal 154/15kV 24MVA</t>
  </si>
  <si>
    <t>Metro 110/20kV 40MVA 1</t>
  </si>
  <si>
    <t>Metro 110/20kV 40MVA 2</t>
  </si>
  <si>
    <t>T1 110/44kV 20MVA 1</t>
  </si>
  <si>
    <t>T2 110/44kV 20MVA 2</t>
  </si>
  <si>
    <t>Kozan 110/4.16kV 1</t>
  </si>
  <si>
    <t>Kozan 110/4.16kV 2</t>
  </si>
  <si>
    <t>Lcandelaria 220/23kV 83MVA 1</t>
  </si>
  <si>
    <t>Lcandelaria 220/23kV 83MVA 2</t>
  </si>
  <si>
    <t>Cerro Negro 44/12kV 1,6MVA 1</t>
  </si>
  <si>
    <t>Cerro Negro 44/12kV 1,6MVA 2</t>
  </si>
  <si>
    <t>Cerro Negro 44/12kV 1,6MVA 3</t>
  </si>
  <si>
    <t>Franke 110/23kV 25MVA</t>
  </si>
  <si>
    <t>Mpelambres 220/23kV 100MVA 1</t>
  </si>
  <si>
    <t>Mpelambres 220/23kV 100MVA 2</t>
  </si>
  <si>
    <t>Mpelambres 220/23kV 100MVA 3</t>
  </si>
  <si>
    <t>Mpelambres 220/23kV 16MVA 4</t>
  </si>
  <si>
    <t>Mpelambres 220/23kV 16MVA 5</t>
  </si>
  <si>
    <t>LCoipa 220/23kV 41MVA 1</t>
  </si>
  <si>
    <t>LCoipa 220/23kV 41MVA 2</t>
  </si>
  <si>
    <t>MARICUNGA 110/23KV 16MVA 1</t>
  </si>
  <si>
    <t>MARICUNGA 110/23KV 16MVA 2</t>
  </si>
  <si>
    <t>MVCentral 154/4.16kV 20MVA 1</t>
  </si>
  <si>
    <t>MVCentral 154/4.16kV 20MVA 2</t>
  </si>
  <si>
    <t>BANOS DEL TORO 110/13.2KV 3.7MVA</t>
  </si>
  <si>
    <t>TOTORAL 2 220/66 50MVA</t>
  </si>
  <si>
    <t>NSBB 66/6kV 10MVA 1</t>
  </si>
  <si>
    <t>NSBB 66/6kV 10MVA 2</t>
  </si>
  <si>
    <t>NSBB 66/6kV 25MVA 3</t>
  </si>
  <si>
    <t>Pinforsa 220/13.2 60MVA 1</t>
  </si>
  <si>
    <t>Pinforsa 220/13.2 60MVA 2</t>
  </si>
  <si>
    <t>Pinforsa 220/13.2 60MVA 3</t>
  </si>
  <si>
    <t>Petrodow 154/4.16kV 20MVA</t>
  </si>
  <si>
    <t>Florida 110/12.5kV 25MVA</t>
  </si>
  <si>
    <t>Ancud 115/69kV 40MVA T2</t>
  </si>
  <si>
    <t>Paillaco 66/13.8kV 5MVA</t>
  </si>
  <si>
    <t>AIHUAPI 110/66kV 40MVA</t>
  </si>
  <si>
    <t>AIHUAPI 66/24KV 12MVA</t>
  </si>
  <si>
    <t>Aihuapi 66/24kV 5MVA 1</t>
  </si>
  <si>
    <t>ANCUD 115/115KV 40MVA 1</t>
  </si>
  <si>
    <t>Ancud 115/69/24/13.8kV 16MVA 1</t>
  </si>
  <si>
    <t>Barro Blanco 230/69kV 60MVA 2</t>
  </si>
  <si>
    <t>BARRO BLANCO 68.94/24-13.8KV 20-30MVA</t>
  </si>
  <si>
    <t>Calbuco 115/69/24 16MVA</t>
  </si>
  <si>
    <t>Castro 115/24 16MVA</t>
  </si>
  <si>
    <t>Cholguan 230/13.8kV 50MVA 1</t>
  </si>
  <si>
    <t>Chonchi 115/24kV 30MVA 1</t>
  </si>
  <si>
    <t>Colaco 69/24/13.8kV 16MVA 1</t>
  </si>
  <si>
    <t>Corral 66/13.8kV 5MVA</t>
  </si>
  <si>
    <t>Degañ 115/24 40MVA</t>
  </si>
  <si>
    <t>El Empalme 115/23kV 16MVA CTBC</t>
  </si>
  <si>
    <t>Frutillar 66/13.8kV 5MVA 1</t>
  </si>
  <si>
    <t>Frutillar 66/66kV 30MVA 2</t>
  </si>
  <si>
    <t>La UniOn 66/13.2 11-16MVA 1</t>
  </si>
  <si>
    <t>La Union 66/23 kV 10MVA 5</t>
  </si>
  <si>
    <t>La Union 66/23kV 16MVA 3</t>
  </si>
  <si>
    <t>Loncoche 66/24kV 12MVA 3</t>
  </si>
  <si>
    <t>Los Lagos 66/13.8kV 11-16MVA CTBC</t>
  </si>
  <si>
    <t>LOS NEGROS 66/24KV 5MVA</t>
  </si>
  <si>
    <t>Mariquina 220/23kV 30MVA</t>
  </si>
  <si>
    <t>Melipulli 230/24kV 60MVA 33</t>
  </si>
  <si>
    <t>Melipulli 230/24kV 60MVA 44</t>
  </si>
  <si>
    <t>Osorno 66/24kV 30MVA 2</t>
  </si>
  <si>
    <t>Osorno 66/24kV 30MVA 3</t>
  </si>
  <si>
    <t>Osorno 69/13.8kV 10MVA 1</t>
  </si>
  <si>
    <t>PANGUIPULLI 66/24KV 16MVA T1</t>
  </si>
  <si>
    <t>PANGUIPULLI 66/24KV 16MVA T2</t>
  </si>
  <si>
    <t>Picarte 66/24/13.8kV 30MVA 1</t>
  </si>
  <si>
    <t>Picarte 66/24/13.8kV 30MVA 2</t>
  </si>
  <si>
    <t>Pichirropulli 66/13.8kV 5MVA 1</t>
  </si>
  <si>
    <t>Pid-Pid 115/69/24/13.8kV 16MVA 1</t>
  </si>
  <si>
    <t>Puerto Varas 66/24/13.8kV 10MVA 1</t>
  </si>
  <si>
    <t>Puerto Varas 66/24kV 16MVA 2</t>
  </si>
  <si>
    <t>Purranque 66/24-13.8kV 10MVA 1</t>
  </si>
  <si>
    <t>QUELLON 110/23KV 16MVA 2</t>
  </si>
  <si>
    <t>Valdivia 69/24/13.8kV 30MVA 2</t>
  </si>
  <si>
    <t>Valdivia 69/24/13.8kV 30MVA 3</t>
  </si>
  <si>
    <t>MCAndacollo 110/13.2kV 15MVA</t>
  </si>
  <si>
    <t>ANCOA TR1 525/230KV 750MVA 4U</t>
  </si>
  <si>
    <t>ANCOA TR2 525/230KV 750MVA 4U</t>
  </si>
  <si>
    <t>ANCOA TR4 230/13.8KV 10MVA 1U</t>
  </si>
  <si>
    <t>ANCOA TR5 69/13.8KV 8MVA 1U</t>
  </si>
  <si>
    <t>Castilla 110/23kV 2MVA 1</t>
  </si>
  <si>
    <t>Cerro Navia 220/33 kV - 140 MVA STATCOM</t>
  </si>
  <si>
    <t>Charrua 66/13.2kV 5MVA 3</t>
  </si>
  <si>
    <t>Charrua 220/13,8 KV 10MVA</t>
  </si>
  <si>
    <t>Chuschampis 1110/13.2kV 25kVA</t>
  </si>
  <si>
    <t>ConcepciOn TR 4 66/13.2KV 1MVA 1U</t>
  </si>
  <si>
    <t>ConcepciOn TR 5 66/13.2KV 0.5MVA 1U</t>
  </si>
  <si>
    <t>DAlmagro 115/13.8/24kV 10MVA 5</t>
  </si>
  <si>
    <t>DAmigos 110/23/13.2kV 10MVA</t>
  </si>
  <si>
    <t>Laja 66/13.8kV 5,2MVA</t>
  </si>
  <si>
    <t>Laja 66/13.2/4.16kV 4MVA</t>
  </si>
  <si>
    <t>Maitencillo 220/13.8kV 40MVA 3</t>
  </si>
  <si>
    <t>PAzucar 110/110kV 48MVA 1</t>
  </si>
  <si>
    <t>PAzucar 220/13.8kV 40MVA 5</t>
  </si>
  <si>
    <t>PAzucar 220/13.8kV 40MVA 6</t>
  </si>
  <si>
    <t>Polpaico 525/220kV 750MVAx3</t>
  </si>
  <si>
    <t>Polpaico 500/200kV 750MVA 2</t>
  </si>
  <si>
    <t>Polpaico 220/19 kV 100MVA</t>
  </si>
  <si>
    <t>Puerto Montt 220/16.7kV 70MVA</t>
  </si>
  <si>
    <t>SVicente 154/13.8kV 26.7MVA 2</t>
  </si>
  <si>
    <t>Temuco 66/24kV 4MVA 4</t>
  </si>
  <si>
    <t>Vallenar 110/13.8kV 10MVA 1</t>
  </si>
  <si>
    <t>Vallenar 110/13.8kV 10MVA 2</t>
  </si>
  <si>
    <t>Alameda 66/15kV 25MVA 1</t>
  </si>
  <si>
    <t>Alameda 66/15kV 25MVA 2</t>
  </si>
  <si>
    <t>Alcones 66/13.8kV 10MVA</t>
  </si>
  <si>
    <t>ALHUE 69/25KV 20MVA</t>
  </si>
  <si>
    <t>ALTO DEL CARMEN 110/13.8KV 8-10MVA</t>
  </si>
  <si>
    <t>Andacollo 66/23kV 8MVA 2</t>
  </si>
  <si>
    <t>Andacollo 66/24-13.8kV 5MVA 1</t>
  </si>
  <si>
    <t>Andalien 66/15kV 25MVA 2</t>
  </si>
  <si>
    <t>Andalien 66/15kV 25MVA 1</t>
  </si>
  <si>
    <t>ANGOL 66/13.2KV 16MVA</t>
  </si>
  <si>
    <t>Angol 66/23 kV 12MVA</t>
  </si>
  <si>
    <t>Angol 66/66kV 50MVA</t>
  </si>
  <si>
    <t>Arenas Blancas 66/15 kV 22.5MVA</t>
  </si>
  <si>
    <t>Bollenar 110/13.8kV 20MVA</t>
  </si>
  <si>
    <t>Buin(TRANSNET) 66/15kV 30MVA 2</t>
  </si>
  <si>
    <t>Cabildo 110/24-14.4kV 13MVA 2</t>
  </si>
  <si>
    <t>Cabildo 110/25kV 30MVA 1</t>
  </si>
  <si>
    <t>Cachapoal 66/15kV 25MVA 1</t>
  </si>
  <si>
    <t>Cachapoal 66/15kV 25MVA 2</t>
  </si>
  <si>
    <t>Caldera 110/23kV 12MVA</t>
  </si>
  <si>
    <t>Carampangue 66/13.2kV 10MVA</t>
  </si>
  <si>
    <t>Casas Viejas 110/23kV 10MVA</t>
  </si>
  <si>
    <t>Cauquenes 69/13.2kV 10.35MVA 2</t>
  </si>
  <si>
    <t>Cerrillos 110/23kV 30MVA</t>
  </si>
  <si>
    <t>Chacahuin 66/15kV 13.3MVA</t>
  </si>
  <si>
    <t>Chacahuin 66/15kV 30MVA</t>
  </si>
  <si>
    <t>CHAÑARAL 23-13.8 KV 5-6,25MVA</t>
  </si>
  <si>
    <t>Chiguayante 66/15kV 16.6MVA 2</t>
  </si>
  <si>
    <t>Chiguayante 66/24-15kV 18.7MVA 1</t>
  </si>
  <si>
    <t>Chillan 66/13.8kV 10.2MVA 1</t>
  </si>
  <si>
    <t>Chillan 66/15kV 25MVA 2</t>
  </si>
  <si>
    <t>CHIMBARONGO 66/15KV 9.4MVA T2</t>
  </si>
  <si>
    <t>Chivilcan 66/15kV 25MVA 2</t>
  </si>
  <si>
    <t>Chivilcan 66/15kV 22.5MVA 1</t>
  </si>
  <si>
    <t>Chocalan 66/13.8kV 10MVA</t>
  </si>
  <si>
    <t>Chumaquito 66/14.8kV 18.7MVA 1</t>
  </si>
  <si>
    <t>COCHARCAS 66/13.2 KV 5MVA</t>
  </si>
  <si>
    <t>Colchagua 66/14.8kV 10.5MVA 1</t>
  </si>
  <si>
    <t>Colchagua 66/15kV 18.7MVA 2</t>
  </si>
  <si>
    <t>Collipulli 66/13.2kV 2.6MVA 2</t>
  </si>
  <si>
    <t>Collipulli 66/13.8kV 2.6MVA 1</t>
  </si>
  <si>
    <t>Collipulli 66/13.8kV 2.6MVA 3</t>
  </si>
  <si>
    <t>Colo Colo 66/15 kV 30MVA</t>
  </si>
  <si>
    <t>Colo Colo 66/15kV 30MVA 2</t>
  </si>
  <si>
    <t>Combarbala 66/13.8kV 2.6MVA 1</t>
  </si>
  <si>
    <t>Combarbala 66/13.8kV 2.6MVA 2</t>
  </si>
  <si>
    <t>Constitucion 66/23 10MVA</t>
  </si>
  <si>
    <t>Constitucion 66/23 20MVA</t>
  </si>
  <si>
    <t>Copiapo 110/13.8kV 24MVA 2</t>
  </si>
  <si>
    <t>Copiapo 110/13.8kV 25MVA 1</t>
  </si>
  <si>
    <t>Coronel 66/15kV 9MVA 7</t>
  </si>
  <si>
    <t>Coronel 69/15kV 25MVA 2</t>
  </si>
  <si>
    <t>Curacautin 66/13.8kV 2.6MVA 2</t>
  </si>
  <si>
    <t>Curacautin 66/13.8kV 2.6MVA 1</t>
  </si>
  <si>
    <t>Curanilahue 66/15kV 5.2MVA 1</t>
  </si>
  <si>
    <t>Curanilahue 66/24-13.8kV 10MVA 2</t>
  </si>
  <si>
    <t>Curanilahue 66/66kV 30MVA 1</t>
  </si>
  <si>
    <t>Curico 66/15kV 25MVA 1</t>
  </si>
  <si>
    <t>CuricO 66/15 kV 30MVA</t>
  </si>
  <si>
    <t>Duqueco 66/23-14.4kV 10MVA</t>
  </si>
  <si>
    <t>Ejercito 66/15kV 25MVA 1</t>
  </si>
  <si>
    <t>Ejercito 66/15kV 25MVA 2</t>
  </si>
  <si>
    <t>EAvellano 66/23-13.2kV 10 MVA 2</t>
  </si>
  <si>
    <t>EAvellano 66/23-13.2kV 12.5MVA 1</t>
  </si>
  <si>
    <t>El Maiten 69/13.8kV 10MVA</t>
  </si>
  <si>
    <t>EManzano 66/15kV 4MVA</t>
  </si>
  <si>
    <t>El Manzano 66/15 kV 6.67MVA</t>
  </si>
  <si>
    <t>El Monte 69/13.8kV 10MVA</t>
  </si>
  <si>
    <t>El Paico 66/13.8kV 20MVA</t>
  </si>
  <si>
    <t>EPeñon 110/23kV 30MVA 1</t>
  </si>
  <si>
    <t>EL PENON 66/13.2KV 18.7 MVA</t>
  </si>
  <si>
    <t>El Peumo 66/23 kV 10MVA</t>
  </si>
  <si>
    <t>EL SAUCE 66/13.2 KV 2MVA</t>
  </si>
  <si>
    <t>Escuadron 66/15kV 30MVA 3</t>
  </si>
  <si>
    <t>FAtima 69/15.3 30MVA</t>
  </si>
  <si>
    <t>Guayacan 66/13.8kV 15MVA 1</t>
  </si>
  <si>
    <t>Guayacan 66/23-13.2kV 12.5MVA 2</t>
  </si>
  <si>
    <t>Hernan Fuentes 110/23kV 12MVA</t>
  </si>
  <si>
    <t>HERNAN FUENTES 110/23KV 15-20MVA</t>
  </si>
  <si>
    <t>HORCONES 66/13.8KV 2.5MVA</t>
  </si>
  <si>
    <t>Hospital 66/24-15kV 10MVA</t>
  </si>
  <si>
    <t>HOSPITAL 66/24-15KV 18.7MVA T2</t>
  </si>
  <si>
    <t>Hualañe 66/13.8kV 5MVA</t>
  </si>
  <si>
    <t>Illapel 110/24-13.8kV 13MVA 2</t>
  </si>
  <si>
    <t>Incahuasi 110/23kV 5MVA</t>
  </si>
  <si>
    <t>Isla de Maipo 66/12kV 25MVA 3</t>
  </si>
  <si>
    <t>Isla de Maipo 66/12kV 30MVA 4</t>
  </si>
  <si>
    <t>ISLA DE MAIPO 66/23KV 11.2MVA 2</t>
  </si>
  <si>
    <t>ISLA DE MAIPO 66/23KV 14MVA (Reserva)</t>
  </si>
  <si>
    <t>Itahue 66/13.8kV 6.25MVA 3</t>
  </si>
  <si>
    <t>S/E La Esperanza 66/23-13.2kV 12MVA</t>
  </si>
  <si>
    <t>LA MANGA 66/13.8KV 10MVA</t>
  </si>
  <si>
    <t>LA PALMA 66/16-13.8KV 6.25MVA T2</t>
  </si>
  <si>
    <t>La Palma 66/15kV 10MVA</t>
  </si>
  <si>
    <t>La Ronda 66/23-15kV 13.3MVA</t>
  </si>
  <si>
    <t>La Vega 66/23 kV 10MVA</t>
  </si>
  <si>
    <t>LAS ARAÑAS 66/13.2 KV 5 MVA</t>
  </si>
  <si>
    <t>LAS ARAÑAS 66/23KV 12MVA</t>
  </si>
  <si>
    <t>Las Cabras 66/15kV 9MVA</t>
  </si>
  <si>
    <t>Las Cabras 66/24-15kV 10MVA</t>
  </si>
  <si>
    <t>Las Compañias 110/14.2kV 30MVA 1</t>
  </si>
  <si>
    <t>Las Encinas 66/15kV 25MVA 1</t>
  </si>
  <si>
    <t>LAS ENCINAS 66/15KV 25MVA 2</t>
  </si>
  <si>
    <t>Latorre 66/15kV 25MVA 1</t>
  </si>
  <si>
    <t>Lautaro 66/13.2 kV 5.25MVA</t>
  </si>
  <si>
    <t>Lautaro 66/23 kV 5MVA</t>
  </si>
  <si>
    <t>Lautaro 66/24-14.4kV 10MVA 1</t>
  </si>
  <si>
    <t>Lebu 66/13.8kV 5.2MVA</t>
  </si>
  <si>
    <t>Leyda 115/13.8kV 12.5MVA</t>
  </si>
  <si>
    <t>Licanten 66/23kV 10MVA</t>
  </si>
  <si>
    <t>Lirquen 66/15kV 18.7MVA</t>
  </si>
  <si>
    <t>LMiranda 66/24-15kV 18.7MVA 2</t>
  </si>
  <si>
    <t>LMiranda 66/24-15kV 18.7MVA 1</t>
  </si>
  <si>
    <t>Loma Colorada 66/15kV 25MVA 1</t>
  </si>
  <si>
    <t>Loncoche 66/13.8kV 5MVA 1</t>
  </si>
  <si>
    <t>Loncoche 66/23-13.2kV 10MVA 2</t>
  </si>
  <si>
    <t>Loncoche 66/66 kV 50MVA</t>
  </si>
  <si>
    <t>Loreto 66/15kV 10.5MVA</t>
  </si>
  <si>
    <t>Los Angeles 66/13.2 kV 30MVA</t>
  </si>
  <si>
    <t>Los Angeles 66/15kV 25MVA</t>
  </si>
  <si>
    <t>Mahns 66/14.8kV 10.5MVA</t>
  </si>
  <si>
    <t>Mahns 66/14.8kV 6.25MVA</t>
  </si>
  <si>
    <t>Mandinga 66/13.8kV 8MVA 1</t>
  </si>
  <si>
    <t>Marbella 110/24-14,4 kV 13MVA</t>
  </si>
  <si>
    <t>Marchigüe 66/13.8kV 10MVA</t>
  </si>
  <si>
    <t>MARCHIGUE 66/23kV 10MVA</t>
  </si>
  <si>
    <t>MARGA MARGA 110/13.8KV 22.4MVA 4</t>
  </si>
  <si>
    <t>Marga Marga 115/13.6kV 26MVA 1</t>
  </si>
  <si>
    <t>Marga Marga 115/14.2kV 30MVA 2</t>
  </si>
  <si>
    <t>Marga Marga 115/15.3kV 30MVA 3</t>
  </si>
  <si>
    <t>Marquesa 66/24-13.8kV 5MVA 2</t>
  </si>
  <si>
    <t>MAULE 66/13.2KV 4.85MVA 3</t>
  </si>
  <si>
    <t>Maule 66/15kV 1MVA 3</t>
  </si>
  <si>
    <t>Melipilla 110/13.8kV 25MVA</t>
  </si>
  <si>
    <t>Melipilla 110/66 kV 50MVA</t>
  </si>
  <si>
    <t>Miraflores 115/13.6kV 25MVA</t>
  </si>
  <si>
    <t>Molina 66/15kV 20MVA 1</t>
  </si>
  <si>
    <t>Molina 66/15kV 20MVA 2</t>
  </si>
  <si>
    <t>Monte Patria 66/13.2 kV 10MVA</t>
  </si>
  <si>
    <t>Monte Patria 66/23 kV 10MVA</t>
  </si>
  <si>
    <t>MONTERRICO 66/13.8KV 2 MVA</t>
  </si>
  <si>
    <t>Nancagua 66/13.8kV 10MVA</t>
  </si>
  <si>
    <t>NewEn 66/11.5 22MVA</t>
  </si>
  <si>
    <t>NIRIVILO 66/23kV 5MVA T2</t>
  </si>
  <si>
    <t>OVALLE 66/13.8KV 0.5MVA</t>
  </si>
  <si>
    <t>Ovalle 66/24-13.8kV 25MVA 2</t>
  </si>
  <si>
    <t>Ovalle 66/24 30MVA 2</t>
  </si>
  <si>
    <t>PCasas 66/15kV 30MVA</t>
  </si>
  <si>
    <t>Pan de AzUcar 110/13.8 kV 30MVA</t>
  </si>
  <si>
    <t>Panguilemo 66/15-13.8kV 9MVA</t>
  </si>
  <si>
    <t>Paniahue 66/13.8kV 20MVA</t>
  </si>
  <si>
    <t>PARRONAL 66/13.8KV 5MVA</t>
  </si>
  <si>
    <t>Parronal 66/66kV 15MVA 1</t>
  </si>
  <si>
    <t>Pelequen 66/15kV 4MVA</t>
  </si>
  <si>
    <t>Penco 66/24-14.4kV 10MVA</t>
  </si>
  <si>
    <t>Perales 66/15kV 25MVA 1</t>
  </si>
  <si>
    <t>Perales 66/15kV 25MVA 2</t>
  </si>
  <si>
    <t>PIDUCO 66/15KV 18.7MVA T1</t>
  </si>
  <si>
    <t>Piduco 66/15kV 30MVA</t>
  </si>
  <si>
    <t>Pirque 110/13.2kV 5MVA 2</t>
  </si>
  <si>
    <t>Pitrufquen 66/13.2kV 10MVA 1</t>
  </si>
  <si>
    <t>PITRUFQUEN 66/13.8KV 20MVA</t>
  </si>
  <si>
    <t>Plantas 110/13.8 24MVA</t>
  </si>
  <si>
    <t>Portezuelo 66/23 kV 10MVA</t>
  </si>
  <si>
    <t>Puchoco 66/15kV 11MVA 1</t>
  </si>
  <si>
    <t>PUCON 66/24-15KV 30MVA</t>
  </si>
  <si>
    <t>PULLINQUE 66/13.8KV 2MVA</t>
  </si>
  <si>
    <t>Pumahue 66/15kV 25MVA 1</t>
  </si>
  <si>
    <t>PUNITAQUI 110/13.2KV 20MVA</t>
  </si>
  <si>
    <t>Punitaqui 66/13.2 kV 20MVA</t>
  </si>
  <si>
    <t>QUELENTARO 110/24KV 13MVA (UCUQUER)</t>
  </si>
  <si>
    <t>QUELTEHUES 110/12KV 5MVA T4</t>
  </si>
  <si>
    <t>QUEREO 110/23KV 7.9MVA 1</t>
  </si>
  <si>
    <t>Quereo 110/24-14.4kV 13MVA 1</t>
  </si>
  <si>
    <t>Quinquimo 110/23kV 20MVA 1</t>
  </si>
  <si>
    <t>Quinta de Tilcoco 66/15-13.8kV 5.2MVA 2</t>
  </si>
  <si>
    <t>Quinta de Tilcoco 66/15kV 5.25MVA 1</t>
  </si>
  <si>
    <t>Ranguili 66/13.8kV 5.2MVA</t>
  </si>
  <si>
    <t>Rauquen 66/15kV 25MVA</t>
  </si>
  <si>
    <t>Rauquen 66/13,2kV 30MVA</t>
  </si>
  <si>
    <t>Retiro 66/13.2kV 2MVA</t>
  </si>
  <si>
    <t>RETIRO 66/13.8KV 2.5MVA</t>
  </si>
  <si>
    <t>Rosario 66/15 kV 30MVA</t>
  </si>
  <si>
    <t>Salamanca 110/24-13.8kV 10MVA</t>
  </si>
  <si>
    <t>Salamanca 110/24-13.8kV 20MVA</t>
  </si>
  <si>
    <t>SAN CARLOS 69/13.8KV 18.7MVA</t>
  </si>
  <si>
    <t>San Clemente 66/13.8kV 10MVA</t>
  </si>
  <si>
    <t>SAN FERNANDO 66/15KV 18.7MVA</t>
  </si>
  <si>
    <t>SFco.Mostazal 66/15.3KV 30MVA 2</t>
  </si>
  <si>
    <t>SFco.Mostazal 66/15kV 15MVA 1</t>
  </si>
  <si>
    <t>San Javier 66/23kV 5MVA</t>
  </si>
  <si>
    <t>San JoaquIn 110/13.2 kV 30MVA 1</t>
  </si>
  <si>
    <t>San JoaquIn 110/13.2 kV 30MVA 2</t>
  </si>
  <si>
    <t>San Juan 66/13.2 kV 5.2 MVA 1</t>
  </si>
  <si>
    <t>San Juan 66/13.8 10.2MVA</t>
  </si>
  <si>
    <t>SAN MIGUEL 66/15KV 16.6MVA T1</t>
  </si>
  <si>
    <t>San Pedro 66/15 kV 13.3MVA</t>
  </si>
  <si>
    <t>San Pedro 66/24-14.4kV 10MVA 2</t>
  </si>
  <si>
    <t>SAN RAFAEL 66/13.8KV 16MVA</t>
  </si>
  <si>
    <t>Svicente T.T. 66/15kV 25MVA 2</t>
  </si>
  <si>
    <t>SElvira 66/15kV 25MVA 1</t>
  </si>
  <si>
    <t>SElvira 66/15kV 25MVA 2</t>
  </si>
  <si>
    <t>Santa Rosa 66/23kV 20MVA</t>
  </si>
  <si>
    <t>Talca 66/13.8 10MVA</t>
  </si>
  <si>
    <t>Talca 66/15 kV 30MVA 1</t>
  </si>
  <si>
    <t>Talca 66/15 kV 30MVA 2</t>
  </si>
  <si>
    <t>Talcahuano 154/15kV 18.7MVA 3</t>
  </si>
  <si>
    <t>Talcahuano 66/15kV 22.5MVA 5</t>
  </si>
  <si>
    <t>Teno 154/14.4kV 33.3MVA 4</t>
  </si>
  <si>
    <t>Teno 154/14.4kV 33.3MVA 2</t>
  </si>
  <si>
    <t>Teno 69/24.4-14.4kV 10MVA 3</t>
  </si>
  <si>
    <t>Tierra Amarilla 110/23kV 12MVA</t>
  </si>
  <si>
    <t>TOME 23/15KV 3MVA 3</t>
  </si>
  <si>
    <t>Tome 66/23-13.2kV 5MVA 1</t>
  </si>
  <si>
    <t>Tome 66/23-13.2kV 5MVA 2</t>
  </si>
  <si>
    <t>Traiguen 66/13.2kV 2.6MVA 1</t>
  </si>
  <si>
    <t>Traiguen 66/13.2kV 2.6MVA 2</t>
  </si>
  <si>
    <t>TRES PINOS 66/13.8KV 5.2MVA 1</t>
  </si>
  <si>
    <t>TRES PINOS 66/24KV 10MVA 2</t>
  </si>
  <si>
    <t>Tumbes 66/14.8kV 16.6MVA</t>
  </si>
  <si>
    <t>Tuniche 66/15kV 18.7MVA</t>
  </si>
  <si>
    <t>Victoria 66/24-14.4kV 10MVA</t>
  </si>
  <si>
    <t>Vicuña 110/23kV 24MVA</t>
  </si>
  <si>
    <t>VILLA ALEGRE 66/14.8KV 5.65MVA</t>
  </si>
  <si>
    <t>Villa Prat 66/13.8kV 5.2MVA</t>
  </si>
  <si>
    <t>Villa Prat 66/13.8kV 5.6MVA</t>
  </si>
  <si>
    <t>Villarrica 66/23-15kV 30MVA 2</t>
  </si>
  <si>
    <t>LMaitenes 220/69/15kV 60MVA 1</t>
  </si>
  <si>
    <t>LMaitenes 220/69/15kV 60MVA 2</t>
  </si>
  <si>
    <t>LMaitenes 220/69/15kV 60MVA 3</t>
  </si>
  <si>
    <t>Pellets 110/4.16/13.8 kV 22.4MVA 1</t>
  </si>
  <si>
    <t>Pellets 110/4.16/13.8 kV 30MVA 2</t>
  </si>
  <si>
    <t>Cmelon 62/4.2/0.58kV 10MVA</t>
  </si>
  <si>
    <t>Buin 220/110/13.8kV 400MVA</t>
  </si>
  <si>
    <t>Cerro Navia 220/110/13.2kV 400MVA 1</t>
  </si>
  <si>
    <t>Chena 220/110/13.8kV 400MVA 1</t>
  </si>
  <si>
    <t>ESalto 220/110/34.5kV 400MVA 1</t>
  </si>
  <si>
    <t>ESalto 220/110/34.5kV 400MVA 2</t>
  </si>
  <si>
    <t>LAlmendros 220/110kV 400MVA 1</t>
  </si>
  <si>
    <t>AGUA SANTA 220/110KV 300MVA</t>
  </si>
  <si>
    <t>ALGARROBONORTE 66/12KV 7MVA</t>
  </si>
  <si>
    <t>AMelipilla 220/110kV 150MVA</t>
  </si>
  <si>
    <t xml:space="preserve">Cblanca 66/12kV 18.3MVA 1 </t>
  </si>
  <si>
    <t xml:space="preserve">Cblanca 66/12kV 25MVA 1 </t>
  </si>
  <si>
    <t>Catemu 44/12/7.2kV 16MVA 2</t>
  </si>
  <si>
    <t xml:space="preserve">Juncal - Portillo 44/12kV 1MVA </t>
  </si>
  <si>
    <t>LagVerde 110/66kV 60MVA</t>
  </si>
  <si>
    <t>Panquehue 44/12kV 7MVA</t>
  </si>
  <si>
    <t>Quintay 66/12kV 3.125MVA</t>
  </si>
  <si>
    <t>RIECILLO 44/12KV 2MVA</t>
  </si>
  <si>
    <t>RBlanco 44/12kV 2MVA 1</t>
  </si>
  <si>
    <t>SSebastian 66/12kV 18.3MVA</t>
  </si>
  <si>
    <t>SAntonio 110/66kV 34.5MVA 3</t>
  </si>
  <si>
    <t>TUNEL EL MELON 44/12KV 3.2MVA</t>
  </si>
  <si>
    <t>CELULOSA LAJA 220/13.2/6KV 73MVA</t>
  </si>
  <si>
    <t>ColOn 110/13.8/4.16 20MVA 1</t>
  </si>
  <si>
    <t>ColOn 110/13.8/4.16 20MVA 2</t>
  </si>
  <si>
    <t>ColOn 110/13.8/4.16 20MVA 3</t>
  </si>
  <si>
    <t>ColOn 110/13.8/4.16 20MVA 4</t>
  </si>
  <si>
    <t>Potrerillos 110/12/2.1kV 48MVA 1</t>
  </si>
  <si>
    <t>Potrerillos 110/12/2.1kV 48MVA 2</t>
  </si>
  <si>
    <t>Esperanza 110/62/12kV 30MVA</t>
  </si>
  <si>
    <t>Los Maquis 220/110/12kV 95 MVA</t>
  </si>
  <si>
    <t>El Totoral 66/12.5kV 8MVA 1</t>
  </si>
  <si>
    <t>LPiñatas 66/12.5kV 1.88MVA</t>
  </si>
  <si>
    <t>LBalandras 66/12.5kV 11.2MVA 2</t>
  </si>
  <si>
    <t>LBalandras 66/12.5kV 12.5MVA 1</t>
  </si>
  <si>
    <t>SJeronimo 66/12.5kV 5.25MVA</t>
  </si>
  <si>
    <t>LOS VILOS 220/23/13.8 kV 10MVA</t>
  </si>
  <si>
    <t>Zona CaIda 220/66/13.8kV 37MVA</t>
  </si>
  <si>
    <t>Petropower 154/66/20kV 65MVA</t>
  </si>
  <si>
    <t>BBlanco 230/66kV 60MVA 1</t>
  </si>
  <si>
    <t>Melipulli 230/115/69kV 60MVA 11</t>
  </si>
  <si>
    <t>Melipulli 230/115/69kV 60MVA 22</t>
  </si>
  <si>
    <t>Valdivia 230/69/13.8kV 60MVA 1</t>
  </si>
  <si>
    <t>Valdivia 230/69/13.8kV 60MVA 4</t>
  </si>
  <si>
    <t>ALTO JAHUEL TR4 525/230/66KV 250MVA 4U</t>
  </si>
  <si>
    <t>ALTO JAHUEL TR5 525/230/66KV 250MVA 3U</t>
  </si>
  <si>
    <t>Itahue 154/69/13.8kV 56MVA 2</t>
  </si>
  <si>
    <t>Lo Aguirre TR1 525/230/ kV 250 MVA 4U</t>
  </si>
  <si>
    <t>Quillota 220/115/13.8kV 75MVA 1</t>
  </si>
  <si>
    <t>Quillota 220/115/13.8kV 75MVA 2</t>
  </si>
  <si>
    <t>ALONSO DE RIBERA 154/69/13.2KV 30MVA</t>
  </si>
  <si>
    <t>Chillan 154/66kV 75MVA 3</t>
  </si>
  <si>
    <t>CONCEPCION 154/66KV 56MVA 1</t>
  </si>
  <si>
    <t>CONCEPCION 154/66KV 56MVA 2</t>
  </si>
  <si>
    <t>Coronel 154/66/13.8kV 60MVA 3</t>
  </si>
  <si>
    <t>Coronel 154/69kV 56MVA 5</t>
  </si>
  <si>
    <t>Coronel 154/69kV 56MVA 6</t>
  </si>
  <si>
    <t>Coronel 154/69kV 60MVA 4</t>
  </si>
  <si>
    <t>Illapel 110/66/13.8kV 25MVA 1</t>
  </si>
  <si>
    <t>Itahue 154/69/13.8kV 56MVA 1</t>
  </si>
  <si>
    <t>Itahue 154/69/13.8kV 75MVA 2</t>
  </si>
  <si>
    <t>Las Arañas 110/66/13.8kV 50MVA 1</t>
  </si>
  <si>
    <t>Las Arañas 110/66/13.8kV 50MVA 2</t>
  </si>
  <si>
    <t>LAS ARANAS 66/13.8/9.2KV 10MVA</t>
  </si>
  <si>
    <t>MALLOA 154/66/13.2KV 25MVA 2</t>
  </si>
  <si>
    <t>Malloa Nueva 220-154/66/15 75MVA</t>
  </si>
  <si>
    <t>Maule 154/69kV 25MVA</t>
  </si>
  <si>
    <t>Ovalle 110/66/13.2kV 30MVA 3</t>
  </si>
  <si>
    <t>Ovalle 110/69/23kV 60MVA 4</t>
  </si>
  <si>
    <t>Paine 154/66 kV 56MVA 1</t>
  </si>
  <si>
    <t>Paine 154/66 kV 75MVA 2</t>
  </si>
  <si>
    <t>PAzucar 110/69/13.8kV 60MVA 2</t>
  </si>
  <si>
    <t>Parral 154/66 kV 75MVA</t>
  </si>
  <si>
    <t>Portezuelo 110/66/13.8kV 50MVA</t>
  </si>
  <si>
    <t>Quillota 110/110 kV 48MVA 3</t>
  </si>
  <si>
    <t>RANCAGUA 154/69/13.2KV 30MVA T2 (Para talleres)</t>
  </si>
  <si>
    <t>Rancagua 154/69kV 56MVA 1</t>
  </si>
  <si>
    <t>Rancagua 154/69kV 75MVA 4</t>
  </si>
  <si>
    <t>Reguladora Rapel 66/66kV 30MVA 1</t>
  </si>
  <si>
    <t>SFernando 154/69kV 56MVA 2</t>
  </si>
  <si>
    <t>SFernando 220/154/69/14,8 kV 75MVA 1</t>
  </si>
  <si>
    <t>Talcahuano 154/69kV 56MVA 4</t>
  </si>
  <si>
    <t>Talcahuano 154/69kV 75MVA 2</t>
  </si>
  <si>
    <t>Temuco 230/69/14.8kV 75MVA 3</t>
  </si>
  <si>
    <t>Teno 154/66/13.2kV 25MVA 2</t>
  </si>
  <si>
    <t>Teno 154/66/13.2kV 25MVA 1</t>
  </si>
  <si>
    <t>Bancos Condensadores</t>
  </si>
  <si>
    <t>BC S/E BUIN (CHILECTRA) HCE1A 110KV 80 MVAr</t>
  </si>
  <si>
    <t>BC S/E CHENA HCE1A 110KV 80 MVAr</t>
  </si>
  <si>
    <t>BC S/E SAN PABLO CCE1A 23KV 3.6 MVAr</t>
  </si>
  <si>
    <t>BC S/E SAN PABLO CCE2A 23KV 3.6 MVAr</t>
  </si>
  <si>
    <t>BC S/E LA CALERA FBC 44KV 6 MVAr</t>
  </si>
  <si>
    <t>CER S/E PAN DE AZÚCAR JT5 13.2KV 24MVAR</t>
  </si>
  <si>
    <t>CER S/E PAN DE AZÚCAR JT6 13.2KV 24MVAR</t>
  </si>
  <si>
    <t>CER S/E POLPAICO JT4 220KV 100MVAR</t>
  </si>
  <si>
    <t>CER S/E PUERTO MONTT JT4 220KV 70MVAR</t>
  </si>
  <si>
    <t>Reactores</t>
  </si>
  <si>
    <t>RE S/E ALTO JAHUEL JZ3 242KV 91MVAR</t>
  </si>
  <si>
    <t>RE S/E ALTO JAHUEL KZ1 525KV 28MVAR</t>
  </si>
  <si>
    <t>RE S/E ALTO JAHUEL KZ2 525KV 28MVAR</t>
  </si>
  <si>
    <t>RE S/E ANCOA KZ1 525KV 28MVAR</t>
  </si>
  <si>
    <t>RE S/E ANCOA KZ2 525KV 28MVAR</t>
  </si>
  <si>
    <t>RE S/E ANCOA KZ4 525KV 2MVAR</t>
  </si>
  <si>
    <t>RE S/E CAUTÍN JZ5 242KV 18.5MVAR</t>
  </si>
  <si>
    <t>RE S/E CAUTÍN JZ6 242KV 18.5MVAR</t>
  </si>
  <si>
    <t>RE S/E CHARRÚA KZ1 525KV 84MVAR</t>
  </si>
  <si>
    <t>RE S/E CHARRÚA KZ2 525KV 84MVAR</t>
  </si>
  <si>
    <t>RE S/E CHARRÚA KZR 525KV 84MVAR</t>
  </si>
  <si>
    <t>RE S/E DIEGO DE ALMAGRO JZ1 242KV 30MVAR</t>
  </si>
  <si>
    <t>RE S/E POLPAICO KZ1 525KV 85MVAR</t>
  </si>
  <si>
    <t>RE S/E POLPAICO KZ2 525KV 85MVAR</t>
  </si>
  <si>
    <t>RE S/E POLPAICO KZR 525KV 85MVAR</t>
  </si>
  <si>
    <t>RE S/E PUERTO MONTT JZ1 242KV 18.5MVAR</t>
  </si>
  <si>
    <t>RE S/E PUERTO MONTT JZ2 242KV 18.5MVAR</t>
  </si>
  <si>
    <t>CS S/E CANDELARIA J-CS1 57.6KV</t>
  </si>
  <si>
    <t>CS S/E CANDELARIA J-CS2 57.6KV</t>
  </si>
  <si>
    <t>CS S/E ANCOA CS1 500KV</t>
  </si>
  <si>
    <t>CS S/E ANCOA CS2 500KV</t>
  </si>
  <si>
    <t>Tramo</t>
  </si>
  <si>
    <t>SANTA BARBARA - TRUPAN 220KV C1</t>
  </si>
  <si>
    <t>SANTA BARBARA - TRUPAN 220KV C2</t>
  </si>
  <si>
    <t>ALFALFAL - TAP LA ERMITA 220KV C1</t>
  </si>
  <si>
    <t>ALFALFAL - TAP LA ERMITA 220KV C2</t>
  </si>
  <si>
    <t>CHARRUA - ENLACE 66KV C1</t>
  </si>
  <si>
    <t>CHARRUA - SANTA LIDIA 220KV C1</t>
  </si>
  <si>
    <t>ENLACE - BUCALEMU 66KV C1</t>
  </si>
  <si>
    <t>NUEVA VENTANAS - NOGALES 220KV C1</t>
  </si>
  <si>
    <t>NUEVA VENTANAS - NOGALES 220KV C2</t>
  </si>
  <si>
    <t>SAN PEDRO - TAP CODELCO VENTANAS 110KV C2</t>
  </si>
  <si>
    <t>SAN PEDRO - TAP CODELCO VENTANAS 110KVC1</t>
  </si>
  <si>
    <t>TAP CODELCO VENTANAS - VENTANAS 110KV C1</t>
  </si>
  <si>
    <t>TAP CODELCO VENTANAS - VENTANAS 110KV C2</t>
  </si>
  <si>
    <t>TAP LA ERMITA - LOS ALMENDROS 220KV C1</t>
  </si>
  <si>
    <t>TAP LA ERMITA - LOS ALMENDROS 220KV C2</t>
  </si>
  <si>
    <t>TAP LA LAJA - MAITENES 110KV C1</t>
  </si>
  <si>
    <t>TAP LA LAJA - MAITENES 110KV C2</t>
  </si>
  <si>
    <t>TAP LA LAJA - QUELTEHUES 110KV C1</t>
  </si>
  <si>
    <t>TAP LA LAJA - QUELTEHUES 110KV C2</t>
  </si>
  <si>
    <t>VENTANAS - GNL QUINTERO 110KV C1</t>
  </si>
  <si>
    <t>VIZCACHAS - TAP LA LAJA 110KV C1</t>
  </si>
  <si>
    <t>VIZCACHAS - TAP LA LAJA 110KV C2</t>
  </si>
  <si>
    <t>LOS HIERROS - TAP LOS HIERROS II 110KV C1</t>
  </si>
  <si>
    <t>TAP LOS HIERROS II - CANAL MELADO 110KV C1</t>
  </si>
  <si>
    <t>LLANO DE LLAMPOS - SECCIONADORA LLANO DE LLAMPOS 220KV C1</t>
  </si>
  <si>
    <t>BOMBEO 2 - PLANTA DESALADORA Y BOMBEO N°1 110KV C1</t>
  </si>
  <si>
    <t>DIEGO DE ALMAGRO - MANTO VERDE 110KV C1</t>
  </si>
  <si>
    <t>MANTO VERDE - BOMBEO 2 110KV C1</t>
  </si>
  <si>
    <t>LA CALERA - EL COBRE 110KV C1</t>
  </si>
  <si>
    <t>CONFLUENCIA - MAITENES 220KV C1</t>
  </si>
  <si>
    <t>LOS BRONCES - MINA NUEVA 66kV C1</t>
  </si>
  <si>
    <t>LOS MAITENES - SAN FRANCISCO 66KV C2</t>
  </si>
  <si>
    <t>LOS MAITENES - SAN FRANCISCO 66KV C3</t>
  </si>
  <si>
    <t>LOS MAITENES - TAP PHI 66KV C1</t>
  </si>
  <si>
    <t>POLPAICO - SANTA FILOMENA 220KV C1</t>
  </si>
  <si>
    <t>SAN FRANCISCO - LOS BRONCES 66KV C1</t>
  </si>
  <si>
    <t>SAN FRANCISCO - LOS BRONCES 66KV C2</t>
  </si>
  <si>
    <t>SANTA FILOMENA - CONFLUENCIA 220KV C1</t>
  </si>
  <si>
    <t>TAP LA ERMITA - LA ERMITA 220KV C1</t>
  </si>
  <si>
    <t>TAP LA ERMITA - LA ERMITA 220KV C2</t>
  </si>
  <si>
    <t>TAP PHI - PHI 66KV C1</t>
  </si>
  <si>
    <t>TAP PHI - SAN FRANCISCO 66KV C1</t>
  </si>
  <si>
    <t>NODO NACIMIENTO - SF ENERGIA 220KV C1</t>
  </si>
  <si>
    <t>CARDONES - LLANO DE LLAMPOS 220KV C1</t>
  </si>
  <si>
    <t>CARDONES - MAGNETITA 110KV C1</t>
  </si>
  <si>
    <t>CERRO NEGRO NORTE - TOTORALILLO 220KV C1</t>
  </si>
  <si>
    <t>HUASCO - PELLETS 110KV C1</t>
  </si>
  <si>
    <t>HUASCO - PELLETS 110KV C2</t>
  </si>
  <si>
    <t>LLANO DE LLAMPOS - CERRO NEGRO NORTE 220KV C1</t>
  </si>
  <si>
    <t>TAP PUNTA TORO - LOS COLORADOS 110KV C1</t>
  </si>
  <si>
    <t>SAN VICENTE - HUACHIPATO 154KV C1</t>
  </si>
  <si>
    <t>SAN VICENTE - HUACHIPATO 154KV C2</t>
  </si>
  <si>
    <t>CAPULLO - PULELFU 66KV C1</t>
  </si>
  <si>
    <t>PLANTA ARAUCO - HORCONES 66KV C1</t>
  </si>
  <si>
    <t>PLANTA CONSTITUCION - CONSTITUCION 66KV C1</t>
  </si>
  <si>
    <t>PLANTA VALDIVIA - LOS CIRUELOS 220KV C1</t>
  </si>
  <si>
    <t>CEMENTO MELON - PRINCIPAL MINA NAVIO 44KV C1</t>
  </si>
  <si>
    <t>PRINCIPAL MINA NAVIO - COMPRESORA MINA NAVIO 44KV C1</t>
  </si>
  <si>
    <t>PUNTA PEUCO - PRINCIPAL PLANTA 44KV C1</t>
  </si>
  <si>
    <t>CARDONES - CENTRAL CARDONES 220KV C1</t>
  </si>
  <si>
    <t>TAP LAMPA - LAMPA 220KV C1</t>
  </si>
  <si>
    <t>TAP LAMPA - LAMPA 220KV C2</t>
  </si>
  <si>
    <t>CATEMU - LOS ANGELES 44KV C1</t>
  </si>
  <si>
    <t>SANTA FE - CELULOSA PACIFICO 220KV C1</t>
  </si>
  <si>
    <t>PIRQUE - PUENTE ALTO CMPC 110KV C1</t>
  </si>
  <si>
    <t>CORDILLERA - SAG 220KV C1</t>
  </si>
  <si>
    <t>KM 21 - MINA 66KV C1</t>
  </si>
  <si>
    <t>LOS MAQUIS - CORDILLERA 220KV C1</t>
  </si>
  <si>
    <t>SALADILLO - KM 21 66KV C1</t>
  </si>
  <si>
    <t>TAP EL LLANO - SAG 220KV C1</t>
  </si>
  <si>
    <t>MINERO - COLON 110KV C1</t>
  </si>
  <si>
    <t>MINERO - COLON 110KV C2</t>
  </si>
  <si>
    <t>MINERO - CORDILLERA 110KV C1</t>
  </si>
  <si>
    <t>MINERO - CORDILLERA 110KV C2</t>
  </si>
  <si>
    <t>MINERO - EL COBRE 110kV C1</t>
  </si>
  <si>
    <t>MINERO - EL COBRE 110kV C2</t>
  </si>
  <si>
    <t>MINERO - SAUZAL 110KV C3</t>
  </si>
  <si>
    <t>MINERO - SEWELL 110KV C1</t>
  </si>
  <si>
    <t>MINERO - SEWELL 110KV C2</t>
  </si>
  <si>
    <t>DIEGO DE ALMAGRO - LLANTA 110KV C1</t>
  </si>
  <si>
    <t>DIEGO DE ALMAGRO - LLANTA 110KV C2</t>
  </si>
  <si>
    <t>DIEGO DE ALMAGRO - TAP PV SALVADOR 110KV C1</t>
  </si>
  <si>
    <t>LLANTA - POTRERILLOS 110KV C1</t>
  </si>
  <si>
    <t>LLANTA - POTRERILLOS 110KV C2</t>
  </si>
  <si>
    <t>LLANTA - SALVADOR 110KV C1</t>
  </si>
  <si>
    <t>LLANTA - SALVADOR 110KV C2</t>
  </si>
  <si>
    <t>TAP CODELCO VENTANAS - CODELCO VENTANAS 1 110KV C1</t>
  </si>
  <si>
    <t>CODELCO VENTANAS 1 - CODELCO VENTANAS 2 110KV C1</t>
  </si>
  <si>
    <t>ACONCAGUA - SALADILLO 66KV C1</t>
  </si>
  <si>
    <t>ACONCAGUA - SALADILLO 66KV C2</t>
  </si>
  <si>
    <t>CALERA CENTRO - CERRO CALERA 66KV C1</t>
  </si>
  <si>
    <t>CANDELARIA - MINERO 220KV C1</t>
  </si>
  <si>
    <t>CANDELARIA - MINERO 220KV C2</t>
  </si>
  <si>
    <t>CHIBURGO - COLBUN 66KV C1</t>
  </si>
  <si>
    <t>COLBUN - MACHICURA 220KV C1</t>
  </si>
  <si>
    <t>COLBUN - PROCART 220KV C1</t>
  </si>
  <si>
    <t>LAS TORTOLAS - LOS MAITENES 220KV C1</t>
  </si>
  <si>
    <t>LOS PINOS - CHARRUA 220KV C1</t>
  </si>
  <si>
    <t>LOS QUILOS - ACONCAGUA 66KV C1</t>
  </si>
  <si>
    <t>LOS QUILOS - LOS MAQUIS 110KV C1</t>
  </si>
  <si>
    <t>MULCHEN - ANGOSTURA 220KV C1</t>
  </si>
  <si>
    <t>MULCHEN - ANGOSTURA 220KV C2</t>
  </si>
  <si>
    <t>NEHUENCO I N1 - SAN LUIS 220KV C1</t>
  </si>
  <si>
    <t>NEHUENCO I N2 - SAN LUIS 220KV C1</t>
  </si>
  <si>
    <t>NEHUENCO II N1 - SAN LUIS 220KV C1</t>
  </si>
  <si>
    <t>NEHUENCO II N2 - SAN LUIS 220KV C1</t>
  </si>
  <si>
    <t>NEHUENCO III - SAN LUIS 220KV C1</t>
  </si>
  <si>
    <t>POLPAICO - LAS TORTOLAS 220KV C1</t>
  </si>
  <si>
    <t>QUILLECO - CHARRUA 220KV C2</t>
  </si>
  <si>
    <t>RUCUE - CHARRUA 220KV C1</t>
  </si>
  <si>
    <t>RUCUE - QUILLECO 220KV C2</t>
  </si>
  <si>
    <t>SAN CLEMENTE - SAN IGNACIO 66KV C1</t>
  </si>
  <si>
    <t>SAN CLEMENTE COLBUN - CHIBURGO 66KV C1</t>
  </si>
  <si>
    <t>SANTA MARIA - CHARRUA 220KV C1</t>
  </si>
  <si>
    <t>SANTA MARIA - CHARRUA 220KV C2</t>
  </si>
  <si>
    <t>TAP EL LLANO - LOS MAQUIS 220KV C1</t>
  </si>
  <si>
    <t>TAP LOS MAQUIS - ACONCAGUA 110KV C1</t>
  </si>
  <si>
    <t>TAP LOS MAQUIS - ACONCAGUA 110KV C2</t>
  </si>
  <si>
    <t>CANDELARIA - CENTRAL CANDELARIA 220KV C1</t>
  </si>
  <si>
    <t>CANDELARIA - CENTRAL CANDELARIA 220KV C2</t>
  </si>
  <si>
    <t>CENTRAL LAUTARO - LAUTARO 66KV C1</t>
  </si>
  <si>
    <t>MAITENCILLO - TAP JORQUERA 220KV L1 C1</t>
  </si>
  <si>
    <t>MAITENCILLO - TAP JORQUERA 220KV L2 C2</t>
  </si>
  <si>
    <t>TAP JORQUERA - CASERONES 220KV L1 C1</t>
  </si>
  <si>
    <t>TAP JORQUERA - CASERONES 220KV L2 C2</t>
  </si>
  <si>
    <t>MAMPIL - PEUCHEN 220KV C1</t>
  </si>
  <si>
    <t>MAMPIL - RUCUE 220KV C1</t>
  </si>
  <si>
    <t>YUNGAY - CHARRUA 154KV C1</t>
  </si>
  <si>
    <t>CENIZAS - CARDONES 110KV C1</t>
  </si>
  <si>
    <t>CARENA - LO PRADO 44KV C1</t>
  </si>
  <si>
    <t>CARENA - LO PRADO 44KV C2</t>
  </si>
  <si>
    <t>CARENA - MALLOCO 44KV C1</t>
  </si>
  <si>
    <t>MALLOCO - PUENTE ALTO CMPC 44KV C1</t>
  </si>
  <si>
    <t>PILMAIQUEN - OSORNO 66KV C1</t>
  </si>
  <si>
    <t>PILMAIQUEN - OSORNO 66KV C2</t>
  </si>
  <si>
    <t>TAP CHAÑARES - CHAÑARES 110KV C1</t>
  </si>
  <si>
    <t>EMELDA - DIEGO DE ALMAGRO 110KV C1</t>
  </si>
  <si>
    <t>TAP EL ROSAL - LAJA 1 220KV C1</t>
  </si>
  <si>
    <t>TORQUEMADA - MAUCO 110KV C1</t>
  </si>
  <si>
    <t>TORQUEMADA - MAUCO 110KV C2</t>
  </si>
  <si>
    <t>CENTRAL QUINTERO - SAN LUIS 220KV C1</t>
  </si>
  <si>
    <t>CENTRAL GUAYACAN - LA LAJA ENERGIA COYANCO 23KV C1</t>
  </si>
  <si>
    <t>LAS PIEDRAS - EL PENON 110KV C1</t>
  </si>
  <si>
    <t>SAN LORENZO - DIEGO DE ALMAGRO 220KV C1</t>
  </si>
  <si>
    <t>ELEVADORA CANELA II - LAS PALMAS 220KV C1</t>
  </si>
  <si>
    <t>TAP CUEL - CUEL 154KV C1</t>
  </si>
  <si>
    <t>TAP FPC - FPC 154KV C1</t>
  </si>
  <si>
    <t>ANGOL - PICOIQUEN 66KV C1</t>
  </si>
  <si>
    <t>RANCAGUA - TAP MAESTRANZA 66KV C1</t>
  </si>
  <si>
    <t>TAP MAESTRANZA - R 66KV C1</t>
  </si>
  <si>
    <t>TAP MAESTRANZA - R2 66KV C1</t>
  </si>
  <si>
    <t>CARDONES - MEDELLIN 220KV C1</t>
  </si>
  <si>
    <t>CARDONES - FUNDICION PAIPOTE 110KV C1</t>
  </si>
  <si>
    <t>FUNDICION PAIPOTE - PLANTA MATTA 110KV C1</t>
  </si>
  <si>
    <t>GUACOLDA - MAITENCILLO 220KV L1 C1</t>
  </si>
  <si>
    <t>GUACOLDA - MAITENCILLO 220KV L1 C2</t>
  </si>
  <si>
    <t>TAP IMPULSION - IMPULSION 110KV C1</t>
  </si>
  <si>
    <t>LA HIGUERA - LA CONFLUENCIA 154KV C1</t>
  </si>
  <si>
    <t>LA HIGUERA - LA CONFLUENCIA 154KV C2</t>
  </si>
  <si>
    <t>LA HIGUERA - TINGUIRIRICA 154KV C1</t>
  </si>
  <si>
    <t>LA HIGUERA - TINGUIRIRICA 154KV C2</t>
  </si>
  <si>
    <t>RIO HUASCO - TAP RIO HUASCO 110KV C1</t>
  </si>
  <si>
    <t>SAN ANDRES - LA CONFLUENCIA 154KV C1</t>
  </si>
  <si>
    <t>LIRCAY - MARIPOSAS 66KV C1</t>
  </si>
  <si>
    <t>PROVIDENCIA - LIRCAY 66KV C1</t>
  </si>
  <si>
    <t>CHARRUA - RALCO 220KV C1</t>
  </si>
  <si>
    <t>PULELFU - CENTRAL PULELFU 66KV C1</t>
  </si>
  <si>
    <t>LOS ESPINOS - LOS VILOS 220KV C1</t>
  </si>
  <si>
    <t>CHARRUA - LOS GUINDOS 220KV C1</t>
  </si>
  <si>
    <t>ENLACE - FIBRANOVA 66KV C1</t>
  </si>
  <si>
    <t>SEAT EL SOL - SER ES 44KV C1</t>
  </si>
  <si>
    <t>SEAT EL SOL - SER VA 44KV C2</t>
  </si>
  <si>
    <t>SER ES - SER PO 44KV C3</t>
  </si>
  <si>
    <t>CARDONES - MINERA LA CANDELARIA 220KV C1</t>
  </si>
  <si>
    <t>CARDONES - TRAVESIA 110KV C1</t>
  </si>
  <si>
    <t>TRAVESIA - TAP EB2 110KV C1</t>
  </si>
  <si>
    <t>LOS ANGELES - CERRO NEGRO 44KV C1</t>
  </si>
  <si>
    <t>ANDACOLLO - TAP SDGx01 23KV C1</t>
  </si>
  <si>
    <t>TAP SDGx01 - MINERA DAYTON 23KV C1</t>
  </si>
  <si>
    <t>DIEGO ALMAGRO - FRANKE 110KV C1</t>
  </si>
  <si>
    <t>TAP LAS LUCES - LAS LUCES 33KV C1</t>
  </si>
  <si>
    <t>QUILLOTA - TAP MAURO 220KV C1</t>
  </si>
  <si>
    <t>QUILLOTA - TAP MAURO 220KV C2</t>
  </si>
  <si>
    <t>TAP MAURO - LOS PIUQUENES 220KV C1</t>
  </si>
  <si>
    <t>TAP MAURO - LOS PIUQUENES 220KV C2</t>
  </si>
  <si>
    <t>CARRERA PINTO - LA COIPA 220KV C1</t>
  </si>
  <si>
    <t>CARDONES - REFUGIO 110KV C1</t>
  </si>
  <si>
    <t>TAP MINERA VALLE CENTRAL - SE MINERA VALLE CENTRAL 154KV C1</t>
  </si>
  <si>
    <t>LAS PALMAS - TOTORAL 2 220KV C1</t>
  </si>
  <si>
    <t>TOTORAL 1 - TOTORAL 2 66KV C1</t>
  </si>
  <si>
    <t>TAP OXY - OXY 154KV C1</t>
  </si>
  <si>
    <t>TAP PETROQUIMICAS - TAP OXY 154KV C1</t>
  </si>
  <si>
    <t>SAUZAL - COYA 66KV C1</t>
  </si>
  <si>
    <t>PALMUCHO - ZONA DE CAIDA 66KV C1</t>
  </si>
  <si>
    <t>TAP ZONA DE CAIDA - ZONA DE CAIDA 220KV C1</t>
  </si>
  <si>
    <t>PAPELERA BIO BIO - ESTRUCTURA 48 66KV C1</t>
  </si>
  <si>
    <t>PAPELERA BIO BIO - ESTRUCTURA 48 66KV C2</t>
  </si>
  <si>
    <t>EL ARRAYAN - DON GOYO 220KV C1</t>
  </si>
  <si>
    <t>TAP TALINAY - TALINAY 220KV C1</t>
  </si>
  <si>
    <t>LUZ DEL NORTE - CARRERA PINTO 220KV C1</t>
  </si>
  <si>
    <t>TAP EKA CHILE - PETRODOW 154KV C1</t>
  </si>
  <si>
    <t>TAP OXY - TAP EKA CHILE 154KV C1</t>
  </si>
  <si>
    <t>PETROPOWER - PETROQUIM 66KV C1</t>
  </si>
  <si>
    <t>LOS HIERROS II - TAP LOS HIERROS 110KV C1</t>
  </si>
  <si>
    <t>LOS OLIVOS - CHOAPA 110KV C1</t>
  </si>
  <si>
    <t>PUNTILLA - PUENTE ALTO 110KV C1</t>
  </si>
  <si>
    <t>TAP PV SALVADOR - PV SALVADOR 110KV C1</t>
  </si>
  <si>
    <t>LOS MAQUIS - HORNITOS 220KV C1</t>
  </si>
  <si>
    <t>TAP CENTRAL SANTA MARTA - CENTRAL SANTA MARTA 220KV C1</t>
  </si>
  <si>
    <t>ANTILLANCA - RAHUE 220KV C1</t>
  </si>
  <si>
    <t>SAN PEDRO - CHILOE 110KV C1</t>
  </si>
  <si>
    <t>VALDIVIA - CHUMPULLO 66KV C1</t>
  </si>
  <si>
    <t>COLMITO - TORQUEMADA 110KV C1</t>
  </si>
  <si>
    <t>ABANICO - TRUPAN 154KV C1</t>
  </si>
  <si>
    <t>ABANICO - TRUPAN 154KV C2</t>
  </si>
  <si>
    <t>ANTUCO - CHARRUA 220KV C1</t>
  </si>
  <si>
    <t>ANTUCO - CHARRUA 220KV C2</t>
  </si>
  <si>
    <t>ANTUCO - TAP TRUPAN 220KV C1</t>
  </si>
  <si>
    <t>CANAL MELADO - LOMA ALTA 220KV C1</t>
  </si>
  <si>
    <t>CANUTILLAR - PUERTO MONTT 220KV C1</t>
  </si>
  <si>
    <t>CANUTILLAR - PUERTO MONTT 220KV C2</t>
  </si>
  <si>
    <t>CHARRUA - CHOLGUAN 66KV C1</t>
  </si>
  <si>
    <t>CIPRESES - CURILLINQUE 154KV C1</t>
  </si>
  <si>
    <t>CIPRESES - ISLA 154KV C1</t>
  </si>
  <si>
    <t>CIPRESES - ISLA 154KV C2</t>
  </si>
  <si>
    <t>CIPRESES - TAP RIO MELADO 154KV C2</t>
  </si>
  <si>
    <t>CURILLINQUE - ITAHUE 154KV C1</t>
  </si>
  <si>
    <t>EL SALADO - CHANARAL 23KV C1</t>
  </si>
  <si>
    <t>EL TORO - ANTUCO 220KV C1</t>
  </si>
  <si>
    <t>EL TORO - ANTUCO 220KV C2</t>
  </si>
  <si>
    <t>ERBB - PETROPOWER 66KV C1</t>
  </si>
  <si>
    <t>ERBB - PETROPOWER 66KV C2</t>
  </si>
  <si>
    <t>HUASCO - MAITENCILLO 110KV L1 C1</t>
  </si>
  <si>
    <t>HUASCO - MAITENCILLO 110KV L2 C2</t>
  </si>
  <si>
    <t>LAGUNILLAS - BOCAMINA 220KV C1</t>
  </si>
  <si>
    <t>LOS MOLLES - MONTE PATRIA 66KV C1</t>
  </si>
  <si>
    <t>LOS MOLLES - MONTE PATRIA 66KV C2</t>
  </si>
  <si>
    <t>MAITENCILLO - AGROSUPER 220KV C1</t>
  </si>
  <si>
    <t>PAN DE AZUCAR - MINERA TECK CDA 220KV C1</t>
  </si>
  <si>
    <t>PANGUE - SANTA BARBARA 220KV C1</t>
  </si>
  <si>
    <t>PANGUE - SANTA BARBARA 220KV C2</t>
  </si>
  <si>
    <t>PAPOSO - TAP TAL TAL 220KV C2</t>
  </si>
  <si>
    <t>PEHUENCHE - ANCOA 220KV C2</t>
  </si>
  <si>
    <t>PEHUENCHE - TAP LOMA ALTA 220KV C1</t>
  </si>
  <si>
    <t>PULLINQUE - PANGUIPULLI 66KV C1</t>
  </si>
  <si>
    <t>SAN VICENTE - CEMENTOS BIO BIO 66KV C1</t>
  </si>
  <si>
    <t>SAN VICENTE - ESTRUCTURA 23 66KV C1</t>
  </si>
  <si>
    <t>SAUZAL - ALTO JAHUEL 110KV C1</t>
  </si>
  <si>
    <t>SAUZAL - ALTO JAHUEL 110KV C2</t>
  </si>
  <si>
    <t>SAUZAL - TAP M V CENTRAL 154KV C1</t>
  </si>
  <si>
    <t>TAP LOMA ALTA - ANCOA 220KV C1</t>
  </si>
  <si>
    <t>TAP LOMA ALTA - CANAL MELADO 220KV C1</t>
  </si>
  <si>
    <t>TAP M V CENTRAL - RANCAGUA 154KV C1</t>
  </si>
  <si>
    <t>TAP RIO MELADO - ITAHUE 154KV C2</t>
  </si>
  <si>
    <t>TAP TRUPAN - CHARRUA 220KV C1</t>
  </si>
  <si>
    <t>TAP TRUPAN - TRUPAN 220KV C1</t>
  </si>
  <si>
    <t>TILCOCO - INDAC 154KV C1</t>
  </si>
  <si>
    <t>TRUPAN - CHARRUA 154KV C1</t>
  </si>
  <si>
    <t>TRUPAN - TAP CHOLGUAN 220KV C2</t>
  </si>
  <si>
    <t>CORONEL - BOCAMINA 66KV C1</t>
  </si>
  <si>
    <t>EL PENON - MINERA TECK CDA 110KV C1</t>
  </si>
  <si>
    <t>ESTRUCTURA 23 - NEWEN 66KV C1</t>
  </si>
  <si>
    <t>ISLA DE MAIPO - PAPELERA TALAGANTE 66KV C1</t>
  </si>
  <si>
    <t>LONCOCHE - PULLINQUE 66KV L1 C1</t>
  </si>
  <si>
    <t>LONCOCHE - PULLINQUE 66KV L2 C1</t>
  </si>
  <si>
    <t>LOS ANGELES - ESTRUCTURA 377 154KV C1</t>
  </si>
  <si>
    <t>QUELENTARO - UCUQUER 23KV C1</t>
  </si>
  <si>
    <t>SALAMANCA - ESTRUCTURA 170 110KV C1</t>
  </si>
  <si>
    <t>SANTA ELVIRA - NUEVA ALDEA 66KV C1</t>
  </si>
  <si>
    <t>TENO - AGUAS NEGRAS 66KV C1</t>
  </si>
  <si>
    <t>SAN LUIS - QUILLOTA 220KV C1</t>
  </si>
  <si>
    <t>SAN LUIS - QUILLOTA 220KV C2</t>
  </si>
  <si>
    <t>RUCATAYO - PICHIRRAHUE 220KV C1</t>
  </si>
  <si>
    <t>CERRO NAVIA - TAP BATUCO 110KV C1</t>
  </si>
  <si>
    <t>CERRO NAVIA - TAP BATUCO 110KV C2</t>
  </si>
  <si>
    <t>FLORIDA - VIZCACHAS 110KV C1</t>
  </si>
  <si>
    <t>FLORIDA - VIZCACHAS 110KV C2</t>
  </si>
  <si>
    <t>SAN PEDRO - QUILLOTA 110KV C1</t>
  </si>
  <si>
    <t>SAN PEDRO - QUILLOTA 110KV C2</t>
  </si>
  <si>
    <t>SAN PEDRO - TAP PACHACAMA 110KV C1</t>
  </si>
  <si>
    <t>SAN PEDRO - TAP PACHACAMA 110KV C2</t>
  </si>
  <si>
    <t>TAP BATUCO - TAP PUNTA PEUCO 110KV C1</t>
  </si>
  <si>
    <t>TAP BATUCO - TAP PUNTA PEUCO 110KV C2</t>
  </si>
  <si>
    <t>TAP PACHACAMA - LA CALERA 110KV C1</t>
  </si>
  <si>
    <t>TAP PACHACAMA - LA CALERA 110KV C2</t>
  </si>
  <si>
    <t>TAP PACHACAMA - LAS VEGAS 110KV C1</t>
  </si>
  <si>
    <t>TAP PACHACAMA - LAS VEGAS 110KV C2</t>
  </si>
  <si>
    <t>TAP PUNTA PEUCO - LAS VEGAS 110KV C2</t>
  </si>
  <si>
    <t>TORQUEMADA - MIRAFLORES 110KV C1</t>
  </si>
  <si>
    <t>TORQUEMADA - MIRAFLORES 110KV C2</t>
  </si>
  <si>
    <t>VENTANAS - QUINTERO 110KV C1</t>
  </si>
  <si>
    <t>VENTANAS - TORQUEMADA 110KV C1</t>
  </si>
  <si>
    <t>VENTANAS - TORQUEMADA 110KV C2</t>
  </si>
  <si>
    <t>ALTO JAHUEL - BUIN 220KV C1</t>
  </si>
  <si>
    <t>ALTO JAHUEL - LOS ALMENDROS 220KV C1</t>
  </si>
  <si>
    <t>ALTO JAHUEL - LOS ALMENDROS 220KV C2</t>
  </si>
  <si>
    <t>ALTO JAHUEL - TAP BUIN 110KV C1</t>
  </si>
  <si>
    <t>ALTO JAHUEL - TAP BUIN 110KV C2</t>
  </si>
  <si>
    <t>CERRO NAVIA - TAP ALTAMIRANO 110KV C1</t>
  </si>
  <si>
    <t>CERRO NAVIA - TAP ALTAMIRANO 110KV C2</t>
  </si>
  <si>
    <t>CERRO NAVIA - TAP LO BOZA 110KV C1</t>
  </si>
  <si>
    <t>CERRO NAVIA - TAP LO BOZA 110KV C2</t>
  </si>
  <si>
    <t>CERRO NAVIA - TAP PUDAHUEL 110KV C1</t>
  </si>
  <si>
    <t>CERRO NAVIA - TAP PUDAHUEL 110KV C2</t>
  </si>
  <si>
    <t>CERRO NAVIA - TAP SAN PABLO 110KV C1</t>
  </si>
  <si>
    <t>CERRO NAVIA - TAP SAN PABLO 110KV C2</t>
  </si>
  <si>
    <t>CHENA - LO ESPEJO 110KV C1</t>
  </si>
  <si>
    <t>CHENA - LO ESPEJO 110KV C2</t>
  </si>
  <si>
    <t>EL SALTO - SAN CRISTOBAL 110KV C1</t>
  </si>
  <si>
    <t>EL SALTO - SAN CRISTOBAL 110KV C2</t>
  </si>
  <si>
    <t>EL SALTO - TAP LA DEHESA 110KV C1</t>
  </si>
  <si>
    <t>EL SALTO - TAP LA DEHESA 110KV C2</t>
  </si>
  <si>
    <t>FFCC - OCHAGAVIA 110KV C1</t>
  </si>
  <si>
    <t>FFCC - OCHAGAVIA 110KV C2</t>
  </si>
  <si>
    <t>FLORIDA - TAP LA REINA 110KV C1</t>
  </si>
  <si>
    <t>FLORIDA - TAP LA REINA 110KV C2</t>
  </si>
  <si>
    <t>LO ESPEJO - PANAMERICANA 110KV C1</t>
  </si>
  <si>
    <t>LO ESPEJO - PANAMERICANA 110KV C2</t>
  </si>
  <si>
    <t>LO ESPEJO - TAP CISTERNA 110KV C1</t>
  </si>
  <si>
    <t>LO ESPEJO - TAP CISTERNA 110KV C2</t>
  </si>
  <si>
    <t>LO ESPEJO - TAP LAS ACACIAS 110KV C1</t>
  </si>
  <si>
    <t>LO ESPEJO - TAP LAS ACACIAS 110KV C2</t>
  </si>
  <si>
    <t>LO PRADO - CURACAVI 44KV C1</t>
  </si>
  <si>
    <t>LO PRADO - CURACAVI 44KV C2</t>
  </si>
  <si>
    <t>LORD COCHRANE - OCHAGAVIA 110KV C1</t>
  </si>
  <si>
    <t>METRO - LORD COCHRANE 110KV C1</t>
  </si>
  <si>
    <t>METRO - LORD COCHRANE 110KV C2</t>
  </si>
  <si>
    <t>OCHAGAVIA - TAP CLUB HIPICO 110KV C1</t>
  </si>
  <si>
    <t>OCHAGAVIA - TAP CLUB HIPICO 110KV C2</t>
  </si>
  <si>
    <t>POLPAICO - TAP EL MANZANO 220KV C1</t>
  </si>
  <si>
    <t>POLPAICO - TAP EL MANZANO 220KV C2</t>
  </si>
  <si>
    <t>RENCA - METRO 110KV C1</t>
  </si>
  <si>
    <t>RENCA - TAP CARRASCAL 110KV C1</t>
  </si>
  <si>
    <t>RENCA - TAP CARRASCAL 110KV C2</t>
  </si>
  <si>
    <t>SAN BERNARDO - MALLOCO 110KV C1</t>
  </si>
  <si>
    <t>TAP ACORDOVA - ACORDOVA 110KV C1</t>
  </si>
  <si>
    <t>TAP ACORDOVA - ACORDOVA 110KV C2</t>
  </si>
  <si>
    <t>TAP ACORDOVA - TAP APOQUINDO 110KV C1</t>
  </si>
  <si>
    <t>TAP ACORDOVA - TAP APOQUINDO 110KV C2</t>
  </si>
  <si>
    <t>TAP ALTAMIRANO - ALTAMIRANO 110KV C1</t>
  </si>
  <si>
    <t>TAP ALTAMIRANO - ALTAMIRANO 110KV C2</t>
  </si>
  <si>
    <t>TAP ALTAMIRANO - RENCA 110KV C1</t>
  </si>
  <si>
    <t>TAP ALTAMIRANO - RENCA 110KV C2</t>
  </si>
  <si>
    <t>TAP ANDES - ANDES 110KV C1</t>
  </si>
  <si>
    <t>TAP ANDES - ANDES 110KV C2</t>
  </si>
  <si>
    <t>TAP ANDES - LOS ALMENDROS 110KV C1</t>
  </si>
  <si>
    <t>TAP ANDES - LOS ALMENDROS 110KV C2</t>
  </si>
  <si>
    <t>TAP APOQUINDO - APOQUINDO 110KV C1</t>
  </si>
  <si>
    <t>TAP APOQUINDO - APOQUINDO 110KV C2</t>
  </si>
  <si>
    <t>TAP APOQUINDO - TAP LDOMINICOS 110KV C1</t>
  </si>
  <si>
    <t>TAP APOQUINDO - TAP LDOMINICOS 110KV C2</t>
  </si>
  <si>
    <t>TAP BATUCO - BATUCO 110KV C1</t>
  </si>
  <si>
    <t>TAP BATUCO - BATUCO 110KV C2</t>
  </si>
  <si>
    <t>TAP BICENTENARIO - BICENTENARIO 110KV C1</t>
  </si>
  <si>
    <t>TAP BICENTENARIO - BICENTENARIO 110KV C2</t>
  </si>
  <si>
    <t>TAP BICENTENARIO - SANTA MARTA 110KV C1</t>
  </si>
  <si>
    <t>TAP BICENTENARIO - SANTA MARTA 110KV C2</t>
  </si>
  <si>
    <t>TAP BUIN - BUIN 110KV C1</t>
  </si>
  <si>
    <t>TAP BUIN - BUIN 110KV C2</t>
  </si>
  <si>
    <t>TAP BUIN - TAP LA PINTANA 110KV C1</t>
  </si>
  <si>
    <t>TAP BUIN - TAP LA PINTANA 110KV C2</t>
  </si>
  <si>
    <t>TAP CALEU - CALEU 44KV C1</t>
  </si>
  <si>
    <t>TAP CARRASCAL - BRASIL 110KV C1</t>
  </si>
  <si>
    <t>TAP CARRASCAL - BRASIL 110KV C2</t>
  </si>
  <si>
    <t>TAP CARRASCAL - CARRASCAL 110KV C1</t>
  </si>
  <si>
    <t>TAP CARRASCAL - CARRASCAL 110KV C2</t>
  </si>
  <si>
    <t>TAP CHACABUCO - CHACABUCO 110KV C1</t>
  </si>
  <si>
    <t>TAP CHACABUCO - CHACABUCO 110KV C2</t>
  </si>
  <si>
    <t>TAP CHACABUCO - TAP RECOLETA 110KV C1</t>
  </si>
  <si>
    <t>TAP CHACABUCO - TAP RECOLETA 110KV C2</t>
  </si>
  <si>
    <t>TAP CHICUREO - CHICUREO 220KV C1</t>
  </si>
  <si>
    <t>TAP CHICUREO - CHICUREO 220KV C2</t>
  </si>
  <si>
    <t>TAP CHICUREO - EL SALTO 220KV C1</t>
  </si>
  <si>
    <t>TAP CHICUREO - EL SALTO 220KV C2</t>
  </si>
  <si>
    <t>TAP CLUB HIPICO - CLUB HIPICO 110KV C1</t>
  </si>
  <si>
    <t>TAP CLUB HIPICO - CLUB HIPICO 110KV C2</t>
  </si>
  <si>
    <t>TAP CLUB HIPICO - TAP SJOAQUIN 110KV C1</t>
  </si>
  <si>
    <t>TAP CLUB HIPICO - TAP SJOAQUIN 110KV C2</t>
  </si>
  <si>
    <t>TAP EL MANZANO - EL MANZANO 220KV C1</t>
  </si>
  <si>
    <t>TAP EL MANZANO - EL MANZANO 220KV C2</t>
  </si>
  <si>
    <t>TAP EL MANZANO - TAP CHICUREO 220KV C1</t>
  </si>
  <si>
    <t>TAP EL MANZANO - TAP CHICUREO 220KV C2</t>
  </si>
  <si>
    <t>TAP LA CISTERNA - FFCC 110KV C1</t>
  </si>
  <si>
    <t>TAP LA CISTERNA - FFCC 110KV C2</t>
  </si>
  <si>
    <t>TAP LA CISTERNA - LA CISTERNA 110KV C1</t>
  </si>
  <si>
    <t>TAP LA CISTERNA - LA CISTERNA 110KV C2</t>
  </si>
  <si>
    <t>TAP LA DEHESA - LA DEHESA 110KV C1</t>
  </si>
  <si>
    <t>TAP LA DEHESA - LA DEHESA 110KV C2</t>
  </si>
  <si>
    <t>TAP LA DEHESA - TAP VITACURA 110KV C1</t>
  </si>
  <si>
    <t>TAP LA DEHESA - TAP VITACURA 110KV C2</t>
  </si>
  <si>
    <t>TAP LA PINTANA - LA PINTANA 110KV C1</t>
  </si>
  <si>
    <t>TAP LA PINTANA - LA PINTANA 110KV C2</t>
  </si>
  <si>
    <t>TAP LA PINTANA - TAP MARISCAL 110kV C1</t>
  </si>
  <si>
    <t>TAP LA PINTANA - TAP MARISCAL 110kV C2</t>
  </si>
  <si>
    <t>TAP LA REINA - LA REINA 110KV C1</t>
  </si>
  <si>
    <t>TAP LA REINA - LA REINA 110KV C2</t>
  </si>
  <si>
    <t>TAP LA REINA - TAP ANDES 110KV C1</t>
  </si>
  <si>
    <t>TAP LA REINA - TAP ANDES 110KV C2</t>
  </si>
  <si>
    <t>TAP LACACIAS - TAP SBERNARDO 110KV C1</t>
  </si>
  <si>
    <t>TAP LACACIAS - TAP SBERNARDO 110KV C2</t>
  </si>
  <si>
    <t>TAP LAS ACACIAS - LAS ACACIAS 110KV C1</t>
  </si>
  <si>
    <t>TAP LAS ACACIAS - LAS ACACIAS 110KV C2</t>
  </si>
  <si>
    <t>TAP LDOMINICOS - LDOMINICOS 110KV C1</t>
  </si>
  <si>
    <t>TAP LDOMINICOS - LDOMINICOS 110KV C2</t>
  </si>
  <si>
    <t>TAP LDOMINICOS - LOS ALMENDROS 110KV C1</t>
  </si>
  <si>
    <t>TAP LDOMINICOS - LOS ALMENDROS 110KV C2</t>
  </si>
  <si>
    <t>TAP LO BOZA - LO BOZA 110KV C1</t>
  </si>
  <si>
    <t>TAP LO BOZA - LO BOZA 110KV C2</t>
  </si>
  <si>
    <t>TAP LO BOZA - TAP QUILICURA 110KV C1</t>
  </si>
  <si>
    <t>TAP LO BOZA - TAP QUILICURA 110KV C2</t>
  </si>
  <si>
    <t>TAP LO VALLEDOR - LO VALLEDOR 110KV C1</t>
  </si>
  <si>
    <t>TAP LO VALLEDOR - LO VALLEDOR 110KV C2</t>
  </si>
  <si>
    <t>TAP LO VALLEDOR - TAP MAIPU 110KV C1</t>
  </si>
  <si>
    <t>TAP LO VALLEDOR - TAP MAIPU 110KV C2</t>
  </si>
  <si>
    <t>TAP MACUL - FLORIDA 110KV C1</t>
  </si>
  <si>
    <t>TAP MACUL - FLORIDA 110KV C2</t>
  </si>
  <si>
    <t>TAP MACUL - MACUL 110KV C1</t>
  </si>
  <si>
    <t>TAP MACUL - MACUL 110KV C2</t>
  </si>
  <si>
    <t>TAP MAIPU - MAIPU 110KV C1</t>
  </si>
  <si>
    <t>TAP MAIPU - MAIPU 110KV C2</t>
  </si>
  <si>
    <t>TAP MAIPU - TAP SANTA MARTA 110KV C1</t>
  </si>
  <si>
    <t>TAP MAIPU - TAP SANTA MARTA 110KV C2</t>
  </si>
  <si>
    <t>TAP MARISCAL - TAP SANTA ROSA 110KV C1</t>
  </si>
  <si>
    <t>TAP MARISCAL - TAP SANTA ROSA 110KV C2</t>
  </si>
  <si>
    <t>TAP PAJARITOS - PAJARITOS 110KV C1</t>
  </si>
  <si>
    <t>TAP PAJARITOS - PAJARITOS 110KV C2</t>
  </si>
  <si>
    <t>TAP PAJARITOS - TAP LO VALLEDOR 110KV C1</t>
  </si>
  <si>
    <t>TAP PAJARITOS - TAP LO VALLEDOR 110KV C2</t>
  </si>
  <si>
    <t>TAP PUDAHUEL - PUDAHUEL 110KV C1</t>
  </si>
  <si>
    <t>TAP PUDAHUEL - PUDAHUEL 110KV C2</t>
  </si>
  <si>
    <t>TAP PUDAHUEL - TAP SAN JOSE 110KV C1</t>
  </si>
  <si>
    <t>TAP PUDAHUEL - TAP SAN JOSE 110KV C2</t>
  </si>
  <si>
    <t>TAP QUILICURA - QUILICURA 110KV C1</t>
  </si>
  <si>
    <t>TAP QUILICURA - QUILICURA 110KV C2</t>
  </si>
  <si>
    <t>TAP QUILICURA - TAP CHACABUCO 110KV C1</t>
  </si>
  <si>
    <t>TAP QUILICURA - TAP CHACABUCO 110KV C2</t>
  </si>
  <si>
    <t>TAP RECOLETA - RECOLETA 110KV C1</t>
  </si>
  <si>
    <t>TAP RECOLETA - RECOLETA 110KV C2</t>
  </si>
  <si>
    <t>TAP RECOLETA - SAN CRISTOBAL 110KV C1</t>
  </si>
  <si>
    <t>TAP RECOLETA - SAN CRISTOBAL 110KV C2</t>
  </si>
  <si>
    <t>TAP SAN BERNARDO - BUIN 110KV C1</t>
  </si>
  <si>
    <t>TAP SAN BERNARDO - BUIN 110KV C2</t>
  </si>
  <si>
    <t>TAP SAN BERNARDO - SAN BERNARDO 110KV C1</t>
  </si>
  <si>
    <t>TAP SAN BERNARDO - SAN BERNARDO 110KV C2</t>
  </si>
  <si>
    <t>TAP SAN FELIPE - SAN FELIPE 110KV C1</t>
  </si>
  <si>
    <t>TAP SAN FELIPE - SAN FELIPE 110KV C2</t>
  </si>
  <si>
    <t>TAP SAN JOAQUIN - SAN JOAQUIN 110KV C1</t>
  </si>
  <si>
    <t>TAP SAN JOAQUIN - SAN JOAQUIN 110KV C2</t>
  </si>
  <si>
    <t>TAP SAN JOSE - SAN JOSE 110KV C1</t>
  </si>
  <si>
    <t>TAP SAN JOSE - SAN JOSE 110KV C2</t>
  </si>
  <si>
    <t>TAP SAN JOSE - TAP PAJARITOS 110KV C1</t>
  </si>
  <si>
    <t>TAP SAN JOSE - TAP PAJARITOS 110KV C2</t>
  </si>
  <si>
    <t>TAP SAN PABLO - SAN PABLO 110KV C1</t>
  </si>
  <si>
    <t>TAP SAN PABLO - SAN PABLO 110KV C2</t>
  </si>
  <si>
    <t>TAP SANTA ELENA - SANTA ELENA 110KV C1</t>
  </si>
  <si>
    <t>TAP SANTA ELENA - SANTA ELENA 110KV C2</t>
  </si>
  <si>
    <t>TAP SANTA ELENA - TAP MACUL 110KV C1</t>
  </si>
  <si>
    <t>TAP SANTA ELENA - TAP MACUL 110KV C2</t>
  </si>
  <si>
    <t>TAP SANTA MARTA - CHENA 110KV C1</t>
  </si>
  <si>
    <t>TAP SANTA MARTA - CHENA 110KV C2</t>
  </si>
  <si>
    <t>TAP SANTA MARTA - TAP BICENTENARIO 110KV C1</t>
  </si>
  <si>
    <t>TAP SANTA MARTA - TAP BICENTENARIO 110KV C2</t>
  </si>
  <si>
    <t>TAP SANTA RAQUEL - FLORIDA 110KV C1</t>
  </si>
  <si>
    <t>TAP SANTA RAQUEL - FLORIDA 110KV C2</t>
  </si>
  <si>
    <t>TAP SANTA RAQUEL - SANTA RAQUEL 110KV C1</t>
  </si>
  <si>
    <t>TAP SANTA RAQUEL - SANTA RAQUEL 110KV C2</t>
  </si>
  <si>
    <t>TAP SANTA ROSA - SANTA ROSA 110KV C1</t>
  </si>
  <si>
    <t>TAP SANTA ROSA - SANTA ROSA 110KV C2</t>
  </si>
  <si>
    <t>TAP SJOAQUIN - TAP SANTA ELENA 110KV C1</t>
  </si>
  <si>
    <t>TAP SJOAQUIN - TAP SANTA ELENA 110KV C2</t>
  </si>
  <si>
    <t>TAP SROSA - TAP SRAQUEL 110KV C1</t>
  </si>
  <si>
    <t>TAP SROSA - TAP SRAQUEL 110KV C2</t>
  </si>
  <si>
    <t>TAP VITACURA - TAP ACORDOVA 110KV C1</t>
  </si>
  <si>
    <t>TAP VITACURA - TAP ACORDOVA 110KV C2</t>
  </si>
  <si>
    <t>TAP VITACURA - VITACURA 110KV C1</t>
  </si>
  <si>
    <t>TAP VITACURA - VITACURA 110KV C2</t>
  </si>
  <si>
    <t>AGUA SANTA - TAP PLACERES 110KV C1</t>
  </si>
  <si>
    <t>AGUA SANTA - TAP PLACERES 110KV C2</t>
  </si>
  <si>
    <t>ALGARROBO NORTE - TAP ALGARROBO 66KV C1</t>
  </si>
  <si>
    <t>ALGARROBO NORTE - TAP ALGARROBO 66KV C2</t>
  </si>
  <si>
    <t>ALTO MELIPILLA - SAN ANTONIO 110KV C1</t>
  </si>
  <si>
    <t>CHAGRES - CATEMU 44KV C1</t>
  </si>
  <si>
    <t>CHAGRES - PANQUEHUE 44KV C1</t>
  </si>
  <si>
    <t>CHAGRES - PANQUEHUE 44KV C2</t>
  </si>
  <si>
    <t>CON CON - BOSQUEMAR 110KV C1</t>
  </si>
  <si>
    <t>EL MELON - TUNEL EL MELON 44KV C1</t>
  </si>
  <si>
    <t>FFCC LOS ANDES - RIECILLOS 44KV C1</t>
  </si>
  <si>
    <t>FFCC LOS ANDES - RIECILLOS 44KV C2</t>
  </si>
  <si>
    <t>LA CALERA - EL MELON 44KV C1</t>
  </si>
  <si>
    <t>LAGUNA VERDE - TAP QUINTAY 66KV C1</t>
  </si>
  <si>
    <t>LAGUNA VERDE - TAP QUINTAY 66KV C2</t>
  </si>
  <si>
    <t>LAS VEGAS - CHAGRES 44KV C1</t>
  </si>
  <si>
    <t>LAS VEGAS - CHAGRES 44KV C2</t>
  </si>
  <si>
    <t>LAS VEGAS - TAP CALEU 44KV C2</t>
  </si>
  <si>
    <t>LAS VEGAS - TAP ENTEL 44KV C1</t>
  </si>
  <si>
    <t>PANQUEHUE - TAP SAN FELIPE 44KV C1</t>
  </si>
  <si>
    <t>PANQUEHUE - TAP SAN FELIPE 44KV C2</t>
  </si>
  <si>
    <t>RIECILLOS - RIO BLANCO 44KV C1</t>
  </si>
  <si>
    <t>RIECILLOS - RIO BLANCO 44KV C2</t>
  </si>
  <si>
    <t>RIO BLANCO - JUNCAL 44KV C1</t>
  </si>
  <si>
    <t>RIO BLANCO - JUNCAL 44KV C2</t>
  </si>
  <si>
    <t>SAN LUIS - AGUA SANTA 220KV C1</t>
  </si>
  <si>
    <t>SAN LUIS - AGUA SANTA 220KV C2</t>
  </si>
  <si>
    <t>SAN PEDRO - TAP QUILPUE 110KV C1</t>
  </si>
  <si>
    <t>SAN PEDRO ANTIGUA - FFCC SAN PEDRO 44KV C1</t>
  </si>
  <si>
    <t>TAP ACHUPALLAS - MIRAFLORES 110KV C1</t>
  </si>
  <si>
    <t>TAP ACHUPALLAS - MIRAFLORES 110KV C2</t>
  </si>
  <si>
    <t>TAP ACHUPALLAS - TAP RENACA 110KV C1</t>
  </si>
  <si>
    <t>TAP ALGARROBO - CASABLANCA 66KV C1</t>
  </si>
  <si>
    <t>TAP ALGARROBO - CASABLANCA 66KV C2</t>
  </si>
  <si>
    <t>TAP ALGARROBO - TAP SAN SEBASTIAN 66KV C1</t>
  </si>
  <si>
    <t>TAP ALGARROBO - TAP SAN SEBASTIAN 66KV C2</t>
  </si>
  <si>
    <t>TAP ALTO MELIPILLA - ALTO MELIPILLA 220KV C1</t>
  </si>
  <si>
    <t>TAP ALTO MELIPILLA - ALTO MELIPILLA 220KV C2</t>
  </si>
  <si>
    <t>TAP CALEU - TAP RUNGUE 44KV C2</t>
  </si>
  <si>
    <t>TAP ENTEL - TAP RUNGUE 44KV C1</t>
  </si>
  <si>
    <t>TAP PACHACAMA - LA CALERA 44KV C1</t>
  </si>
  <si>
    <t>TAP PACHACAMA - LA CALERA 44KV C2</t>
  </si>
  <si>
    <t>TAP PACHACAMA - LAS VEGAS 44KV C1</t>
  </si>
  <si>
    <t>TAP PACHACAMA - LAS VEGAS 44KV C2</t>
  </si>
  <si>
    <t>TAP PACHACAMA - SAN PEDRO 44KV C1</t>
  </si>
  <si>
    <t>TAP PACHACAMA - SAN PEDRO 44KV C2</t>
  </si>
  <si>
    <t>TAP PLACERES - PLACERES 110KV C1</t>
  </si>
  <si>
    <t>TAP PLACERES - PLACERES 110KV C2</t>
  </si>
  <si>
    <t>TAP PLACERES - TAP VALPARAISO 110KV C1</t>
  </si>
  <si>
    <t>TAP PLACERES - TAP VALPARAISO 110KV C2</t>
  </si>
  <si>
    <t>TAP PLAYA ANCHA - LAGUNA VERDE 110KV C1</t>
  </si>
  <si>
    <t>TAP PLAYA ANCHA - LAGUNA VERDE 110KV C2</t>
  </si>
  <si>
    <t>TAP PLAYA ANCHA - PLAYA ANCHA 110KV C1</t>
  </si>
  <si>
    <t>TAP PLAYA ANCHA - PLAYA ANCHA 110KV C2</t>
  </si>
  <si>
    <t>TAP QUILPUE - QUILPUE 110KV C1</t>
  </si>
  <si>
    <t>TAP QUILPUE - QUILPUE 110KV C2</t>
  </si>
  <si>
    <t>TAP QUILPUE - TAP ACHUPALLAS 110KV C1</t>
  </si>
  <si>
    <t>TAP QUILPUE - TAP ACHUPALLAS 110KV C2</t>
  </si>
  <si>
    <t>TAP QUINTAY - ALGARROBO NORTE 66KV C1</t>
  </si>
  <si>
    <t>TAP QUINTAY - ALGARROBO NORTE 66KV C2</t>
  </si>
  <si>
    <t>TAP QUINTAY - QUINTAY 66KV C1</t>
  </si>
  <si>
    <t>TAP RENACA - CONCON 110KV C1</t>
  </si>
  <si>
    <t>TAP RENACA - RENACA 110KV C1</t>
  </si>
  <si>
    <t>TAP RUNGUE - FFCC RUNGUE 44KV C1</t>
  </si>
  <si>
    <t>TAP RUNGUE - FFCC RUNGUE 44KV C2</t>
  </si>
  <si>
    <t>TAP RUNGUE - RUNGUE 44KV C1</t>
  </si>
  <si>
    <t>TAP RUNGUE - RUNGUE 44KV C2</t>
  </si>
  <si>
    <t>TAP SAN FELIPE - SAN FELIPE 44KV C1</t>
  </si>
  <si>
    <t>TAP SAN FELIPE - TAP SAN RAFAEL 44KV C2</t>
  </si>
  <si>
    <t>TAP SAN FELIPE 44 - TAP SAN RAFAEL 44KV C1</t>
  </si>
  <si>
    <t>TAP SAN RAFAEL - FFCC LOS ANDES 44KV C1</t>
  </si>
  <si>
    <t>TAP SAN RAFAEL - FFCC LOS ANDES 44KV C2</t>
  </si>
  <si>
    <t>TAP SAN RAFAEL - SAN RAFAEL 44KV C1</t>
  </si>
  <si>
    <t>TAP SAN RAFAEL - SAN RAFAEL 44KV C2</t>
  </si>
  <si>
    <t>TAP SAN SEBASTIAN - SAN ANTONIO 66KV C1</t>
  </si>
  <si>
    <t>TAP SAN SEBASTIAN - SAN ANTONIO 66KV C2</t>
  </si>
  <si>
    <t>TAP SAN SEBASTIAN - SAN SEBASTIAN 66KV C1</t>
  </si>
  <si>
    <t>TAP SAN SEBASTIAN - SAN SEBASTIAN 66KV C2</t>
  </si>
  <si>
    <t>TAP VALPARAISO - TAP PLAYA ANCHA 110KV C1</t>
  </si>
  <si>
    <t>TAP VALPARAISO - TAP PLAYA ANCHA 110KV C2</t>
  </si>
  <si>
    <t>TAP VALPARAISO - VALPARAISO 110KV C1</t>
  </si>
  <si>
    <t>TAP VALPARAISO - VALPARAISO 110KV C2</t>
  </si>
  <si>
    <t>TORQUEMADA - CONCON 110KV C1</t>
  </si>
  <si>
    <t>TORQUEMADA - CONCON 110KV C2</t>
  </si>
  <si>
    <t>TAP SAN FELIPE - SAN FELIPE 44KV C2</t>
  </si>
  <si>
    <t>MAIPO - PIRQUE 110KV C1</t>
  </si>
  <si>
    <t>F CHAGRES - TAP SAN FELIPE 110KV C2</t>
  </si>
  <si>
    <t>TALCA - SAN CLEMENTE 66KV C1</t>
  </si>
  <si>
    <t>TAP CHAGRES - CHAGRES 110KV C1</t>
  </si>
  <si>
    <t>TAP F CHAGRES - TAP SAN FELIPE 110KV C1</t>
  </si>
  <si>
    <t>TAP LOS MAQUIS - LOS MAQUIS 110KV C1</t>
  </si>
  <si>
    <t>TAP LOS MAQUIS - LOS MAQUIS 110KV C2</t>
  </si>
  <si>
    <t>TAP SAN FELIPE - TAP SAN RAFAEL 110KV C1</t>
  </si>
  <si>
    <t>TAP SAN FELIPE - TAP SAN RAFAEL 110KV C2</t>
  </si>
  <si>
    <t>TAP SAN RAFAEL - SAN RAFAEL 110KV C1</t>
  </si>
  <si>
    <t>TAP SAN RAFAEL - SAN RAFAEL 110KV C2</t>
  </si>
  <si>
    <t>TAP SAN RAFAEL - TAP LOS MAQUIS 110KV C1</t>
  </si>
  <si>
    <t>TAP SAN RAFAEL - TOTORALILLO 110KV C2</t>
  </si>
  <si>
    <t>TOTORALILLO - TAP LOS MAQUIS 110KV C2</t>
  </si>
  <si>
    <t>CIRUELITO - RECINTO 33KV C1</t>
  </si>
  <si>
    <t>LAJUELAS - CIRUELITO 33KV C1</t>
  </si>
  <si>
    <t>LAJUELAS - SANTA ELISA 33KV C1</t>
  </si>
  <si>
    <t>QUILMO - LAJUELAS 33KV C1</t>
  </si>
  <si>
    <t>TAP QUILMO - QUILMO 66KV C1</t>
  </si>
  <si>
    <t>TAP TRES ESQUINAS - TRES ESQUINAS 66KV C1</t>
  </si>
  <si>
    <t>PUENTE ALTO - COSTANERA 110KV C1</t>
  </si>
  <si>
    <t>VIZCACHAS - PUENTE ALTO 110KV C1</t>
  </si>
  <si>
    <t>DIEGO DE ALMAGRO - PFV JAVIERA 110KV C1</t>
  </si>
  <si>
    <t>PFV JAVIERA - TAP PLANTA OXIDO 110KV C1</t>
  </si>
  <si>
    <t>TAP LAS LUCES - TALTAL 110KV C1</t>
  </si>
  <si>
    <t>TAP PLANTA OXIDO - TAP LAS LUCES 110KV C1</t>
  </si>
  <si>
    <t>DUQUECO - PANGUE 66KV C1</t>
  </si>
  <si>
    <t>CABRERO - MASISA 66KV C1</t>
  </si>
  <si>
    <t>CHARRUA - CABRERO 66KV C1</t>
  </si>
  <si>
    <t>LICANCO - IMPERIAL 66KV C1</t>
  </si>
  <si>
    <t>LOS ANGELES - SAN CARLOS PUREN 23KV C1</t>
  </si>
  <si>
    <t>MULCHEN - PICOLTUE 220KV C1</t>
  </si>
  <si>
    <t>TAP LOTA - LOTA 66KV C1</t>
  </si>
  <si>
    <t>TAP LOTA ENACAR - ENACAR 66KV C1</t>
  </si>
  <si>
    <t>TRES PINOS - CANETE 66KV C1</t>
  </si>
  <si>
    <t>SAN JERONIMO - TAP LAS PINATAS 66KV C1</t>
  </si>
  <si>
    <t>TAP ALGARROBO - SAN JERONIMO 66KV C1</t>
  </si>
  <si>
    <t>TAP EL MANZANO - EL TOTORAL 66KV C1</t>
  </si>
  <si>
    <t>TAP EL MANZANO - LAS BALANDRAS 66KV C1</t>
  </si>
  <si>
    <t>TAP LAS PINATAS - LAS PINATAS 66KV C1</t>
  </si>
  <si>
    <t>TAP LAS PINATAS - TAP EL MANZANO 66KV C1</t>
  </si>
  <si>
    <t>ANCUD - CHILOE 110KV C1</t>
  </si>
  <si>
    <t>CASTRO - CHONCHI 110KV C1</t>
  </si>
  <si>
    <t>CHILOE - DALCAHUE 110KV C1</t>
  </si>
  <si>
    <t>CHILOE - DEGAN 110KV C1</t>
  </si>
  <si>
    <t>MOLINOS - EL EMPALME 110KV C1</t>
  </si>
  <si>
    <t>PID PID - CASTRO 110KV C1</t>
  </si>
  <si>
    <t>AIHUAPI - ANTILLANCA 110KV C1</t>
  </si>
  <si>
    <t>ALTO BONITO - MOLINOS 110KV C1</t>
  </si>
  <si>
    <t>BARRO BLANCO - PICHIL 66KV C1</t>
  </si>
  <si>
    <t>BARRO BLANCO - PURRANQUE 66KV L1 C1</t>
  </si>
  <si>
    <t>BARRO BLANCO - PURRANQUE 66KV L2 C1</t>
  </si>
  <si>
    <t>CHONCHI - QUELLON 110KV C1</t>
  </si>
  <si>
    <t>CIRUELOS - MARIQUINA 220KV C1</t>
  </si>
  <si>
    <t>EL EMPALME - CALBUCO 110KV C1</t>
  </si>
  <si>
    <t>EL EMPALME - COLACO 110KV C1</t>
  </si>
  <si>
    <t>LICAN - ANTILLANCA 110KV C1</t>
  </si>
  <si>
    <t>LOS LAGOS - PAILLACO 66KV C1</t>
  </si>
  <si>
    <t>LOS TAMBORES - LA UNION 66KV C1</t>
  </si>
  <si>
    <t>MELIPULLI - ALTO BONITO 110KV C1</t>
  </si>
  <si>
    <t>OSORNO - LA UNION 66KV C2</t>
  </si>
  <si>
    <t>PAILLACO - PICHIRROPULLI 66KV C1</t>
  </si>
  <si>
    <t>PICARTE - CORRAL 66KV C1</t>
  </si>
  <si>
    <t>PICHIRROPULLI - LA UNION 66KV C1</t>
  </si>
  <si>
    <t>PILAUCO - BARRO BLANCO 66KV C1</t>
  </si>
  <si>
    <t>PILAUCO - LOS TAMBORES 66KV C1</t>
  </si>
  <si>
    <t>PILAUCO - OSORNO 66KV C1</t>
  </si>
  <si>
    <t>PILAUCO - OSORNO 66KV C2</t>
  </si>
  <si>
    <t>PILAUCO - OSORNO 66KV C3</t>
  </si>
  <si>
    <t>PUERTO MONTT - MELIPULLI 220KV C1</t>
  </si>
  <si>
    <t>PUERTO MONTT - MELIPULLI 220KV C2</t>
  </si>
  <si>
    <t>PUERTO VARAS - MELIPULLI 66KV C1</t>
  </si>
  <si>
    <t>PUERTO VARAS - MELIPULLI 66KV C2</t>
  </si>
  <si>
    <t>PURRANQUE - FRUTILLAR 66KV L1 C1</t>
  </si>
  <si>
    <t>PURRANQUE - FRUTILLAR 66KV L2 C1</t>
  </si>
  <si>
    <t>RAHUE - PILAUCO 220KV C1</t>
  </si>
  <si>
    <t>RIO BONITO - AIHUAPI 110KV C1</t>
  </si>
  <si>
    <t>VALDIVIA - LOS LAGOS 66KV C1</t>
  </si>
  <si>
    <t>VALDIVIA - PICARTE 66KV C1</t>
  </si>
  <si>
    <t>VALDIVIA - PICARTE 66KV C2</t>
  </si>
  <si>
    <t>ALTO JAHUEL - TAP PAINE 154KV C1</t>
  </si>
  <si>
    <t>ALTO JAHUEL - TAP TUNICHE 154KV C2</t>
  </si>
  <si>
    <t>CHACAHUIN - PANIMAVIDA 66KV C1</t>
  </si>
  <si>
    <t>CHARRUA - CONCEPCION 154KV C1</t>
  </si>
  <si>
    <t>CHARRUA - CONCEPCION 220KV C1</t>
  </si>
  <si>
    <t>CHARRUA - LAJA 66KV C1</t>
  </si>
  <si>
    <t>CHARRUA - TAP CHILLAN 154KV C1</t>
  </si>
  <si>
    <t>CHUSCHAMPIS - CASTILLA 110KV C1</t>
  </si>
  <si>
    <t>CONCEPCION - SAN VICENTE 154KV C1</t>
  </si>
  <si>
    <t>CONCEPCION - SAN VICENTE 154KV C2</t>
  </si>
  <si>
    <t>CRUCE AEREO CANAL DE CHACAO 220KV C1</t>
  </si>
  <si>
    <t>DIEGO DE ALMAGRO - TAP CHAÑARES 110KV C1</t>
  </si>
  <si>
    <t>DOS AMIGOS - ALGARROBO 110KV C1</t>
  </si>
  <si>
    <t>HUALPEN - LAGUNILLAS 220KV C1</t>
  </si>
  <si>
    <t>HUALPEN - MAPAL 154KV C1</t>
  </si>
  <si>
    <t>HUALPEN - SAN VICENTE 154KV C2</t>
  </si>
  <si>
    <t>HUALPEN - TAP PETROQUIMICAS 154KV C1</t>
  </si>
  <si>
    <t>INCAHUASI - PAJONALES 110KV C1</t>
  </si>
  <si>
    <t>ITAHUE - MAULE 154KV C1</t>
  </si>
  <si>
    <t>ITAHUE - TAP TENO 154KV C1</t>
  </si>
  <si>
    <t>ITAHUE - TAP TENO 154KV C2</t>
  </si>
  <si>
    <t>LAS COMPANIAS - TAP ROMERAL 110KV C1</t>
  </si>
  <si>
    <t>LINARES - CHACAHUIN 66KV C1</t>
  </si>
  <si>
    <t>LINARES - PARRAL 154KV C1</t>
  </si>
  <si>
    <t>MAITENCILLO - PUNTA TORO 110KV C1</t>
  </si>
  <si>
    <t>MAITENCILLO - VALLENAR 110KV C1</t>
  </si>
  <si>
    <t>MAPAL - TAP FPC 154KV C1</t>
  </si>
  <si>
    <t>MAULE - YERBAS BUENAS 154KV C1</t>
  </si>
  <si>
    <t>MONTE PATRIA - OVALLE 66KV C1</t>
  </si>
  <si>
    <t>MONTE PATRIA - OVALLE 66KV C2</t>
  </si>
  <si>
    <t>MONTERRICO - CHARRUA 154KV C1</t>
  </si>
  <si>
    <t>NIRIVILO - CONSTITUCION 66KV C1</t>
  </si>
  <si>
    <t>PAJONALES - DOS AMIGOS 110KV C1</t>
  </si>
  <si>
    <t>PAN DE AZUCAR - LAS COMPANIAS 110KV C1</t>
  </si>
  <si>
    <t>PANGUIPULLI - LOS LAGOS 66KV C1</t>
  </si>
  <si>
    <t>PANIMAVIDA - ANCOA 66KV C1</t>
  </si>
  <si>
    <t>PARRAL - MONTERRICO 154KV C1</t>
  </si>
  <si>
    <t>PULLINQUE - LOS LAGOS 66KV C2</t>
  </si>
  <si>
    <t>PUNTA TORO - CHUSCHAMPIS 110KV C1</t>
  </si>
  <si>
    <t>SAN JAVIER - NIRIVILO 66KV C1</t>
  </si>
  <si>
    <t>TAP CHAÑARES - EL SALADO 110KV C1</t>
  </si>
  <si>
    <t>TAP CHILLAN - CHILLAN 154KV C1</t>
  </si>
  <si>
    <t>TAP CHOLGUAN - CHARRUA 220KV C2</t>
  </si>
  <si>
    <t>TAP FPC - LAGUNILLAS 154KV C1</t>
  </si>
  <si>
    <t>TAP MALLOA NUEVA - TINGUIRIRICA 154KV C1</t>
  </si>
  <si>
    <t>TAP MALLOA NUEVA - TINGUIRIRICA 154KV C2</t>
  </si>
  <si>
    <t>TAP PAINE - TAP TUNICHE 154KV C1</t>
  </si>
  <si>
    <t>TAP PETROQUIMICAS - SAN VICENTE 154KV C1</t>
  </si>
  <si>
    <t>TAP PUNTA CORTES - TAP TILCOCO 154KV C1</t>
  </si>
  <si>
    <t>TAP PUNTA CORTES - TAP TILCOCO 154KV C2</t>
  </si>
  <si>
    <t>TAP ROMERAL - INCAHUASI 110KV C1</t>
  </si>
  <si>
    <t>TAP TENO - TINGUIRIRICA 154KV C1</t>
  </si>
  <si>
    <t>TAP TENO - TINGUIRIRICA 154KV C2</t>
  </si>
  <si>
    <t>TAP TILCOCO - TAP MALLOA NUEVA 154KV C1</t>
  </si>
  <si>
    <t>TAP TILCOCO - TAP MALLOA NUEVA 154KV C2</t>
  </si>
  <si>
    <t>TAP TUNICHE - RANCAGUA 154KV C1</t>
  </si>
  <si>
    <t>TAP TUNICHE - RANCAGUA 154KV C2</t>
  </si>
  <si>
    <t>TAP TUNICHE - TAP PUNTA CORTES 154KV C1</t>
  </si>
  <si>
    <t>TAP TUNICHE - TAP PUNTA CORTES 154KV C2</t>
  </si>
  <si>
    <t>YERBAS BUENAS - LINARES 154KV C1</t>
  </si>
  <si>
    <t>ALONSO DE RIBERA - ANDALIEN 66KV C1</t>
  </si>
  <si>
    <t>ALONSO DE RIBERA - CHIGUAYANTE 66KV C1</t>
  </si>
  <si>
    <t>ALONSO DE RIBERA - COLO COLO 66KV L1 C1</t>
  </si>
  <si>
    <t>ALONSO DE RIBERA - EJERCITO 66KV L2 C1</t>
  </si>
  <si>
    <t>ALONSO DE RIBERA - PERALES 66KV C1</t>
  </si>
  <si>
    <t>ALTO JAHUEL - BUIN TRANSNET 66KV C1</t>
  </si>
  <si>
    <t>ANGOL - COLLIPULLI 66KV C1</t>
  </si>
  <si>
    <t>ARENAS BLANCAS - PUCHOCO 66KV C1</t>
  </si>
  <si>
    <t>ARRANQUE ESCUADRON - ESCUADRON 66KV C1</t>
  </si>
  <si>
    <t>BAJO MELIPILLA - TAP CHOCALAN 66KV C1</t>
  </si>
  <si>
    <t>BUIN TRANSNET - ESTRUCTURA 103 66KV C1</t>
  </si>
  <si>
    <t>CACHAPOAL - MACHALI 66KV C1</t>
  </si>
  <si>
    <t>CARAMPANGUE - CURANILAHUE 66KV C1</t>
  </si>
  <si>
    <t>CARDONES - COPIAPO 110KV C1</t>
  </si>
  <si>
    <t>CASAS VIEJAS - MARBELLA 110KV C1</t>
  </si>
  <si>
    <t>CAUQUENES - LA VEGA 66KV C1</t>
  </si>
  <si>
    <t>CENTRAL RAPEL - QUELENTARO 220KV C1</t>
  </si>
  <si>
    <t>CENTRAL RAPEL - REGULADORA RAPEL 66KV C1</t>
  </si>
  <si>
    <t>CENTRAL RAPEL - REGULADORA RAPEL 66KV C2</t>
  </si>
  <si>
    <t>CERRILLOS - LOS LOROS 110KV C1</t>
  </si>
  <si>
    <t>CERRO CHEPE - ESTRUCTURA 28 66KV C1</t>
  </si>
  <si>
    <t>CHARRUA - LOS ANGELES 154KV C1</t>
  </si>
  <si>
    <t>CHILLAN - MONTERRICO 66KV C1</t>
  </si>
  <si>
    <t>CHILLAN - TAP EL NEVADO 66KV C1</t>
  </si>
  <si>
    <t>CHIMBARONGO - TAP QUINTA 66KV C1</t>
  </si>
  <si>
    <t>CHIVILCAN - LAS ENCINAS 66KV C1</t>
  </si>
  <si>
    <t>CHOAPA - QUEREO 110KV C1</t>
  </si>
  <si>
    <t>CHOAPA - QUINQUIMO 110KV C1</t>
  </si>
  <si>
    <t>CHUMAQUITO - ROSARIO 66KV C1</t>
  </si>
  <si>
    <t>COCHARCAS - HUALTE 66KV C1</t>
  </si>
  <si>
    <t>COCHARCAS - TAP SAN CARLOS 66KV C1</t>
  </si>
  <si>
    <t>COLLIPULLI - VICTORIA 66KV C1</t>
  </si>
  <si>
    <t>COLO COLO - EJERCITO 66KV L1 C1</t>
  </si>
  <si>
    <t>COMBARBALA - EL ESPINO 66KV C1</t>
  </si>
  <si>
    <t>CONCEPCION - ALONSO DE RIBERA 154KV C1</t>
  </si>
  <si>
    <t>CONCEPCION - ANDALIEN 66KV C1</t>
  </si>
  <si>
    <t>CONCEPCION - ANDALIEN 66KV C2</t>
  </si>
  <si>
    <t>CONCEPCION - ESTRUCTURA 28 66KV C2</t>
  </si>
  <si>
    <t>CONCEPCION - PENCO 66KV C1</t>
  </si>
  <si>
    <t>CONCEPCION - TAP EJERCITO 66KV C1</t>
  </si>
  <si>
    <t>COPIAPO - HERNAN FUENTES 110KV C1</t>
  </si>
  <si>
    <t>CORONEL - ARENAS BLANCAS 66KV C1</t>
  </si>
  <si>
    <t>CORONEL - EL MANCO 66KV C2</t>
  </si>
  <si>
    <t>CORONEL - ESTRUCTURA 61 66KV C1</t>
  </si>
  <si>
    <t>CURANILAHUE - TRES PINOS 66KV C1</t>
  </si>
  <si>
    <t>EL EDEN - TAP RIO HUASCO 110KV C1</t>
  </si>
  <si>
    <t>EL ESPINO - ILLAPEL 66KV C1</t>
  </si>
  <si>
    <t>EL MANCO - TAP LOTA ENACAR 66KV C2</t>
  </si>
  <si>
    <t>EL PAICO - EL MONTE 66KV C1</t>
  </si>
  <si>
    <t>EL PENON - ANDACOLLO 66KV C1</t>
  </si>
  <si>
    <t>EL PEUMO - SANTA ROSA TRANSNET 66KV C1</t>
  </si>
  <si>
    <t>EL SAUCE - COMBARBALA 66KV C1</t>
  </si>
  <si>
    <t>ESCUADRON - TAP POLPAICO 66KV C1</t>
  </si>
  <si>
    <t>ESTRUCTURA 103 - FATIMA 66KV C1</t>
  </si>
  <si>
    <t>ESTRUCTURA 103 - FATIMA 66KV C2</t>
  </si>
  <si>
    <t>ESTRUCTURA 107 - ESTRUCTURA 118 66KV L1 C1</t>
  </si>
  <si>
    <t>ESTRUCTURA 107 - ESTRUCTURA 118 66KV L2 C1</t>
  </si>
  <si>
    <t>ESTRUCTURA 118 - ESTRUCTURA 129 66KV C1</t>
  </si>
  <si>
    <t>ESTRUCTURA 118 - ESTRUCTURA 129 66KV C2</t>
  </si>
  <si>
    <t>ESTRUCTURA 129 - HORCONES 66KV L1 C1</t>
  </si>
  <si>
    <t>ESTRUCTURA 129 - HORCONES 66KV L2 C1</t>
  </si>
  <si>
    <t>ESTRUCTURA 28 - ESTRUCTURA 44 66KV L1 C1</t>
  </si>
  <si>
    <t>ESTRUCTURA 28 - ESTRUCTURA 44 66KV L2 C1</t>
  </si>
  <si>
    <t>ESTRUCTURA 44 - SAN PEDRO 66KV C1</t>
  </si>
  <si>
    <t>ESTRUCTURA 44 - SAN PEDRO 66KV C2</t>
  </si>
  <si>
    <t>ESTRUCTURA 61 - TAP LOTA 66KV L1 C1</t>
  </si>
  <si>
    <t>ESTRUCTURA 61 - TAP LOTA 66KV L2 C1</t>
  </si>
  <si>
    <t>ESTRUCTURA 92 - ESTRUCTURA 107 66KV C1</t>
  </si>
  <si>
    <t>ESTRUCTURA 92 - ESTRUCTURA 107 66KV C2</t>
  </si>
  <si>
    <t>FATIMA - HOSPITAL 66KV C1</t>
  </si>
  <si>
    <t>HERNAN FUENTES - GALLEGUILLOS 110KV C1</t>
  </si>
  <si>
    <t>HORCONES - CARAMPANGUE 66KV C1</t>
  </si>
  <si>
    <t>HUALANE - LICANTEN 66KV C1</t>
  </si>
  <si>
    <t>HUALANE - RANGUILI 66KV C1</t>
  </si>
  <si>
    <t>HUALTE - QUIRIHUE 33KV C1</t>
  </si>
  <si>
    <t>ILLAPEL - CHOAPA 110KV C1</t>
  </si>
  <si>
    <t>ILLAPEL - SALAMANCA 110KV C1</t>
  </si>
  <si>
    <t>INDURA LIRQUEN - LIRQUEN 66KV C1</t>
  </si>
  <si>
    <t>ISLA DE MAIPO - EL MONTE 66KV C1</t>
  </si>
  <si>
    <t>ITAHUE - LOS MAQUIS TRANSNET 66KV C1</t>
  </si>
  <si>
    <t>ITAHUE - LOS MAQUIS TRANSNET 66KV C2</t>
  </si>
  <si>
    <t>ITAHUE - MOLINA 66KV C1</t>
  </si>
  <si>
    <t>ITAHUE - MOLINA 66KV C2</t>
  </si>
  <si>
    <t>LA PALMA - SAN JAVIER 66KV C1</t>
  </si>
  <si>
    <t>LA RONDA - SAN VIC DE TAGUA TAGUA 66KV C1</t>
  </si>
  <si>
    <t>LAS CABRAS - EL MANZANO 66KV C1</t>
  </si>
  <si>
    <t>LAS ENCINAS - PADRE LAS CASAS 66KV C1</t>
  </si>
  <si>
    <t>LATORRE - TUMBES 66KV C1</t>
  </si>
  <si>
    <t>LAUTARO - PILLANLELBUN 66KV C1</t>
  </si>
  <si>
    <t>LICANCO - PADRE LAS CASAS 66KV L1 C1</t>
  </si>
  <si>
    <t>LICANCO - PADRE LAS CASAS 66KV L2 C2</t>
  </si>
  <si>
    <t>LIHUEIMO - MARCHIGUE 66KV C1</t>
  </si>
  <si>
    <t>LO MIRANDA - LORETO 66KV C1</t>
  </si>
  <si>
    <t>LOMA COLORADA - CORONEL 66KV C1</t>
  </si>
  <si>
    <t>LOMA COLORADA - CORONEL 66KV C2</t>
  </si>
  <si>
    <t>LOMA COLORADA - TAP PORTO VIENTO 66KV C1</t>
  </si>
  <si>
    <t>LONCOCHE - PITRUFQUEN 66KV L1 C1</t>
  </si>
  <si>
    <t>LONCOCHE - PITRUFQUEN 66KV L2 C2</t>
  </si>
  <si>
    <t>LONCOCHE - VILLARRICA L1 66KV C1</t>
  </si>
  <si>
    <t>LONCOCHE - VILLARRICA L2 66KV C1</t>
  </si>
  <si>
    <t>LOS ANGELES - MANSO DE VELASCO 66KV C1</t>
  </si>
  <si>
    <t>LOS ANGELES - PARQUE EOLICO BUENOS AIRES 66KV C1</t>
  </si>
  <si>
    <t>LOS ANGELES - TAP DUQUECO 66KV C1</t>
  </si>
  <si>
    <t>LOS ANGELES - TAP DUQUECO 66KV C2</t>
  </si>
  <si>
    <t>LOS MAQUIS TRANSNET - PANGUILEMO 66KV C1</t>
  </si>
  <si>
    <t>LOS MAQUIS TRANSNET - SRAFAEL EMETAL 66KV C2</t>
  </si>
  <si>
    <t>MALLOA - QUINTA DE TILCOCO 66KV C1</t>
  </si>
  <si>
    <t>MALLOA NUEVA - MALLOA 66KV C1</t>
  </si>
  <si>
    <t>MANSO DE VELASCO - EL AVELLANO 66KV C1</t>
  </si>
  <si>
    <t>MARBELLA - QUILLOTA 110KV C1</t>
  </si>
  <si>
    <t>MARCHIGUE - ALCONES 66KV C1</t>
  </si>
  <si>
    <t>MIRAFLORES - MARGA MARGA 110KV L1 C1</t>
  </si>
  <si>
    <t>MIRAFLORES - MARGA MARGA 110KV L2 C1</t>
  </si>
  <si>
    <t>MOLINA - CURICO 66KV C1</t>
  </si>
  <si>
    <t>MOLINA - CURICO 66KV C2</t>
  </si>
  <si>
    <t>MONTERRICO - COCHARCAS 66KV C1</t>
  </si>
  <si>
    <t>MONTERRICO - TAP EL NEVADO 66KV C1</t>
  </si>
  <si>
    <t>NANCAGUA - PANIAHUE 66KV C1</t>
  </si>
  <si>
    <t>NEGRETE - TAP RENAICO 66KV C1</t>
  </si>
  <si>
    <t>OVALLE - ILLAPEL 110KV C1</t>
  </si>
  <si>
    <t>OVALLE - PUNITAQUI 66KV C1</t>
  </si>
  <si>
    <t>PADRE LAS CASAS - TEMUCO 66KV L1 C1</t>
  </si>
  <si>
    <t>PADRE LAS CASAS - TEMUCO 66KV L2 C2</t>
  </si>
  <si>
    <t>PAINE - ISLA DE MAIPO 66KV C1</t>
  </si>
  <si>
    <t>PAN DE AZUCAR - EL PENON 110KV C1</t>
  </si>
  <si>
    <t>PAN DE AZUCAR - EL PENON 66KV C1</t>
  </si>
  <si>
    <t>PAN DE AZUCAR - MARQUESA 66KV C1</t>
  </si>
  <si>
    <t>PAN DE AZUCAR - SAN JOAQUIN 110KV C1</t>
  </si>
  <si>
    <t>PAN DE AZUCAR - SAN JUAN 66KV C1</t>
  </si>
  <si>
    <t>PAN DE AZUCAR - SAN JUAN 66KV C2</t>
  </si>
  <si>
    <t>PANGUILEMO - TALCA 66KV C1</t>
  </si>
  <si>
    <t>PANGUILEMO - TALCA 66KV C2</t>
  </si>
  <si>
    <t>PANIAHUE - LIHUEIMO 66KV C1</t>
  </si>
  <si>
    <t>PARRAL - CAUQUENES 66KV C1</t>
  </si>
  <si>
    <t>PARRONAL - HUALANE 66KV C1</t>
  </si>
  <si>
    <t>PELEQUEN - TAP LA PALOMA 66KV C1</t>
  </si>
  <si>
    <t>PENCO - INDURA LIRQUEN 66KV C1</t>
  </si>
  <si>
    <t>PENCO - TOME 66KV C1</t>
  </si>
  <si>
    <t>PILLANLELBUN - TEMUCO 66KV C1</t>
  </si>
  <si>
    <t>PITRUFQUEN - LICANCO 66KV L2 C2</t>
  </si>
  <si>
    <t>PITRUFQUEN - TAP METRENCO FFCC 66KV L1 C1</t>
  </si>
  <si>
    <t>PLACILLA - NANCAGUA 66KV C1</t>
  </si>
  <si>
    <t>PORTEZUELO - MARCHIGUE 66KV C1</t>
  </si>
  <si>
    <t>PORTEZUELO - TAP MAITENES 66KV C1</t>
  </si>
  <si>
    <t>PUMAHUE - CHIVILCAN 66KV C1</t>
  </si>
  <si>
    <t>PUNITAQUI - EL SAUCE 66KV C1</t>
  </si>
  <si>
    <t>PUNTA DE CORTES - CACHAPOAL 66KV C1</t>
  </si>
  <si>
    <t>PUNTA DE CORTES - CACHAPOAL 66KV C2</t>
  </si>
  <si>
    <t>PUNTA DE CORTES - LO MIRANDA 66KV L1 C1</t>
  </si>
  <si>
    <t>PUNTA DE CORTES - LO MIRANDA 66KV L2 C1</t>
  </si>
  <si>
    <t>PUNTA DE CORTES - TUNICHE 66KV C1</t>
  </si>
  <si>
    <t>QUELENTARO - PORTEZUELO 110KV C1</t>
  </si>
  <si>
    <t>QUINQUIMO - CABILDO 110KV C1</t>
  </si>
  <si>
    <t>QUINQUIMO - CASAS VIEJAS 110KV C1</t>
  </si>
  <si>
    <t>RANCAGUA - ALAMEDA 66KV C1</t>
  </si>
  <si>
    <t>RANCAGUA - TAP ALAMEDA 66KV C1</t>
  </si>
  <si>
    <t>RAUQUEN - CURICO 66KV C1</t>
  </si>
  <si>
    <t>REGULADORA RAPEL - TAP NIHUE 66KV C1</t>
  </si>
  <si>
    <t>ROSARIO - TAP RENGO 66KV C1</t>
  </si>
  <si>
    <t>SAN FCO DE MOSTAZAL - TAP HOSPITAL 66KV C1</t>
  </si>
  <si>
    <t>SAN FERNANDO - CHIMBARONGO 66KV C1</t>
  </si>
  <si>
    <t>SAN FERNANDO - COLCHAGUA 66KV C1</t>
  </si>
  <si>
    <t>SAN FERNANDO - LA RONDA 66KV C1</t>
  </si>
  <si>
    <t>SAN FERNANDO - PLACILLA 66KV C1</t>
  </si>
  <si>
    <t>SAN JAVIER - VILLA ALEGRE 66KV C1</t>
  </si>
  <si>
    <t>SAN JUAN - GUAYACAN 66KV C1</t>
  </si>
  <si>
    <t>SAN JUAN - GUAYACAN 66KV C2</t>
  </si>
  <si>
    <t>SAN MIGUEL - TALCA 66KV C2</t>
  </si>
  <si>
    <t>SAN PEDRO - LOMA COLORADA 66KV C1</t>
  </si>
  <si>
    <t>SAN PEDRO - LOMA COLORADA 66KV C2</t>
  </si>
  <si>
    <t>SAN RAFAEL EMETAL - PANGUILEMO 66KV C2</t>
  </si>
  <si>
    <t>SAN VIC DE TAGUA TAGUA - LAS CABRAS 66KV C1</t>
  </si>
  <si>
    <t>SAN VICENTE - TALCAHUANO 154KV C1</t>
  </si>
  <si>
    <t>SANTA ROSA TRANSNET - ALHUE 66KV C1</t>
  </si>
  <si>
    <t>TALCA - LA PALMA 66KV C1</t>
  </si>
  <si>
    <t>TALCAHUANO - LATORRE 66KV L1 C1</t>
  </si>
  <si>
    <t>TALCAHUANO - LATORRE 66KV L2 C1</t>
  </si>
  <si>
    <t>TALCAHUANO - PERALES 66KV C1</t>
  </si>
  <si>
    <t>TAP ALAMEDA - ALAMEDA 66KV C1</t>
  </si>
  <si>
    <t>TAP ALAMEDA - CACHAPOAL 66KV C1</t>
  </si>
  <si>
    <t>TAP ALTO MELIPILLA - ALTO MELIPILLA 110KV C1</t>
  </si>
  <si>
    <t>TAP ALTO MELIPILLA - BAJO MELIPILLA 110KV C1</t>
  </si>
  <si>
    <t>TAP ALTO MELIPILLA - BOLLENAR 110KV C1</t>
  </si>
  <si>
    <t>TAP CHOCALAN - CHOCALAN 66KV C1</t>
  </si>
  <si>
    <t>TAP CHOCALAN - MANDINGA 66KV C1</t>
  </si>
  <si>
    <t>TAP EJERCITO - CERRO CHEPE 66KV C1</t>
  </si>
  <si>
    <t>TAP EJERCITO - EJERCITO 66KV C1</t>
  </si>
  <si>
    <t>TAP EL MAITEN - EL MAITEN 66KV C1</t>
  </si>
  <si>
    <t>TAP EL NEVADO - SANTA ELVIRA 66KV C1</t>
  </si>
  <si>
    <t>TAP GRANEROS - GRANEROS 66KV C1</t>
  </si>
  <si>
    <t>TAP GRANEROS - SAN FCO DE MOSTAZAL 66KV C1</t>
  </si>
  <si>
    <t>TAP HOSPITAL - HOSPITAL 66KV C1</t>
  </si>
  <si>
    <t>TAP HOSPITAL - PAINE 66KV C1</t>
  </si>
  <si>
    <t>TAP HUALTE - HUALTE 33KV C1</t>
  </si>
  <si>
    <t>TAP IMPULSION - CALDERA 110KV C1</t>
  </si>
  <si>
    <t>TAP LA PALOMA - LA RONDA 66KV C1</t>
  </si>
  <si>
    <t>TAP LA PALOMA - SAN FERNANDO 66KV C1</t>
  </si>
  <si>
    <t>TAP LAUTARO FFCC - LAUTARO 66KV C1</t>
  </si>
  <si>
    <t>TAP LINARES NORTE - LINARES 66KV C1</t>
  </si>
  <si>
    <t>TAP LOMA COLORADA - LOMA COLORADA 66KV C1</t>
  </si>
  <si>
    <t>TAP LOS LIRIOS - CHUMAQUITO 66KV C1</t>
  </si>
  <si>
    <t>TAP LOTA - ESTRUCTURA 92 66KV L1 C1</t>
  </si>
  <si>
    <t>TAP LOTA ENACAR - ESTRUCTURA 61 66KV C2</t>
  </si>
  <si>
    <t>TAP MAESTRANZA - TAP LOS LIRIOS 66KV C1</t>
  </si>
  <si>
    <t>TAP MAITENES - LA ESPERANZA 66KV C1</t>
  </si>
  <si>
    <t>TAP METRENCO FFCC - LICANCO 66KV L1 C1</t>
  </si>
  <si>
    <t>TAP NIHUE - LA MANGA 66KV C1</t>
  </si>
  <si>
    <t>TAP NIQUEN - SAN GREGORIO 66KV C1</t>
  </si>
  <si>
    <t>TAP PAINE - PAINE 154KV C1</t>
  </si>
  <si>
    <t>TAP POLPAICO - ARENAS BLANCAS 66KV C1</t>
  </si>
  <si>
    <t>TAP PORTO VIENTO - ARRANQUE ESCUADRON 66KV C1</t>
  </si>
  <si>
    <t>TAP QUILMO - CHILLAN 66KV C1</t>
  </si>
  <si>
    <t>TAP QUINTA - TENO 66KV C1</t>
  </si>
  <si>
    <t>TAP RENAICO - NAHUELBUTA 66KV C1</t>
  </si>
  <si>
    <t>TAP RENGO - PELEQUEN 66KV C1</t>
  </si>
  <si>
    <t>TAP RENGO - RENGO 66KV C1</t>
  </si>
  <si>
    <t>TAP SAN CARLOS - TAP NIQUEN 66KV C1</t>
  </si>
  <si>
    <t>TAP SAN PEDRO - SAN PEDRO 66KV C1</t>
  </si>
  <si>
    <t>TAP SAN PEDRO - SAN PEDRO 66KV C2</t>
  </si>
  <si>
    <t>TAP TRES ESQUINAS - TAP QUILMO 66KV C1</t>
  </si>
  <si>
    <t>TAP VICTORIA FFCC - TRAIGUEN 66KV C1</t>
  </si>
  <si>
    <t>TEMUCO - PUMAHUE 66KV C1</t>
  </si>
  <si>
    <t>TEMUCO - PUMAHUE 66KV C2</t>
  </si>
  <si>
    <t>TENO - RAUQUEN 66KV C1</t>
  </si>
  <si>
    <t>TENO EMPALME - TENO 154KV C1</t>
  </si>
  <si>
    <t>TIERRA AMARILLA - ATACAMA KOZAN 110KV C1</t>
  </si>
  <si>
    <t>TIERRA AMARILLA - PLANTAS 110KV C1</t>
  </si>
  <si>
    <t>TOME - MAHNS 66KV C1</t>
  </si>
  <si>
    <t>TRES PINOS - LEBU 66KV C1</t>
  </si>
  <si>
    <t>VALLENAR - EL EDEN 110KV C1</t>
  </si>
  <si>
    <t>VICTORIA - CURACAUTIN 66KV C1</t>
  </si>
  <si>
    <t>VICTORIA - TAP LAUTARO FFCC 66KV C1</t>
  </si>
  <si>
    <t>VICTORIA - TAP VICTORIA FFCC 66KV C1</t>
  </si>
  <si>
    <t>VILLA PRAT - PARRONAL 66KV C1</t>
  </si>
  <si>
    <t>VILLARRICA - PUCON 66KV C1</t>
  </si>
  <si>
    <t>TAP RIO HUASCO - ALTO DEL CARMEN 110KV C1</t>
  </si>
  <si>
    <t>ANCOA - ALTO JAHUEL 500KV L3 C1</t>
  </si>
  <si>
    <t>COLBUN - ANCOA 220KV C1</t>
  </si>
  <si>
    <t>ALTO JAHUEL - MAIPO 220KV C1</t>
  </si>
  <si>
    <t>ALTO JAHUEL - MAIPO 220KV C2</t>
  </si>
  <si>
    <t>CANDELARIA - COLBUN 220KV C1</t>
  </si>
  <si>
    <t>CANDELARIA - COLBUN 220KV C2</t>
  </si>
  <si>
    <t>MAIPO - CANDELARIA 220KV C1</t>
  </si>
  <si>
    <t>MAIPO - CANDELARIA 220KV C2</t>
  </si>
  <si>
    <t>CARDONES - DIEGO DE ALMAGRO 220KV C1</t>
  </si>
  <si>
    <t>TAP SDGx01 - SDGx01 23KV C1</t>
  </si>
  <si>
    <t>CHARRUA - MULCHEN 220KV C1</t>
  </si>
  <si>
    <t>CHARRUA - MULCHEN 220KV C2</t>
  </si>
  <si>
    <t>MULCHEN - CAUTIN 220KV C1</t>
  </si>
  <si>
    <t>MULCHEN - CAUTIN 220KV C2</t>
  </si>
  <si>
    <t>ALTO JAHUEL - CHENA 220KV C1</t>
  </si>
  <si>
    <t>ALTO JAHUEL - CHENA 220KV C3</t>
  </si>
  <si>
    <t>ALTO JAHUEL - CHENA 220KV C4</t>
  </si>
  <si>
    <t>ALTO JAHUEL - POLPAICO 500KV C2</t>
  </si>
  <si>
    <t>ALTO JAHUEL - TAP CENTRAL SANTA MARTA 220KV C2</t>
  </si>
  <si>
    <t>ANCOA - ALTO JAHUEL 500KV L1 C1</t>
  </si>
  <si>
    <t>ANCOA - ALTO JAHUEL 500KV L2 C1</t>
  </si>
  <si>
    <t>ANCOA - ITAHUE 220KV C1</t>
  </si>
  <si>
    <t>ANCOA - ITAHUE 220KV C2</t>
  </si>
  <si>
    <t>CARRERA PINTO - DIEGO DE ALMAGRO 220KV C1</t>
  </si>
  <si>
    <t>CARRERA PINTO - SAN ANDRES 220KV C1</t>
  </si>
  <si>
    <t>CERRO NAVIA - ESTRUCTURA 72 220KV C1</t>
  </si>
  <si>
    <t>CERRO NAVIA - ESTRUCTURA 72 220KV C2</t>
  </si>
  <si>
    <t>CERRO NAVIA - LAMPA 220KV C1</t>
  </si>
  <si>
    <t>CERRO NAVIA - LAMPA 220KV C2</t>
  </si>
  <si>
    <t>CHARRUA - ANCOA 500KV L1 C1</t>
  </si>
  <si>
    <t>CHARRUA - ANCOA 500KV L2 C1</t>
  </si>
  <si>
    <t>CHARRUA - HUALPEN 220KV C1</t>
  </si>
  <si>
    <t>CHARRUA - LAGUNILLAS 220KV C2</t>
  </si>
  <si>
    <t>CHARRUA - TAP EL ROSAL 220KV C1</t>
  </si>
  <si>
    <t>DUQUECO - TAP BUREO 220KV C1</t>
  </si>
  <si>
    <t>ESTRUCTURA 72 - CHENA 220KV C1</t>
  </si>
  <si>
    <t>ESTRUCTURA 72 - CHENA 220KV C2</t>
  </si>
  <si>
    <t>LAMPA - POLPAICO 220KV C1</t>
  </si>
  <si>
    <t>LAMPA - POLPAICO 220KV C2</t>
  </si>
  <si>
    <t>LO AGUIRRE - CERRO NAVIA 220KV C1</t>
  </si>
  <si>
    <t>LO AGUIRRE - CERRO NAVIA 220KV C2</t>
  </si>
  <si>
    <t>LOS VILOS - LAS PALMAS 220KV C1</t>
  </si>
  <si>
    <t>LOS VILOS - LAS PALMAS 220KV C2</t>
  </si>
  <si>
    <t>MAITENCILLO - CARDONES 220KV L1 C1</t>
  </si>
  <si>
    <t>MAITENCILLO - CARDONES 220KV L2 C1</t>
  </si>
  <si>
    <t>MAITENCILLO - CARDONES 220KV L2 C2</t>
  </si>
  <si>
    <t>NOGALES - LOS VILOS 220KV C1</t>
  </si>
  <si>
    <t>NOGALES - LOS VILOS 220KV C2</t>
  </si>
  <si>
    <t>NOGALES - POLPAICO 220KV C1</t>
  </si>
  <si>
    <t>NOGALES - POLPAICO 220KV C2</t>
  </si>
  <si>
    <t>PAN DE AZUCAR - PUNTA COLORADA 220KV C1</t>
  </si>
  <si>
    <t>PAN DE AZUCAR - PUNTA COLORADA 220KV C2</t>
  </si>
  <si>
    <t>POLPAICO - QUILLOTA 220KV C1</t>
  </si>
  <si>
    <t>POLPAICO - QUILLOTA 220KV C2</t>
  </si>
  <si>
    <t>PUNTA COLORADA - MAITENCILLO 220KV C1</t>
  </si>
  <si>
    <t>PUNTA COLORADA - MAITENCILLO 220KV C2</t>
  </si>
  <si>
    <t>QUILLOTA - NOGALES 220KV C1</t>
  </si>
  <si>
    <t>QUILLOTA - NOGALES 220KV C2</t>
  </si>
  <si>
    <t>RAHUE - PUERTO MONTT 220KV C1</t>
  </si>
  <si>
    <t>RAPEL - TAP ALTO MELIPILLA 220KV C1</t>
  </si>
  <si>
    <t>RAPEL - TAP ALTO MELIPILLA 220KV C2</t>
  </si>
  <si>
    <t>SAN ANDRES - CARDONES 220KV C1</t>
  </si>
  <si>
    <t>TAP ALTO MELIPILLA - LO AGUIRRE 220KV C1</t>
  </si>
  <si>
    <t>TAP ALTO MELIPILLA - LO AGUIRRE 220KV C2</t>
  </si>
  <si>
    <t>TAP CENTRAL SANTA MARTA - CHENA 220KV C2</t>
  </si>
  <si>
    <t>TAP EL ROSAL - DUQUECO 220KV C1</t>
  </si>
  <si>
    <t>TEMUCO - CAUTIN 220KV C1</t>
  </si>
  <si>
    <t>TEMUCO - CAUTIN 220KV C2</t>
  </si>
  <si>
    <t>VALDIVIA - RAHUE 220KV C1</t>
  </si>
  <si>
    <t>RAZÓN SOCIAL</t>
  </si>
  <si>
    <t>TIPO</t>
  </si>
  <si>
    <t>MES</t>
  </si>
  <si>
    <t>TIEMPO DE ACTUALIZACIÓN DE LA INFORMACIÓN EN EL SITR</t>
  </si>
  <si>
    <t>DISPONIBILIDAD DE LA INFORMACIÓN EN SITR</t>
  </si>
  <si>
    <t>LISTADO EMPRESAS REEMPLAZADAS (NO COORDINADAS)</t>
  </si>
  <si>
    <t>DISPONIBILIDAD DE CANALES DE VOZ DE CENTROS DE CONTROL</t>
  </si>
  <si>
    <t>CENTRO DE CONTROL</t>
  </si>
  <si>
    <t>DISPONIBILIDAD DE CANALES DE TELEPROTECCIÓN</t>
  </si>
  <si>
    <t>IMPLEMENTACIÓN EDAC - EDAG - ERAG</t>
  </si>
  <si>
    <t>ESQUEMAS DE DESCONEXIÓN AUTOMÁTICA DE CARGA (EDAC)</t>
  </si>
  <si>
    <t>EDAC 01</t>
  </si>
  <si>
    <t>EDAC 02</t>
  </si>
  <si>
    <t>EDAC 03</t>
  </si>
  <si>
    <t>EDAC 04</t>
  </si>
  <si>
    <t>EDAC 05</t>
  </si>
  <si>
    <t>EDAC 06</t>
  </si>
  <si>
    <t>ESTUDIO O MINUTA JUSTIFICATIVA</t>
  </si>
  <si>
    <t>FECHA COMPROMETIDA</t>
  </si>
  <si>
    <t>EDAG 01</t>
  </si>
  <si>
    <t>EDAG 02</t>
  </si>
  <si>
    <t>EDAG 03</t>
  </si>
  <si>
    <t>EDAG 04</t>
  </si>
  <si>
    <t>EDAG 05</t>
  </si>
  <si>
    <t>EDAG 06</t>
  </si>
  <si>
    <t>EDAG 07</t>
  </si>
  <si>
    <t>Estudios de impacto para la conexión al SIC de Ampliación de Central Los Olivos</t>
  </si>
  <si>
    <t>ESQUEMAS DE DESCONEXIÓN AUTOMÁTICA DE GENERACIÓN (EDAG)</t>
  </si>
  <si>
    <t>ERAG 01</t>
  </si>
  <si>
    <t>ERAG 02</t>
  </si>
  <si>
    <t>ERAG 03</t>
  </si>
  <si>
    <t>ENTREGA DE INFORMACIÓN TÉCNICA Y CALIDAD DE LA INFORMACIÓN</t>
  </si>
  <si>
    <t>IMPLEMENTACIÓN DE PLANES DE RECUPERACIÓN DE SERVICIO</t>
  </si>
  <si>
    <t>Equipamiento primario, de control y protecciones para el autotransformador N° 3 de 220/110/13,8 kV, 90 MVA de S/E Diego de Almagro</t>
  </si>
  <si>
    <t>MEDIDA PROPUESTA</t>
  </si>
  <si>
    <t>VERSIÓN DEL ESTUDIO</t>
  </si>
  <si>
    <t>PLAZO</t>
  </si>
  <si>
    <t>PROGRAMADO</t>
  </si>
  <si>
    <t>REAL</t>
  </si>
  <si>
    <t>(s)</t>
  </si>
  <si>
    <t>IMPLEMENTACIÓN DE PLANES ANTE CONTINGENCIAS EXTREMAS</t>
  </si>
  <si>
    <t>CUMPLIMIENTO COMPENSACIÓN REACTIVA</t>
  </si>
  <si>
    <t>ESQUEMAS DE REDUCCIÓN AUTOMÁTICA DE GENERACIÓN (ERAG)</t>
  </si>
  <si>
    <t>ENAP REFINERÍA ACONCAGUA</t>
  </si>
  <si>
    <t>CODELCO CHILE - DIVISIÓN EL TENIENTE</t>
  </si>
  <si>
    <t>CEMENTO BÍO BÍO DEL SUR</t>
  </si>
  <si>
    <t>CEMENTO MELÓN</t>
  </si>
  <si>
    <t>ENAP REFINERÍA BIO BIO</t>
  </si>
  <si>
    <t>FUNDICIÓN TALLERES</t>
  </si>
  <si>
    <t>METRO VALPARAÍSO</t>
  </si>
  <si>
    <t>MINERA CENTENARIO</t>
  </si>
  <si>
    <t>CEMENTO BIO BIO CENTRO</t>
  </si>
  <si>
    <t>CODELCO CHILE - DIVISIÓN SALVADOR</t>
  </si>
  <si>
    <t>CODELCO CHILE - DIVISIÓN VENTANAS</t>
  </si>
  <si>
    <t>CODELCO CHILE - DIVISIÓN ANDINA</t>
  </si>
  <si>
    <t>CGE DISTRIBUCIÓN</t>
  </si>
  <si>
    <t>ELÉCTRICA COLINA</t>
  </si>
  <si>
    <t>ELÉCTRICA TIL TIL</t>
  </si>
  <si>
    <t>ENERGÍA CASABLANCA</t>
  </si>
  <si>
    <t>ARAUCO BIOENERGÍA</t>
  </si>
  <si>
    <t>COLBÚN</t>
  </si>
  <si>
    <t>ELÉCTRICA PANGUIPULLI</t>
  </si>
  <si>
    <t>NUEVA ENERGÍA</t>
  </si>
  <si>
    <t>ELÉCTRICA CENIZAS</t>
  </si>
  <si>
    <t>HIDROELÉCTRICA LA HIGUERA</t>
  </si>
  <si>
    <t>BARRICK GENERACIÓN</t>
  </si>
  <si>
    <t>COLIHUES ENERGÍA</t>
  </si>
  <si>
    <t>EQUIPOS GENERACIÓN</t>
  </si>
  <si>
    <t>HIDROELÉCTRICA LA CONFLUENCIA</t>
  </si>
  <si>
    <t>MASISA ECOENERGÍA</t>
  </si>
  <si>
    <t>ELÉCTRICA LICÁN</t>
  </si>
  <si>
    <t>ENERGÍA PACÍFICO</t>
  </si>
  <si>
    <t>BIOENERGÍAS FORESTALES</t>
  </si>
  <si>
    <t>PARQUE EÓLICO TALINAY</t>
  </si>
  <si>
    <t>HIDROELÉCTRICA RIO HUASCO</t>
  </si>
  <si>
    <t>HIDROELÉCTRICA SAN ANDRÉS</t>
  </si>
  <si>
    <t>SAN ANDRÉS</t>
  </si>
  <si>
    <t>CONTRA</t>
  </si>
  <si>
    <t>EÓLICA NEGRETE</t>
  </si>
  <si>
    <t>TERMOELÉCTRICA COLMITO</t>
  </si>
  <si>
    <t>PARQUE EÓLICO EL ARRAYÁN</t>
  </si>
  <si>
    <t>PARQUE EÓLICO LOS CURUROS</t>
  </si>
  <si>
    <t>ENERGÍA BIO BIO</t>
  </si>
  <si>
    <t>PARQUE EÓLICO TALTAL</t>
  </si>
  <si>
    <t>Acciona Energía Chile</t>
  </si>
  <si>
    <t>Andes Generación SpA</t>
  </si>
  <si>
    <t>Besalco Energía</t>
  </si>
  <si>
    <t>Besalco Energía Renovable S.A.</t>
  </si>
  <si>
    <t>Chungungo S.A.</t>
  </si>
  <si>
    <t>Dosal hnos y Cia Ltda</t>
  </si>
  <si>
    <t>ERNC I</t>
  </si>
  <si>
    <t>Empresa Eléctrica ERNC I S.A.</t>
  </si>
  <si>
    <t>Hidroangol S.A.</t>
  </si>
  <si>
    <t>HESA</t>
  </si>
  <si>
    <t>Imelsa</t>
  </si>
  <si>
    <t>PMGD Bio Bio Negrete S.A.</t>
  </si>
  <si>
    <t>PSF Lomas Coloradas S.A.</t>
  </si>
  <si>
    <t>PSF Pama S.A.</t>
  </si>
  <si>
    <t>Sociedad Hidroeléctrica El Mirador S.A.</t>
  </si>
  <si>
    <t>SPV P4</t>
  </si>
  <si>
    <t>COLBÚN TRANSMISIÓN</t>
  </si>
  <si>
    <t>Clientes Libres</t>
  </si>
  <si>
    <t>Eletrans S.A.</t>
  </si>
  <si>
    <t>Hidroeléctrica El Paso SpA</t>
  </si>
  <si>
    <t>Bioenergías Forestales</t>
  </si>
  <si>
    <t>Puntilla</t>
  </si>
  <si>
    <t>Elektragen</t>
  </si>
  <si>
    <t>ELÉCTRICA CAMPICHE</t>
  </si>
  <si>
    <t>ELÉCTRICA SANTIAGO</t>
  </si>
  <si>
    <t>ELÉCTRICA VENTANAS</t>
  </si>
  <si>
    <t>ENERGÍA COYANCO</t>
  </si>
  <si>
    <t>PARQUE EÓLICO LEBU</t>
  </si>
  <si>
    <t>Línea</t>
  </si>
  <si>
    <t>EÓLICA CANELA</t>
  </si>
  <si>
    <t>CUMPLIMIENTO</t>
  </si>
  <si>
    <t>No (*)</t>
  </si>
  <si>
    <t>EDAC 07</t>
  </si>
  <si>
    <t>DISPONIBILIDAD ANUAL [%]</t>
  </si>
  <si>
    <t>CUMPLIMIENTO [%]</t>
  </si>
  <si>
    <t>DISPONIBILIDAD TELEPROTECCIÓN (&lt;100%)</t>
  </si>
  <si>
    <t>(2.13)</t>
  </si>
  <si>
    <t>Los eventos en tramos de línea del sistema de transmisión correspondientes a los siguientes tipos de eventos: Terremoto, Tsunami, Robo de Conductor, Aluviones e Incendios; fueron excluidos del cómputo de indisponibilidad para efectos de evaluar el cumplimiento. Sin perjuicio de lo anterior se presenta en forma referencial los valores de indisponibilidad resultantes de incluir este tipo de eventos.</t>
  </si>
  <si>
    <t>Central Cardones</t>
  </si>
  <si>
    <t>SOCIEDAD ELECTRICA SANTIAGO SpA.</t>
  </si>
  <si>
    <t>Colihues Energia S.A.</t>
  </si>
  <si>
    <t>ASOC. DE CANAL. SOCIEDAD DEL CANAL  DE MAIPO</t>
  </si>
  <si>
    <t>Conejo Solar SpA</t>
  </si>
  <si>
    <t>Empresa Eléctrica Carén S.A.</t>
  </si>
  <si>
    <t>GR Pacific Pan de Azúcar SpA</t>
  </si>
  <si>
    <t>Hidroelectrica Puclaro S.A.</t>
  </si>
  <si>
    <t>Javiera SpA</t>
  </si>
  <si>
    <t>Los Guindos Generación SpA</t>
  </si>
  <si>
    <t>Los Padres Hidro SpA</t>
  </si>
  <si>
    <t>Parque Solar Fotovoltaico Luz del Norte SpA</t>
  </si>
  <si>
    <t>CIA Molinera Villarrica Ltda</t>
  </si>
  <si>
    <t>Stericycle Urbano SpA</t>
  </si>
  <si>
    <t>SPV P4 S.A.</t>
  </si>
  <si>
    <t>Roberto Tamm y Cia Ltda.</t>
  </si>
  <si>
    <t>Hanwha Q Cells Til Til Uno SpA</t>
  </si>
  <si>
    <t>Hidroeléctrica Trailelfu SpA</t>
  </si>
  <si>
    <t>Wenke y Cia Ltda</t>
  </si>
  <si>
    <t>Empresa Depuradora de Aguas Servida Mapocho Treba Limitada</t>
  </si>
  <si>
    <t>Generadora Estancilla SpA</t>
  </si>
  <si>
    <t>Eléctrica Raso Power Ltda.</t>
  </si>
  <si>
    <t>Parque Solar Luna del Norte SpA</t>
  </si>
  <si>
    <t>Parque Solar Sol del Norte SpA</t>
  </si>
  <si>
    <t>Melon S.A</t>
  </si>
  <si>
    <t>EKA CHILE S.A.</t>
  </si>
  <si>
    <t>Reemplazante</t>
  </si>
  <si>
    <t>SATT</t>
  </si>
  <si>
    <t>ACCIONA ENERGÍA CHILE</t>
  </si>
  <si>
    <t>ANDES GENERACIÓN</t>
  </si>
  <si>
    <t>CGE</t>
  </si>
  <si>
    <t>CHUNGUNGO</t>
  </si>
  <si>
    <t>CMPC TISSUE</t>
  </si>
  <si>
    <t>CONEJO SOLAR</t>
  </si>
  <si>
    <t>EL PASO</t>
  </si>
  <si>
    <t>ELÉCTRICA CAREN</t>
  </si>
  <si>
    <t>ENEL DISTRIBUCIÓN</t>
  </si>
  <si>
    <t>ENEL GENERACIÓN</t>
  </si>
  <si>
    <t>EÓLICA LA ESPERANZA</t>
  </si>
  <si>
    <t>LA LEONERA</t>
  </si>
  <si>
    <t>MANTOS COPPER - MANTOVERDE</t>
  </si>
  <si>
    <t>MINERA ALTOS DE PUNITAQUI</t>
  </si>
  <si>
    <t>PARQUE EÓLICO RENAICO</t>
  </si>
  <si>
    <t>PARQUE SOLAR LOS LOROS</t>
  </si>
  <si>
    <t>SAN JUAN</t>
  </si>
  <si>
    <t>Enel Generación</t>
  </si>
  <si>
    <t>Enel Distribución</t>
  </si>
  <si>
    <t>Palmucho S.A.</t>
  </si>
  <si>
    <t>85.758.600-K</t>
  </si>
  <si>
    <t>76.406.120-9</t>
  </si>
  <si>
    <t>76.024.633-6</t>
  </si>
  <si>
    <t>77.017.930-0</t>
  </si>
  <si>
    <t>76.099.463-4</t>
  </si>
  <si>
    <t>s/i</t>
  </si>
  <si>
    <t>HASA</t>
  </si>
  <si>
    <t>ANTILHUE</t>
  </si>
  <si>
    <t>E.E. PUYEHUE</t>
  </si>
  <si>
    <t>ORAZUL ENERGY CHILE HOLDING</t>
  </si>
  <si>
    <t>NUEVA ENERGIA</t>
  </si>
  <si>
    <t>COOP. ELECTRICA CURICO (CEC)</t>
  </si>
  <si>
    <t>E.E. PUENTE ALTO (EEPA)</t>
  </si>
  <si>
    <t>ANGLO AMERICAN CHAGRES</t>
  </si>
  <si>
    <t>CMP</t>
  </si>
  <si>
    <t>ANGLO AMERICAN LOS BRONCES</t>
  </si>
  <si>
    <t>ENAMI</t>
  </si>
  <si>
    <t>ENAP REFINERIA BIO BIO</t>
  </si>
  <si>
    <t>PAPELERA BIO BIO</t>
  </si>
  <si>
    <t>MINERA PELAMBRES</t>
  </si>
  <si>
    <t>ANGLO AMERICAN MANTO VERDE</t>
  </si>
  <si>
    <t>MINERA LA CANDELARIA</t>
  </si>
  <si>
    <t>MINERA TECK CARMEN DE ANDACOLLO</t>
  </si>
  <si>
    <t>ANGLO AMERICAN EL SOLDADO</t>
  </si>
  <si>
    <t>CRISTALERIAS DE CHILE</t>
  </si>
  <si>
    <t>METRO REGIONAL VALPARAISO (MERVAL)</t>
  </si>
  <si>
    <t>ATACAMA KOZAN</t>
  </si>
  <si>
    <t>CIA MINERA CERRO NEGRO</t>
  </si>
  <si>
    <t>CODELCO EL TENIENTE</t>
  </si>
  <si>
    <t>CEMENTOS BIO BIO SUR</t>
  </si>
  <si>
    <t>CODELCO EL SALVADOR</t>
  </si>
  <si>
    <t>CODELCO VENTANAS</t>
  </si>
  <si>
    <t>CODELCO ANDINA</t>
  </si>
  <si>
    <t>RTS ENERGY</t>
  </si>
  <si>
    <t>ELETRANS S.A.</t>
  </si>
  <si>
    <t>TRANSMISORA VALLE ALLIPEN</t>
  </si>
  <si>
    <t>TRANSMISORA DEL MELADO</t>
  </si>
  <si>
    <t>Transmisoras</t>
  </si>
  <si>
    <t>76.248.725-K</t>
  </si>
  <si>
    <t>Valor Medio</t>
  </si>
  <si>
    <t>EGP DEL SUR SPA</t>
  </si>
  <si>
    <t>Bi anual</t>
  </si>
  <si>
    <t>NOMBRE</t>
  </si>
  <si>
    <t>Estandar según km del tramo</t>
  </si>
  <si>
    <t>ID Equipo</t>
  </si>
  <si>
    <t>Tipo Equipo</t>
  </si>
  <si>
    <t>Propietario</t>
  </si>
  <si>
    <t>Segmento Tramo</t>
  </si>
  <si>
    <t>Tramo_Nombre</t>
  </si>
  <si>
    <t>hprot</t>
  </si>
  <si>
    <t>hfort</t>
  </si>
  <si>
    <t>ffort</t>
  </si>
  <si>
    <t>HPROt</t>
  </si>
  <si>
    <t>HFORt</t>
  </si>
  <si>
    <t>FFORt</t>
  </si>
  <si>
    <t xml:space="preserve">AJTE </t>
  </si>
  <si>
    <t>ANCOA - ALTO JAHUEL 500KV L4 C1</t>
  </si>
  <si>
    <t xml:space="preserve">CODELCO CHILE - DIVISIÓN ANDINA </t>
  </si>
  <si>
    <t>POLPAICO - QUILAPILUN 220KV C1</t>
  </si>
  <si>
    <t xml:space="preserve">COLBÚN </t>
  </si>
  <si>
    <t>QUILAPILUN - TAP EL LLANO 220KV C1</t>
  </si>
  <si>
    <t xml:space="preserve">COLBÚN TRANSMISIÓN </t>
  </si>
  <si>
    <t xml:space="preserve">ELETRANS </t>
  </si>
  <si>
    <t>CARRERA PINTO - DIEGO DE ALMAGRO 220KV C2</t>
  </si>
  <si>
    <t>CARDONES - CARRERA PINTO 220KC C2</t>
  </si>
  <si>
    <t xml:space="preserve">STS </t>
  </si>
  <si>
    <t>MELIPULLI - CHILOE 220KV C1</t>
  </si>
  <si>
    <t xml:space="preserve">TRANSCHILE </t>
  </si>
  <si>
    <t xml:space="preserve">TRANSELEC </t>
  </si>
  <si>
    <t>TAP PICHIRRAHUE - PUERTO MONTT 220 KV C2</t>
  </si>
  <si>
    <t>VALDIVIA - TAP PICHIRRAHUE 220KV C2</t>
  </si>
  <si>
    <t>CAUTIN - VALDIVIA 220KV C2</t>
  </si>
  <si>
    <t>PAN DE AZUCAR - LA CEBADA 220KV C1</t>
  </si>
  <si>
    <t>TAP BUREO - TEMUCO 220KV C1</t>
  </si>
  <si>
    <t>CAUTIN - TAP RIO TOLTEN 220KV C1</t>
  </si>
  <si>
    <t>TAP RIO TOLTEN - CIRUELOS 220KV C1</t>
  </si>
  <si>
    <t>CIRUELOS - VALDIVIA 220KV C1</t>
  </si>
  <si>
    <t>TAP MONTE REDONDO - LAS PALMAS 220KV C1</t>
  </si>
  <si>
    <t>LA CEBADA - TAP MONTE REDONDO 220KV C1</t>
  </si>
  <si>
    <t>PAN DE AZUCAR - DON GOYO 220KV C2</t>
  </si>
  <si>
    <t>TAP TALINAY - LAS PALMAS 220KV C2</t>
  </si>
  <si>
    <t>DON GOYO - TAP TALINAY 220KV C2</t>
  </si>
  <si>
    <t>POLPAICO - SECCIONADORA LO AGUIRRE 500KV C1</t>
  </si>
  <si>
    <t>SECCIONADORA LO AGUIRRE - ALTO JAHUEL 500KV C1</t>
  </si>
  <si>
    <t xml:space="preserve">AES GENER </t>
  </si>
  <si>
    <t>LAS VEGAS - CENTRAL SANTIAGO SOLAR 110KV C1</t>
  </si>
  <si>
    <t>TAP PUNTA PEUCO - CENTRAL SANTIAGO SOLAR 110KV C1</t>
  </si>
  <si>
    <t xml:space="preserve">CAPULLO </t>
  </si>
  <si>
    <t>AIHUAPI - LOS NEGROS 66KV C1</t>
  </si>
  <si>
    <t>COPIHUES - AIHUAPI 110KV C1</t>
  </si>
  <si>
    <t xml:space="preserve">CHILQUINTA </t>
  </si>
  <si>
    <t>AGUA SANTA - MIRAFLORES 110KV C4</t>
  </si>
  <si>
    <t>AGUA SANTA - MIRAFLORES 110KV C3</t>
  </si>
  <si>
    <t>ALTO MELIPILLA - LEYDA 110KV C2</t>
  </si>
  <si>
    <t>LEYDA - SAN ANTONIO 110KV C2</t>
  </si>
  <si>
    <t>LAS VEGAS - CRISTALERIA CHILE 110KV C1</t>
  </si>
  <si>
    <t>AGUA SANTA - PLACILLA 110KV C2</t>
  </si>
  <si>
    <t xml:space="preserve">CMPC PAPELES CORDILLERA </t>
  </si>
  <si>
    <t>ESPERANZA - TAP F CHAGRES 110KV C1</t>
  </si>
  <si>
    <t>ESPERANZA - LAS VEGAS 110KV C1</t>
  </si>
  <si>
    <t>ESPERANZA - F CHAGRES 110KV C2</t>
  </si>
  <si>
    <t xml:space="preserve">COPELEC </t>
  </si>
  <si>
    <t>sin estandar</t>
  </si>
  <si>
    <t xml:space="preserve">EEPA </t>
  </si>
  <si>
    <t xml:space="preserve">ELECDA </t>
  </si>
  <si>
    <t xml:space="preserve">ELÉCTRICA INDUSTRIAL </t>
  </si>
  <si>
    <t>LO PRADO - CEMENTOS POLPAICO 44KV C1</t>
  </si>
  <si>
    <t>LO PRADO - CEMENTOS POLPAICO 44KV C2</t>
  </si>
  <si>
    <t xml:space="preserve">ENEL DISTRIBUCION </t>
  </si>
  <si>
    <t>TAP SAN PABLO - LO AGUIRRE 110KV C2</t>
  </si>
  <si>
    <t>TAP LO AGUIRRE - LO PRADO 110KV C1</t>
  </si>
  <si>
    <t xml:space="preserve">FRONTEL </t>
  </si>
  <si>
    <t>ANGOL - LOS SAUCES 66KV C1</t>
  </si>
  <si>
    <t xml:space="preserve">LITORAL </t>
  </si>
  <si>
    <t xml:space="preserve">SAESA </t>
  </si>
  <si>
    <t>DALCAHUE - PID PID 110KV C1</t>
  </si>
  <si>
    <t>CASTILLA - SOLAR CARDONES 110KV C1</t>
  </si>
  <si>
    <t>ALGARROBO - MAITENCILLO 110KV C1</t>
  </si>
  <si>
    <t>TINGUIRIRICA - SAN FERNANDO 154KV C1</t>
  </si>
  <si>
    <t>TINGUIRIRICA - SAN FERNANDO 154KV C2</t>
  </si>
  <si>
    <t>LAGUNILLAS - TAP QUIÑENCO 154KV C1</t>
  </si>
  <si>
    <t>TAP QUIÑENCO - CORONEL 154KV C1</t>
  </si>
  <si>
    <t>SOLAR CARDONES - CARDONES 110KV C1</t>
  </si>
  <si>
    <t>MAULE - TALCA 66KV C1</t>
  </si>
  <si>
    <t>MAULE - SAN MIGUEL 66KV C2</t>
  </si>
  <si>
    <t>PAN DE AZUCAR - VICUÑA 110KV C1</t>
  </si>
  <si>
    <t>BUIN TRANSNET - PAINE 66KV C1</t>
  </si>
  <si>
    <t>RANCAGUA - TAP INDURA 66KV C1</t>
  </si>
  <si>
    <t>TAP INDURA - TAP GRANEROS 66KV C1</t>
  </si>
  <si>
    <t>PELEQUEN - NUEVA MALLOA 66KV C1</t>
  </si>
  <si>
    <t>TAP MARISCAL - MARISCAL 110KV C1</t>
  </si>
  <si>
    <t>TAP MARISCAL - MARISCAL 110KV C2</t>
  </si>
  <si>
    <t>TALCA - PIDUCO 66kV C1</t>
  </si>
  <si>
    <t>VILLA ALEGRE - TAP LINARES NORTE 66KV C1</t>
  </si>
  <si>
    <t>TAP RETIRO - PARRAL 66KV C1</t>
  </si>
  <si>
    <t>LINARES - TAP LONGAVI 66kV C1</t>
  </si>
  <si>
    <t>TAP LONGAVI - TAP RETIRO 66KV C2</t>
  </si>
  <si>
    <t>SAN GREGORIO - PARRAL 66kV C1</t>
  </si>
  <si>
    <t>CHARRUA - TAP SANTA CLARA 66KV C1</t>
  </si>
  <si>
    <t>TAP SANTA CLARA - TAP TRES ESQUINAS 66KV C1</t>
  </si>
  <si>
    <t>EL PENON - OVALLE 110KV C1</t>
  </si>
  <si>
    <t>EL PENON - OVALLE 110KV C2</t>
  </si>
  <si>
    <t>ALONSO DE RIBERA - PENCO 66KV C1</t>
  </si>
  <si>
    <t>PARQUE EOLICO BUENOS AIRES - NEGRETE 66KV C1</t>
  </si>
  <si>
    <t>NAHUELBUTA - ANGOL 66KV C1</t>
  </si>
  <si>
    <t>TAP LOTA - ESTRUCTURA 92 66KV L2 C1</t>
  </si>
  <si>
    <t>BAJO MELIPILLA - EL MAITEN 66KV C1</t>
  </si>
  <si>
    <t>LAS ARAÑAS - EL PEUMO 66KV C1</t>
  </si>
  <si>
    <t>LOS MAQUIS - VILLA PRAT 66kV C1</t>
  </si>
  <si>
    <t>TAP NIHUE - LAS ARAÑAS 66KV C1</t>
  </si>
  <si>
    <t>QUELENTARO - LAS ARAÑAS 110KV C1</t>
  </si>
  <si>
    <t>CARDONES - COPAYAPU 110KV C1</t>
  </si>
  <si>
    <t>COPAYAPU - TIERRA AMARILLA 110KV C1</t>
  </si>
  <si>
    <t>COPAYAPU - CERRILLOS 110KV C1</t>
  </si>
  <si>
    <t>COPAYAPU - GALLEGUILLOS 110KV C1</t>
  </si>
  <si>
    <t>GALLEGUILLOS - TAP IMPULSION 110KV C1</t>
  </si>
  <si>
    <t>EL MAITEN - EL PAICO 66KV C1</t>
  </si>
  <si>
    <t>MANDINGA - LAS ARAÑAS 66KV C1</t>
  </si>
  <si>
    <t>NUEVA MALLOA - SAN VIC DE TAGUA TAGUA 66KV C1</t>
  </si>
  <si>
    <t>ALFALFAL - MAITENES 110KV C1</t>
  </si>
  <si>
    <t xml:space="preserve">AMANECER SOLAR </t>
  </si>
  <si>
    <t xml:space="preserve">ANDES GENERACIÓN </t>
  </si>
  <si>
    <t>DIEGO DE ALMAGRO - ANDES GENERACION 110KV C1</t>
  </si>
  <si>
    <t xml:space="preserve">ANGLO AMERICAN SUR - EL SOLDADO </t>
  </si>
  <si>
    <t xml:space="preserve">ANGLO AMERICAN SUR - LOS BRONCES </t>
  </si>
  <si>
    <t xml:space="preserve">BIOENERGÍAS FORESTALES </t>
  </si>
  <si>
    <t xml:space="preserve">CAP CMP </t>
  </si>
  <si>
    <t>PELLETS - NUEVA PELLETS 110KV C1</t>
  </si>
  <si>
    <t xml:space="preserve">CAP HUACHIPATO </t>
  </si>
  <si>
    <t xml:space="preserve">CELULOSA ARAUCO </t>
  </si>
  <si>
    <t xml:space="preserve">CEMENTO MELÓN </t>
  </si>
  <si>
    <t xml:space="preserve">CEMENTO POLPAICO </t>
  </si>
  <si>
    <t xml:space="preserve">CENTRAL CARDONES </t>
  </si>
  <si>
    <t xml:space="preserve">CMPC CELULOSA </t>
  </si>
  <si>
    <t>TAP MARIA DOLORES - NODO NACIMIENTO 220KV C1</t>
  </si>
  <si>
    <t>CHARRUA - TAP MARIA DOLORES 220KV C1</t>
  </si>
  <si>
    <t>TAP MARIA DOLORES - LAJA 220KV C1</t>
  </si>
  <si>
    <t xml:space="preserve">CODELCO CHILE - DIVISIÓN EL TENIENTE </t>
  </si>
  <si>
    <t>MINERO - INTERCONEXION MAITENES 110KV C1</t>
  </si>
  <si>
    <t>MINERO - INTERCONEXION MAITENES 110KV C2</t>
  </si>
  <si>
    <t>INTERCONEXION MAITENES - SAUZAL 110KV C1</t>
  </si>
  <si>
    <t>INTERCONEXION MAITENES - SAUZAL 110KV C2</t>
  </si>
  <si>
    <t xml:space="preserve">CODELCO CHILE - DIVISIÓN SALVADOR </t>
  </si>
  <si>
    <t>TAP PV SALVADOR - SALVADOR 110KV C1</t>
  </si>
  <si>
    <t xml:space="preserve">CODELCO CHILE - DIVISIÓN VENTANAS </t>
  </si>
  <si>
    <t>ESPERANZA - CALERA CENTRO 66KV C1</t>
  </si>
  <si>
    <t>ESPERANZA - CALERA CENTRO 66KV C2</t>
  </si>
  <si>
    <t xml:space="preserve">COMASA </t>
  </si>
  <si>
    <t xml:space="preserve">CONEJO SOLAR </t>
  </si>
  <si>
    <t>FRANCISCO - CONEJO 220KV C1</t>
  </si>
  <si>
    <t xml:space="preserve">CYT OPERACIONES </t>
  </si>
  <si>
    <t xml:space="preserve">DEI DUQUECO </t>
  </si>
  <si>
    <t xml:space="preserve">DUKE ENERGY </t>
  </si>
  <si>
    <t xml:space="preserve">EL PASO </t>
  </si>
  <si>
    <t>LA CONFLUENCIA - EL PASO 154KV C1</t>
  </si>
  <si>
    <t xml:space="preserve">ELÉCTRICA CENIZAS </t>
  </si>
  <si>
    <t xml:space="preserve">ELÉCTRICA PANGUIPULLI </t>
  </si>
  <si>
    <t>TAP TAL TAL - LALACKAMA 220KV C1</t>
  </si>
  <si>
    <t xml:space="preserve">EMELDA </t>
  </si>
  <si>
    <t xml:space="preserve">EMR </t>
  </si>
  <si>
    <t xml:space="preserve">ENAP REFINERÍA ACONCAGUA </t>
  </si>
  <si>
    <t xml:space="preserve">ENERGÍA COYANCO </t>
  </si>
  <si>
    <t xml:space="preserve">ENLASA </t>
  </si>
  <si>
    <t xml:space="preserve">EÓLICA CANELA </t>
  </si>
  <si>
    <t xml:space="preserve">EÓLICA LA ESPERANZA </t>
  </si>
  <si>
    <t>NEGRETE - PARQUE EOLICO LA ESPERANZA 23KV C1</t>
  </si>
  <si>
    <t xml:space="preserve">EÓLICA NEGRETE </t>
  </si>
  <si>
    <t xml:space="preserve">FPC </t>
  </si>
  <si>
    <t xml:space="preserve">FUNDICIÓN TALLERES </t>
  </si>
  <si>
    <t xml:space="preserve">GENPAC </t>
  </si>
  <si>
    <t xml:space="preserve">GNL QUINTERO </t>
  </si>
  <si>
    <t xml:space="preserve">GUACOLDA </t>
  </si>
  <si>
    <t>GUACOLDA - MAITENCILLO 220KV L2 C3</t>
  </si>
  <si>
    <t>GUACOLDA - MAITENCILLO 220KV L2 C4</t>
  </si>
  <si>
    <t xml:space="preserve">HIDROELÉCTRICA LA CONFLUENCIA </t>
  </si>
  <si>
    <t xml:space="preserve">HIDROELÉCTRICA LA HIGUERA </t>
  </si>
  <si>
    <t xml:space="preserve">HIDROELÉCTRICA RIO HUASCO </t>
  </si>
  <si>
    <t xml:space="preserve">HIDROELÉCTRICA SAN ANDRÉS </t>
  </si>
  <si>
    <t xml:space="preserve">HIDROLIRCAY </t>
  </si>
  <si>
    <t xml:space="preserve">HIDROMAULE </t>
  </si>
  <si>
    <t>MAULE - LIRCAY 66KV C1</t>
  </si>
  <si>
    <t xml:space="preserve">HIDROPROVIDENCIA </t>
  </si>
  <si>
    <t xml:space="preserve">KDM </t>
  </si>
  <si>
    <t>LOMA LOS COLORADOS - TAP PUNTA PEUCO 110KV C1</t>
  </si>
  <si>
    <t xml:space="preserve">LA LEONERA </t>
  </si>
  <si>
    <t xml:space="preserve">LOS ESPINOS </t>
  </si>
  <si>
    <t xml:space="preserve">LOS GUINDOS </t>
  </si>
  <si>
    <t xml:space="preserve">LUZ DEL NORTE </t>
  </si>
  <si>
    <t xml:space="preserve">MANTOS COPPER - MANTOVERDE </t>
  </si>
  <si>
    <t xml:space="preserve">MASISA </t>
  </si>
  <si>
    <t xml:space="preserve">METRO VALPARAÍSO </t>
  </si>
  <si>
    <t xml:space="preserve">MINERA CANDELARIA </t>
  </si>
  <si>
    <t>TAP EB2 - PUNTA PADRONES 110KV C1</t>
  </si>
  <si>
    <t xml:space="preserve">MINERA CENTENARIO </t>
  </si>
  <si>
    <t xml:space="preserve">MINERA CERRO NEGRO </t>
  </si>
  <si>
    <t xml:space="preserve">MINERA DAYTON </t>
  </si>
  <si>
    <t xml:space="preserve">MINERA LAS CENIZAS </t>
  </si>
  <si>
    <t xml:space="preserve">MINERA LOS PELAMBRES </t>
  </si>
  <si>
    <t>LOS VILOS - PUERTO 23KV C1</t>
  </si>
  <si>
    <t>LOS VILOS - PUERTO 23KV C2</t>
  </si>
  <si>
    <t xml:space="preserve">MINERA MANTOS DE ORO </t>
  </si>
  <si>
    <t xml:space="preserve">MINERA MARICUNGA </t>
  </si>
  <si>
    <t xml:space="preserve">MINERA VALLE CENTRAL </t>
  </si>
  <si>
    <t xml:space="preserve">MINERA ZALDIVAR </t>
  </si>
  <si>
    <t>RIVADAVIA - BANOS DEL TORO 110KV C1</t>
  </si>
  <si>
    <t>VICUÑA - RIVADAVIA 110KV C1</t>
  </si>
  <si>
    <t xml:space="preserve">NORVIND </t>
  </si>
  <si>
    <t xml:space="preserve">PACIFIC HYDRO </t>
  </si>
  <si>
    <t xml:space="preserve">PACIFIC HYDRO CHACAYES </t>
  </si>
  <si>
    <t>CHACAYES - INTERCONEXION MAITENES 110KV C1</t>
  </si>
  <si>
    <t>CHACAYES - INTERCONEXION MAITENES 110KV C2</t>
  </si>
  <si>
    <t xml:space="preserve">PALMUCHO </t>
  </si>
  <si>
    <t xml:space="preserve">PANELES ARAUCO </t>
  </si>
  <si>
    <t>PLANTA MDP TENO - TENO 154KV C1</t>
  </si>
  <si>
    <t>CONSTITUCION - PLANTA VIÑALES 66KV C1</t>
  </si>
  <si>
    <t xml:space="preserve">PAPELES BIO BIO </t>
  </si>
  <si>
    <t xml:space="preserve">PARQUE EÓLICO EL ARRAYÁN </t>
  </si>
  <si>
    <t xml:space="preserve">PARQUE EÓLICO RENAICO </t>
  </si>
  <si>
    <t>CACHIYUYAL - PAMPA NORTE 220KV C1</t>
  </si>
  <si>
    <t>CARRERA PINTO - PASTORA 220KV C1</t>
  </si>
  <si>
    <t>TAP BUREO - PARQUE EOLICO RENAICO 220KV C1</t>
  </si>
  <si>
    <t xml:space="preserve">PARQUE EÓLICO TALINAY </t>
  </si>
  <si>
    <t xml:space="preserve">PARQUE SOLAR LOS LOROS </t>
  </si>
  <si>
    <t>LOS LOROS - PARQUE SOLAR LOS LOROS 110KV C1</t>
  </si>
  <si>
    <t xml:space="preserve">PETRODOW </t>
  </si>
  <si>
    <t xml:space="preserve">PETROQUIM </t>
  </si>
  <si>
    <t xml:space="preserve">PORTEZUELO </t>
  </si>
  <si>
    <t xml:space="preserve">POTENCIA </t>
  </si>
  <si>
    <t xml:space="preserve">PUNTA PALMERAS </t>
  </si>
  <si>
    <t>LAS PALMAS - PUNTA PALMERAS 220KV C1</t>
  </si>
  <si>
    <t xml:space="preserve">PUNTILLA </t>
  </si>
  <si>
    <t>TAP SANTA CLARA - ITATA 66KV C1</t>
  </si>
  <si>
    <t xml:space="preserve">PV SALVADOR </t>
  </si>
  <si>
    <t xml:space="preserve">SAN JUAN </t>
  </si>
  <si>
    <t>PUNTA COLORADA - PARQUE EOLICO SAN JUAN 220KV C1</t>
  </si>
  <si>
    <t xml:space="preserve">SANTA MARTA </t>
  </si>
  <si>
    <t xml:space="preserve">SDGx01 </t>
  </si>
  <si>
    <t xml:space="preserve">TERMOELÉCTRICA COLMITO </t>
  </si>
  <si>
    <t>PAPOSO - TAP LALACKAMA 220KV C1</t>
  </si>
  <si>
    <t>TAP LALACKAMA - FRANCISCO 220KV C1</t>
  </si>
  <si>
    <t>BOCAMINA - TAP QUIÑENCO 154KV C1</t>
  </si>
  <si>
    <t>EOLICA TALTAL - TAP TALTAL 220KV C1</t>
  </si>
  <si>
    <t>DOS AMIGOS - MINERA DOS AMIGOS 23KV C1</t>
  </si>
  <si>
    <t>FRANCISCO - DIEGO DE ALMAGRO 220KV C1</t>
  </si>
  <si>
    <t>TAP TAL TAL - CACHIYUYAL 220KV C2</t>
  </si>
  <si>
    <t>CACHIYUYAL - DIEGO DE ALMAGRO 220KV C2</t>
  </si>
  <si>
    <t xml:space="preserve">TRANSMISORA DEL MELADO </t>
  </si>
  <si>
    <t xml:space="preserve">TRANSQUILLOTA </t>
  </si>
  <si>
    <t xml:space="preserve">TRANSRUCATAYO S.A </t>
  </si>
  <si>
    <t>Líneas</t>
  </si>
  <si>
    <t>Nombre Subestación</t>
  </si>
  <si>
    <t>Nombre Infotécnica</t>
  </si>
  <si>
    <t>Estándares</t>
  </si>
  <si>
    <t>Transformadores2D</t>
  </si>
  <si>
    <t>S/E Maitenes</t>
  </si>
  <si>
    <t>MAITENES 110/12KV 10MVA</t>
  </si>
  <si>
    <t>S/E Agrosuper</t>
  </si>
  <si>
    <t>S/E Fundición Chagres</t>
  </si>
  <si>
    <t>Transformadores3D</t>
  </si>
  <si>
    <t>S/E El Cobre</t>
  </si>
  <si>
    <t>S/E Los Maitenes</t>
  </si>
  <si>
    <t>S/E San Francisco</t>
  </si>
  <si>
    <t>S/E Confluencia</t>
  </si>
  <si>
    <t>S/E PHI</t>
  </si>
  <si>
    <t>S/E Sag 1</t>
  </si>
  <si>
    <t>S/E Sag 2</t>
  </si>
  <si>
    <t>S/E Mina 2</t>
  </si>
  <si>
    <t>S/E Molienda 3</t>
  </si>
  <si>
    <t>S/E Santa Filomena</t>
  </si>
  <si>
    <t>S/E Las Tortolas</t>
  </si>
  <si>
    <t>S/E Impulsión</t>
  </si>
  <si>
    <t>S/E Manto Verde</t>
  </si>
  <si>
    <t>S/E Kozan</t>
  </si>
  <si>
    <t>S/E Cerro Negro Norte</t>
  </si>
  <si>
    <t>CERRO NORTE GRANDE 220/23KV 55MVA</t>
  </si>
  <si>
    <t>S/E Huachipato</t>
  </si>
  <si>
    <t>S/E Chumpullo</t>
  </si>
  <si>
    <t>S/E Procart</t>
  </si>
  <si>
    <t>S/E Cemento Melón</t>
  </si>
  <si>
    <t>S/E Cerro Blanco</t>
  </si>
  <si>
    <t>S/E Polpaico (C.G.E.)</t>
  </si>
  <si>
    <t>S/E Cementos Bío Bío</t>
  </si>
  <si>
    <t>S/E Cerro Navia</t>
  </si>
  <si>
    <t>S/E Buin (CHILECTRA)</t>
  </si>
  <si>
    <t>S/E Chena</t>
  </si>
  <si>
    <t>S/E El Salto</t>
  </si>
  <si>
    <t>S/E Los Almendros</t>
  </si>
  <si>
    <t>CHENA 220/110/13.8KV 400MVA 2</t>
  </si>
  <si>
    <t>S/E Alonso de Córdova</t>
  </si>
  <si>
    <t>S/E Andes</t>
  </si>
  <si>
    <t>S/E Chacabuco</t>
  </si>
  <si>
    <t>S/E Club Hípico</t>
  </si>
  <si>
    <t>S/E La Dehesa</t>
  </si>
  <si>
    <t>S/E Lo Valledor</t>
  </si>
  <si>
    <t>S/E Lord Cochrane</t>
  </si>
  <si>
    <t>S/E Malloco</t>
  </si>
  <si>
    <t>S/E Pan de Azúcar</t>
  </si>
  <si>
    <t>PAN DE AZUCAR 110/13.8KV 30MVA T11</t>
  </si>
  <si>
    <t>S/E Pirque</t>
  </si>
  <si>
    <t>PIRQUE 110/13.2KV 5MVA</t>
  </si>
  <si>
    <t>S/E Molina</t>
  </si>
  <si>
    <t>MOLINA 66/15KV 30MVA T1</t>
  </si>
  <si>
    <t>PAN DE AZUCAR 110/69/13.8KV 60MVA T10</t>
  </si>
  <si>
    <t>S/E Hualte</t>
  </si>
  <si>
    <t>HUALTE 66/33KV 5 MVA</t>
  </si>
  <si>
    <t>S/E Alto Bonito</t>
  </si>
  <si>
    <t>ALTO BONITO 110/23KV 30MVA</t>
  </si>
  <si>
    <t>S/E Casas Viejas</t>
  </si>
  <si>
    <t>CASAS VIEJAS 23/13.2KV 3MVA</t>
  </si>
  <si>
    <t>S/E Malloa</t>
  </si>
  <si>
    <t>MALLOA 66/0.4KV 0.5MVA</t>
  </si>
  <si>
    <t>S/E San Fernando</t>
  </si>
  <si>
    <t>SAN FERNANDO 154/69/14.8KV 25MVA 3</t>
  </si>
  <si>
    <t>S/E Rio Tolten</t>
  </si>
  <si>
    <t>RIO TOLTEN 220/110/13.8KV 60MVA</t>
  </si>
  <si>
    <t>S/E Cardones</t>
  </si>
  <si>
    <t>CARDONES ATR FEDERAL PACIFIC 230/138/13.8 kV</t>
  </si>
  <si>
    <t>CARDONES ATR ACEC 154/110 /13.8 kV</t>
  </si>
  <si>
    <t>S/E Ochagavía</t>
  </si>
  <si>
    <t>S/E Pajaritos</t>
  </si>
  <si>
    <t>S/E Panamericana</t>
  </si>
  <si>
    <t>S/E Pudahuel</t>
  </si>
  <si>
    <t>S/E Quilicura</t>
  </si>
  <si>
    <t>S/E San Cristóbal</t>
  </si>
  <si>
    <t>S/E Santa Marta</t>
  </si>
  <si>
    <t>S/E Santa Raquel</t>
  </si>
  <si>
    <t>S/E Santa Rosa (CHILECTRA)</t>
  </si>
  <si>
    <t>S/E Vitacura</t>
  </si>
  <si>
    <t>S/E Batuco</t>
  </si>
  <si>
    <t>S/E Las Acacias</t>
  </si>
  <si>
    <t>S/E Lo Boza</t>
  </si>
  <si>
    <t>S/E Móvil</t>
  </si>
  <si>
    <t>S/E El Manzano (Chilectra)</t>
  </si>
  <si>
    <t>S/E Polpaico (CHILECTRA)</t>
  </si>
  <si>
    <t>S/E Altamirano</t>
  </si>
  <si>
    <t>S/E Apoquindo</t>
  </si>
  <si>
    <t>S/E Brasil</t>
  </si>
  <si>
    <t>S/E Caleu</t>
  </si>
  <si>
    <t>S/E Carrascal</t>
  </si>
  <si>
    <t>S/E Curacaví</t>
  </si>
  <si>
    <t>S/E La Cisterna</t>
  </si>
  <si>
    <t>S/E La Pintana</t>
  </si>
  <si>
    <t>S/E La Reina</t>
  </si>
  <si>
    <t>S/E Lampa</t>
  </si>
  <si>
    <t>S/E Lo Aguirre</t>
  </si>
  <si>
    <t>S/E Lo Prado</t>
  </si>
  <si>
    <t>S/E Los Domínicos</t>
  </si>
  <si>
    <t>S/E Macul</t>
  </si>
  <si>
    <t>S/E Maipú</t>
  </si>
  <si>
    <t>S/E Recoleta</t>
  </si>
  <si>
    <t>S/E Rungue</t>
  </si>
  <si>
    <t>S/E San Bernardo</t>
  </si>
  <si>
    <t>S/E San Joaquín (CHILECTRA)</t>
  </si>
  <si>
    <t>S/E San José</t>
  </si>
  <si>
    <t>S/E San Pablo</t>
  </si>
  <si>
    <t>S/E Santa Elena</t>
  </si>
  <si>
    <t>S/E Bicentenario</t>
  </si>
  <si>
    <t>S/E Chicureo</t>
  </si>
  <si>
    <t>CHICUREO 220/23.5KV 25MVA TR1</t>
  </si>
  <si>
    <t>CHACABUCO 110/23.5KV 50MVA 7</t>
  </si>
  <si>
    <t>S/E Alto Melipilla</t>
  </si>
  <si>
    <t>S/E Algarrobo Norte</t>
  </si>
  <si>
    <t>S/E Catemu</t>
  </si>
  <si>
    <t>S/E Quintay</t>
  </si>
  <si>
    <t>S/E Río Blanco</t>
  </si>
  <si>
    <t>S/E San Antonio</t>
  </si>
  <si>
    <t>S/E San Sebastián</t>
  </si>
  <si>
    <t>S/E Túnel El Melón</t>
  </si>
  <si>
    <t>S/E Laguna Verde</t>
  </si>
  <si>
    <t>S/E Casablanca</t>
  </si>
  <si>
    <t>S/E Agua Santa</t>
  </si>
  <si>
    <t>S/E Riecillos</t>
  </si>
  <si>
    <t>S/E Juncal Portillo</t>
  </si>
  <si>
    <t>S/E Panquehue</t>
  </si>
  <si>
    <t>S/E El Melón</t>
  </si>
  <si>
    <t>S/E Concón</t>
  </si>
  <si>
    <t>S/E La Calera</t>
  </si>
  <si>
    <t>S/E Las Vegas</t>
  </si>
  <si>
    <t>S/E Los Placeres</t>
  </si>
  <si>
    <t>S/E Miraflores</t>
  </si>
  <si>
    <t>S/E Placilla (CHILQUINTA)</t>
  </si>
  <si>
    <t>S/E Playa Ancha</t>
  </si>
  <si>
    <t>S/E Quilpué</t>
  </si>
  <si>
    <t>S/E Quintero</t>
  </si>
  <si>
    <t>S/E Reñaca</t>
  </si>
  <si>
    <t>S/E San Felipe</t>
  </si>
  <si>
    <t>S/E San Rafael (CHILQUINTA)</t>
  </si>
  <si>
    <t>S/E Valparaíso</t>
  </si>
  <si>
    <t>SRafael 44/12kV_10MVA_3</t>
  </si>
  <si>
    <t>S/E San Pedro</t>
  </si>
  <si>
    <t>S/E Bosquemar</t>
  </si>
  <si>
    <t>SAN FELIPE 44/12KV 10MVA</t>
  </si>
  <si>
    <t>SAN RAFAEL 110/23 KV 30MVA 1</t>
  </si>
  <si>
    <t>SAN ANTONIO 110/23KV 25MVA 4</t>
  </si>
  <si>
    <t>S/E Cerro Negro</t>
  </si>
  <si>
    <t>S/E Pellets</t>
  </si>
  <si>
    <t>S/E Nueva Pellets</t>
  </si>
  <si>
    <t>NUEVA PELLETS 110/4.16/13.8KV 20MVA</t>
  </si>
  <si>
    <t>S/E Los Colorados</t>
  </si>
  <si>
    <t>S/E Magnetita</t>
  </si>
  <si>
    <t>S/E Romeral (CMP)</t>
  </si>
  <si>
    <t>S/E Algarrobo</t>
  </si>
  <si>
    <t>S/E Totoralillo</t>
  </si>
  <si>
    <t>S/E Celulosa Santa Fe</t>
  </si>
  <si>
    <t>S/E Celulosa Laja</t>
  </si>
  <si>
    <t>S/E Celulosa Pacífico</t>
  </si>
  <si>
    <t>S/E Puente Alto (CMPC)</t>
  </si>
  <si>
    <t>PUENTE ALTO (CMPC) 110/11.5KV 60MVA T3</t>
  </si>
  <si>
    <t>S/E Saladillo</t>
  </si>
  <si>
    <t>S/E SAG</t>
  </si>
  <si>
    <t>S/E Mina</t>
  </si>
  <si>
    <t>S/E Molinos</t>
  </si>
  <si>
    <t>S/E CORDILLERA</t>
  </si>
  <si>
    <t>S/E Planta Filtros SPPC</t>
  </si>
  <si>
    <t>S/E DON LUIS NV8</t>
  </si>
  <si>
    <t>S/E Molino Unitario N°2</t>
  </si>
  <si>
    <t>Molino Unitario N°2 33/1.15kV_7,4MVA_3</t>
  </si>
  <si>
    <t>Molino Unitario N°2 33/1.15kV_7,4MVA_4</t>
  </si>
  <si>
    <t>Molino Unitario N°2 33/1.15kV_7,4MVA_5</t>
  </si>
  <si>
    <t>S/E SEM N°1</t>
  </si>
  <si>
    <t>S/E SEM N°2</t>
  </si>
  <si>
    <t>S/E Potrerillos</t>
  </si>
  <si>
    <t>S/E El Salvador</t>
  </si>
  <si>
    <t>S/E Colón</t>
  </si>
  <si>
    <t>S/E Cordillera</t>
  </si>
  <si>
    <t>S/E El cobre (CODELCO)</t>
  </si>
  <si>
    <t>S/E Sewell</t>
  </si>
  <si>
    <t>SEWELL 110/33KV 40MVA 1</t>
  </si>
  <si>
    <t>SEWELL 110/33KV 40MVA 2</t>
  </si>
  <si>
    <t>SEWELL 110/33KV 40MVA 3</t>
  </si>
  <si>
    <t>S/E N° 1 Codelco-Ventanas</t>
  </si>
  <si>
    <t>S/E N° 2 Codelco-Ventanas</t>
  </si>
  <si>
    <t>S/E Temuco</t>
  </si>
  <si>
    <t>S/E Las Tórtolas</t>
  </si>
  <si>
    <t>S/E Maipo</t>
  </si>
  <si>
    <t>S/E Colbún</t>
  </si>
  <si>
    <t>S/E El Minero</t>
  </si>
  <si>
    <t>S/E Esperanza (HASA)</t>
  </si>
  <si>
    <t>S/E Aconcagua</t>
  </si>
  <si>
    <t>S/E Rucúe</t>
  </si>
  <si>
    <t>SSAA Aconcagua 110/12kV_2MVA</t>
  </si>
  <si>
    <t>S/E Curicó</t>
  </si>
  <si>
    <t>S/E Quinta</t>
  </si>
  <si>
    <t>S/E Quilmo</t>
  </si>
  <si>
    <t>S/E Recinto</t>
  </si>
  <si>
    <t>S/E Santa Elisa</t>
  </si>
  <si>
    <t>S/E Bulnes</t>
  </si>
  <si>
    <t>S/E Cocharcas (COPELEC)</t>
  </si>
  <si>
    <t>S/E Cristalerías</t>
  </si>
  <si>
    <t>S/E Puente Alto</t>
  </si>
  <si>
    <t>S/E Costanera</t>
  </si>
  <si>
    <t>S/E Pilmaiquén</t>
  </si>
  <si>
    <t>S/E Lo Espejo (FFCC)</t>
  </si>
  <si>
    <t>S/E Eka Chile</t>
  </si>
  <si>
    <t>S/E Taltal (ELECDA)</t>
  </si>
  <si>
    <t>ELECTRICA PUNTILLA S.A.</t>
  </si>
  <si>
    <t>S/E Florida</t>
  </si>
  <si>
    <t>ELECTRICA VENTANAS</t>
  </si>
  <si>
    <t>S/E Ventanas</t>
  </si>
  <si>
    <t>S/E Fundición Paipote</t>
  </si>
  <si>
    <t>S/E Mauco</t>
  </si>
  <si>
    <t>S/E ERBB-2</t>
  </si>
  <si>
    <t>S/E ERBB</t>
  </si>
  <si>
    <t>S/E Masisa</t>
  </si>
  <si>
    <t>S/E Cabrero</t>
  </si>
  <si>
    <t>S/E Imperial</t>
  </si>
  <si>
    <t>S/E Enacar</t>
  </si>
  <si>
    <t>S/E Licanco</t>
  </si>
  <si>
    <t>S/E Lota</t>
  </si>
  <si>
    <t>LOTA 66/13.8KV 30MVA</t>
  </si>
  <si>
    <t>S/E Negrete</t>
  </si>
  <si>
    <t>CABRERO 69/24-12KV 16MVA 2</t>
  </si>
  <si>
    <t>S/E Cañete</t>
  </si>
  <si>
    <t>S/E Picoltué</t>
  </si>
  <si>
    <t>PICOLTUE 230/24KV 30MVA</t>
  </si>
  <si>
    <t>S/E Nahuelbuta</t>
  </si>
  <si>
    <t>NAHUELBUTA 66/13.2KV 16MVA</t>
  </si>
  <si>
    <t>S/E R</t>
  </si>
  <si>
    <t>S/E R2</t>
  </si>
  <si>
    <t>S/E Proceso</t>
  </si>
  <si>
    <t>S/E Planta Matta</t>
  </si>
  <si>
    <t>PLANTA MATTA 110/13.2KV 8/10MVA</t>
  </si>
  <si>
    <t>S/E Calera Centro</t>
  </si>
  <si>
    <t>S/E Cerro Calera</t>
  </si>
  <si>
    <t>S/E Los Quilos</t>
  </si>
  <si>
    <t>SSAA Los Quilos 66/6,6kV_0,4MVA</t>
  </si>
  <si>
    <t>S/E Graneros Indura</t>
  </si>
  <si>
    <t>Graneros Indura 66/6_12.5MVA</t>
  </si>
  <si>
    <t>S/E Lirquén Indura</t>
  </si>
  <si>
    <t>S/E Las Balandras</t>
  </si>
  <si>
    <t>S/E Las Piñatas</t>
  </si>
  <si>
    <t>S/E San Jerónimo</t>
  </si>
  <si>
    <t>S/E El Totoral</t>
  </si>
  <si>
    <t>S/E Linares Norte</t>
  </si>
  <si>
    <t>S/E Panimávida</t>
  </si>
  <si>
    <t>S/E Yerbas Buenas</t>
  </si>
  <si>
    <t>S/E Longaví</t>
  </si>
  <si>
    <t>S/E San Gregorio</t>
  </si>
  <si>
    <t>S/E Planta Cabrero</t>
  </si>
  <si>
    <t>S/E Mapal</t>
  </si>
  <si>
    <t>S/E Metro</t>
  </si>
  <si>
    <t>S/E Seat El Sol</t>
  </si>
  <si>
    <t>S/E Minera Franke</t>
  </si>
  <si>
    <t>S/E Minera La Candelaria</t>
  </si>
  <si>
    <t>S/E Punta Padrones</t>
  </si>
  <si>
    <t>S/E Travesía</t>
  </si>
  <si>
    <t>S/E Las Luces</t>
  </si>
  <si>
    <t>S/E Planta Oxido</t>
  </si>
  <si>
    <t>S/E Caserones</t>
  </si>
  <si>
    <t>CASERONES 220/23KV 60/80/100MVA 1</t>
  </si>
  <si>
    <t>CASERONES 220/23KV 60/80/100MVA 2</t>
  </si>
  <si>
    <t>CASERONES 220/23KV 60/80/100MVA 3</t>
  </si>
  <si>
    <t>S/E La Coipa</t>
  </si>
  <si>
    <t>S/E Minera Maricunga</t>
  </si>
  <si>
    <t>S/E Los Vilos</t>
  </si>
  <si>
    <t>S/E Los Piuquenes</t>
  </si>
  <si>
    <t>S/E Mauro</t>
  </si>
  <si>
    <t>S/E Minera Carmen de Andacollo 220kV</t>
  </si>
  <si>
    <t>S/E Minera Carmen de Andacollo 110kV</t>
  </si>
  <si>
    <t>S/E Minera Valle Central</t>
  </si>
  <si>
    <t>S/E Baño Del Toro</t>
  </si>
  <si>
    <t>S/E Totoral 2</t>
  </si>
  <si>
    <t>S/E Los Maquis</t>
  </si>
  <si>
    <t>S/E Oxy</t>
  </si>
  <si>
    <t>S/E Sauzal</t>
  </si>
  <si>
    <t>S/E Zona de Caída</t>
  </si>
  <si>
    <t>S/E Planta MDP Teno</t>
  </si>
  <si>
    <t>PLANTA MDP TENO 154/13.2KV 12 MVA</t>
  </si>
  <si>
    <t>S/E Papelera Bío Bío</t>
  </si>
  <si>
    <t>PAPELES RIO VERGARA (CMPC)</t>
  </si>
  <si>
    <t>S/E Papelera Inforsa</t>
  </si>
  <si>
    <t>S/E Petrodow</t>
  </si>
  <si>
    <t>S/E Petropower</t>
  </si>
  <si>
    <t>S/E Petroquim</t>
  </si>
  <si>
    <t>S/E Ancud</t>
  </si>
  <si>
    <t>S/E Paillaco</t>
  </si>
  <si>
    <t>S/E Barro Blanco</t>
  </si>
  <si>
    <t>S/E Melipulli</t>
  </si>
  <si>
    <t>S/E Valdivia</t>
  </si>
  <si>
    <t>S/E Antillanca</t>
  </si>
  <si>
    <t>S/E Río Bonito</t>
  </si>
  <si>
    <t>S/E Aihuapi</t>
  </si>
  <si>
    <t>S/E Pilauco</t>
  </si>
  <si>
    <t>S/E Copihues</t>
  </si>
  <si>
    <t>COPIHUES 115/69/13.8KV 30MVA</t>
  </si>
  <si>
    <t>S/E Chiloe</t>
  </si>
  <si>
    <t>S/E Chonchi</t>
  </si>
  <si>
    <t>S/E El Empalme</t>
  </si>
  <si>
    <t>S/E Frutillar</t>
  </si>
  <si>
    <t>S/E Corral</t>
  </si>
  <si>
    <t>S/E Cholguán (STS)</t>
  </si>
  <si>
    <t>S/E Picarte</t>
  </si>
  <si>
    <t>S/E Purranque</t>
  </si>
  <si>
    <t>S/E Quellón</t>
  </si>
  <si>
    <t>Quellon 110/23kV 16MVA 1</t>
  </si>
  <si>
    <t>S/E Colaco</t>
  </si>
  <si>
    <t>S/E Pid Pid</t>
  </si>
  <si>
    <t>S/E Castro</t>
  </si>
  <si>
    <t>S/E Degañ</t>
  </si>
  <si>
    <t>S/E La Unión</t>
  </si>
  <si>
    <t>S/E Los Lagos</t>
  </si>
  <si>
    <t>S/E Osorno</t>
  </si>
  <si>
    <t>S/E Panguipulli</t>
  </si>
  <si>
    <t>S/E Pichirropulli</t>
  </si>
  <si>
    <t>S/E Los Negros</t>
  </si>
  <si>
    <t>S/E Puerto Varas</t>
  </si>
  <si>
    <t>S/E Calbuco</t>
  </si>
  <si>
    <t>S/E Mariquina</t>
  </si>
  <si>
    <t>S/E Loncoche</t>
  </si>
  <si>
    <t>S/E Los Sauces</t>
  </si>
  <si>
    <t>S/E Los Tambores</t>
  </si>
  <si>
    <t>LOS TAMBORES 69/24KV 16MVA</t>
  </si>
  <si>
    <t>PICHIRROPULLI 69/24 10MVA</t>
  </si>
  <si>
    <t>S/E Pichil</t>
  </si>
  <si>
    <t>PICHIL 66/23KV 16MVA</t>
  </si>
  <si>
    <t>FRUTILLAR 69/24-13.8KV 8/10MVA</t>
  </si>
  <si>
    <t>S/E Dalcahue</t>
  </si>
  <si>
    <t>DALCAHUE 110/23KV 16MVA</t>
  </si>
  <si>
    <t>PUERTO VARAS 66/24KV 30MVA 2</t>
  </si>
  <si>
    <t>S/E Alto Jahuel</t>
  </si>
  <si>
    <t>S/E Charrúa</t>
  </si>
  <si>
    <t>S/E Diego de Almagro</t>
  </si>
  <si>
    <t>S/E Concepción</t>
  </si>
  <si>
    <t>S/E Itahue</t>
  </si>
  <si>
    <t>S/E Maitencillo</t>
  </si>
  <si>
    <t>S/E Quillota</t>
  </si>
  <si>
    <t>S/E San Vicente</t>
  </si>
  <si>
    <t>S/E Hualpén</t>
  </si>
  <si>
    <t>S/E Lagunillas</t>
  </si>
  <si>
    <t>ITAHUE TR4 225/161/69KV 100MVA 3U BANCO</t>
  </si>
  <si>
    <t>S/E Ancoa</t>
  </si>
  <si>
    <t>S/E Dos Amigos</t>
  </si>
  <si>
    <t>S/E Polpaico</t>
  </si>
  <si>
    <t>S/E El Salado</t>
  </si>
  <si>
    <t>S/E Puerto Montt</t>
  </si>
  <si>
    <t>S/E Vallenar</t>
  </si>
  <si>
    <t>S/E Castilla</t>
  </si>
  <si>
    <t>S/E Chuschampis</t>
  </si>
  <si>
    <t>S/E Laja</t>
  </si>
  <si>
    <t>S/E Rancagua</t>
  </si>
  <si>
    <t>Rancagua 2_154/66_5MVA</t>
  </si>
  <si>
    <t>Rancagua 3_154/66_5MVA</t>
  </si>
  <si>
    <t>S/E Melipeuco</t>
  </si>
  <si>
    <t>MELIPEUCO 110/23/13.8KV 60MVA</t>
  </si>
  <si>
    <t>S/E Parral</t>
  </si>
  <si>
    <t>S/E Talcahuano</t>
  </si>
  <si>
    <t>S/E Alonso de Ribera</t>
  </si>
  <si>
    <t>S/E Las Arañas</t>
  </si>
  <si>
    <t>S/E Portezuelo</t>
  </si>
  <si>
    <t>S/E Quelentaro</t>
  </si>
  <si>
    <t>S/E Alameda</t>
  </si>
  <si>
    <t>S/E Andacollo</t>
  </si>
  <si>
    <t>S/E Andalién</t>
  </si>
  <si>
    <t>S/E Angol</t>
  </si>
  <si>
    <t>S/E Arenas Blancas</t>
  </si>
  <si>
    <t>S/E Buin (C.G.E.)</t>
  </si>
  <si>
    <t>Buin(TRANSNET) 66/15kV 30MVA 1</t>
  </si>
  <si>
    <t>S/E Chillán</t>
  </si>
  <si>
    <t>S/E Illapel</t>
  </si>
  <si>
    <t>S/E Cabildo</t>
  </si>
  <si>
    <t>S/E Maule</t>
  </si>
  <si>
    <t>S/E Cachapoal</t>
  </si>
  <si>
    <t>S/E Los Angeles</t>
  </si>
  <si>
    <t>S/E Chacahuín</t>
  </si>
  <si>
    <t>S/E Chiguayante</t>
  </si>
  <si>
    <t>S/E Ovalle</t>
  </si>
  <si>
    <t>S/E Paine</t>
  </si>
  <si>
    <t>S/E Punta de Cortés</t>
  </si>
  <si>
    <t>S/E Teno</t>
  </si>
  <si>
    <t>S/E Chivilcán</t>
  </si>
  <si>
    <t>S/E Cocharcas (TRANSNET)</t>
  </si>
  <si>
    <t>COCHARCAS 66/15KV 4.2MVA T1</t>
  </si>
  <si>
    <t>S/E Colchagua</t>
  </si>
  <si>
    <t>S/E Colo Colo</t>
  </si>
  <si>
    <t>S/E Coronel</t>
  </si>
  <si>
    <t>S/E Curanilahue</t>
  </si>
  <si>
    <t>S/E Ejército</t>
  </si>
  <si>
    <t>S/E El Manzano (C.G.E.)</t>
  </si>
  <si>
    <t>S/E El Peñón</t>
  </si>
  <si>
    <t>S/E San Miguel</t>
  </si>
  <si>
    <t>S/E Guayacán</t>
  </si>
  <si>
    <t>S/E La Ronda</t>
  </si>
  <si>
    <t>S/E Las Compañías</t>
  </si>
  <si>
    <t>S/E Malloa Nueva</t>
  </si>
  <si>
    <t>S/E Las Encinas</t>
  </si>
  <si>
    <t>S/E Latorre</t>
  </si>
  <si>
    <t>S/E Lautaro</t>
  </si>
  <si>
    <t>S/E Loreto</t>
  </si>
  <si>
    <t>S/E Machali</t>
  </si>
  <si>
    <t>S/E Marbella</t>
  </si>
  <si>
    <t>S/E Marga Marga</t>
  </si>
  <si>
    <t>S/E Choapa</t>
  </si>
  <si>
    <t>S/E Marquesa</t>
  </si>
  <si>
    <t>S/E Padre Las Casas</t>
  </si>
  <si>
    <t>S/E Pelequén</t>
  </si>
  <si>
    <t>S/E Perales</t>
  </si>
  <si>
    <t>S/E La Palma</t>
  </si>
  <si>
    <t>S/E Piduco</t>
  </si>
  <si>
    <t>S/E Pucón</t>
  </si>
  <si>
    <t>S/E Pumahue</t>
  </si>
  <si>
    <t>S/E Punitaqui</t>
  </si>
  <si>
    <t>S/E Quereo</t>
  </si>
  <si>
    <t>S/E Quínquimo</t>
  </si>
  <si>
    <t>S/E San Joaquín (C.G.E.)</t>
  </si>
  <si>
    <t>S/E San Juan</t>
  </si>
  <si>
    <t>S/E Marchigüe</t>
  </si>
  <si>
    <t>S/E San Pedro (C.G.E.)</t>
  </si>
  <si>
    <t>S/E San Vicente de Tagua Tagua</t>
  </si>
  <si>
    <t>S/E Santa Elvira</t>
  </si>
  <si>
    <t>S/E Talca</t>
  </si>
  <si>
    <t>S/E Tres Pinos</t>
  </si>
  <si>
    <t>S/E Tumbes</t>
  </si>
  <si>
    <t>S/E Tuniche</t>
  </si>
  <si>
    <t>S/E Vicuña</t>
  </si>
  <si>
    <t>S/E Papelera</t>
  </si>
  <si>
    <t>S/E Reguladora Rapel</t>
  </si>
  <si>
    <t>S/E Alto del Carmen</t>
  </si>
  <si>
    <t>S/E Cerrillos</t>
  </si>
  <si>
    <t>S/E Hernan Fuentes</t>
  </si>
  <si>
    <t>S/E Linares</t>
  </si>
  <si>
    <t>S/E Los Loros</t>
  </si>
  <si>
    <t>S/E Plantas</t>
  </si>
  <si>
    <t>S/E Tierra Amarilla</t>
  </si>
  <si>
    <t>S/E Alcones</t>
  </si>
  <si>
    <t>S/E Escuadrón (C.G.E.)</t>
  </si>
  <si>
    <t>S/E Monterrico</t>
  </si>
  <si>
    <t>S/E Pitrufquén</t>
  </si>
  <si>
    <t>S/E Bajo Melipilla</t>
  </si>
  <si>
    <t>S/E Cauquenes</t>
  </si>
  <si>
    <t>S/E El Paico</t>
  </si>
  <si>
    <t>S/E El Peumo</t>
  </si>
  <si>
    <t>S/E Hualañe</t>
  </si>
  <si>
    <t>S/E Mandinga</t>
  </si>
  <si>
    <t>S/E Paniahue</t>
  </si>
  <si>
    <t>S/E Parronal</t>
  </si>
  <si>
    <t>S/E Santa Rosa (TRANSNET)</t>
  </si>
  <si>
    <t>S/E San Rafael</t>
  </si>
  <si>
    <t>S/E Fátima</t>
  </si>
  <si>
    <t>S/E Mahns</t>
  </si>
  <si>
    <t>S/E Alhué</t>
  </si>
  <si>
    <t>S/E Caldera</t>
  </si>
  <si>
    <t>S/E Chocalán</t>
  </si>
  <si>
    <t>S/E El Maitén</t>
  </si>
  <si>
    <t>S/E El Monte</t>
  </si>
  <si>
    <t>S/E La Esperanza (TRANSNET)</t>
  </si>
  <si>
    <t>S/E La Manga</t>
  </si>
  <si>
    <t>S/E La Vega</t>
  </si>
  <si>
    <t>S/E Licantén</t>
  </si>
  <si>
    <t>S/E Lihueimo</t>
  </si>
  <si>
    <t>S/E Gorbea</t>
  </si>
  <si>
    <t>GORBEA 66/13.8KV 6.25MVA 1</t>
  </si>
  <si>
    <t>S/E Nancagua</t>
  </si>
  <si>
    <t>S/E Ranguili</t>
  </si>
  <si>
    <t>S/E Combarbalá</t>
  </si>
  <si>
    <t>S/E Curacautín</t>
  </si>
  <si>
    <t>S/E El Avellano</t>
  </si>
  <si>
    <t>S/E Hospital</t>
  </si>
  <si>
    <t>S/E Incahuasi</t>
  </si>
  <si>
    <t>S/E Lirquén</t>
  </si>
  <si>
    <t>S/E Manso de Velasco</t>
  </si>
  <si>
    <t>S/E Rauquén</t>
  </si>
  <si>
    <t>S/E San Francisco de Mostazal</t>
  </si>
  <si>
    <t>S/E Tomé</t>
  </si>
  <si>
    <t>S/E Traiguén</t>
  </si>
  <si>
    <t>S/E Villarrica</t>
  </si>
  <si>
    <t>S/E Copiapo</t>
  </si>
  <si>
    <t>S/E Puchoco</t>
  </si>
  <si>
    <t>S/E Quinta de Tilcoco</t>
  </si>
  <si>
    <t>LINARES 66/66 KV 20MVA 2</t>
  </si>
  <si>
    <t>S/E Lo Miranda</t>
  </si>
  <si>
    <t>MALLOA 66/15KV 5.2MVA</t>
  </si>
  <si>
    <t>S/E Isla de Maipo</t>
  </si>
  <si>
    <t>S/E Newén</t>
  </si>
  <si>
    <t>S/E Bollenar</t>
  </si>
  <si>
    <t>S/E Constitución</t>
  </si>
  <si>
    <t>S/E Leyda</t>
  </si>
  <si>
    <t>S/E San Carlos</t>
  </si>
  <si>
    <t>S/E San Clemente</t>
  </si>
  <si>
    <t>S/E San Javier</t>
  </si>
  <si>
    <t>S/E Villa Prat</t>
  </si>
  <si>
    <t>S/E Monte Patria</t>
  </si>
  <si>
    <t>S/E Pillanlelbún</t>
  </si>
  <si>
    <t>S/E Pullinque</t>
  </si>
  <si>
    <t>S/E Rosario</t>
  </si>
  <si>
    <t>S/E Lebu</t>
  </si>
  <si>
    <t>S/E Horcones</t>
  </si>
  <si>
    <t>S/E Las Cabras</t>
  </si>
  <si>
    <t>S/E Carampangue</t>
  </si>
  <si>
    <t>S/E Duqueco</t>
  </si>
  <si>
    <t>S/E Chimbarongo</t>
  </si>
  <si>
    <t>S/E Chumaquito</t>
  </si>
  <si>
    <t>S/E Collipulli</t>
  </si>
  <si>
    <t>S/E Salamanca</t>
  </si>
  <si>
    <t>S/E Victoria</t>
  </si>
  <si>
    <t>S/E Loma Colorada</t>
  </si>
  <si>
    <t>S/E Penco</t>
  </si>
  <si>
    <t>SAN GREGORIO 66/13.2KV 2.6MVA</t>
  </si>
  <si>
    <t>S/E Graneros</t>
  </si>
  <si>
    <t>S/E Nirivilo</t>
  </si>
  <si>
    <t>S/E Panguilemo</t>
  </si>
  <si>
    <t>S/E Placilla (TRANSNET)</t>
  </si>
  <si>
    <t xml:space="preserve">PLACILLA 66/24-14.4kV 10MVA </t>
  </si>
  <si>
    <t>S/E Retiro</t>
  </si>
  <si>
    <t>TRAIGUEN 66/13.8KV 2.4MVA 3</t>
  </si>
  <si>
    <t>S/E Villa Alegre</t>
  </si>
  <si>
    <t>S/E Mariscal</t>
  </si>
  <si>
    <t>SAN VICENTE 66/15KV 18.7MVA</t>
  </si>
  <si>
    <t>S/E Quirihue</t>
  </si>
  <si>
    <t>MELIPILLA 115/25-13.4KV 30MVA</t>
  </si>
  <si>
    <t>S/E Queltehues</t>
  </si>
  <si>
    <t>VICTORIA 66/15KV 6MVA</t>
  </si>
  <si>
    <t>S/E Chañaral</t>
  </si>
  <si>
    <t>PARRAL 66/25 KV 30 MVA 3</t>
  </si>
  <si>
    <t>TIERRA AMARILLA 110/23-13.2KV 25-30MVA</t>
  </si>
  <si>
    <t>S/E El Sauce</t>
  </si>
  <si>
    <t>CARAMPANGUE 66/13.8KV 5.2MVA T2</t>
  </si>
  <si>
    <t>LEBU 13.2/66KV 10MVA (Para Parque Eolico)</t>
  </si>
  <si>
    <t>Melipilla 110-66/23-13.8 kV_30MVA</t>
  </si>
  <si>
    <t>Mariscal 110/23kV 50MVA T2</t>
  </si>
  <si>
    <t>TRES PINOS 66/23KV 5MVA</t>
  </si>
  <si>
    <t>Transformadores</t>
  </si>
  <si>
    <t>Compensación</t>
  </si>
  <si>
    <t>S/E Punta Peuco</t>
  </si>
  <si>
    <t>BC S/E PUNTA PEUCO PBC 1 110KV 20.37 MVAr</t>
  </si>
  <si>
    <t>S/E San Pedro Dalcahue</t>
  </si>
  <si>
    <t>BC S/E SAN PEDRO DALCAHUE F-CB1 30KV 8.14 MVAR</t>
  </si>
  <si>
    <t>BC S/E EL SALTO HCE1A 110KV 80 MVAr</t>
  </si>
  <si>
    <t>BC S/E AGUA SANTA C1 60KV 20 MVAr</t>
  </si>
  <si>
    <t>BC S/E AGUA SANTA C2 60KV 20 MVAr</t>
  </si>
  <si>
    <t>BC S/E CORDILLERA HCE1 110KV 30MVAR</t>
  </si>
  <si>
    <t>BC S/E MAIPO J-CP1 230KV 60 MVAr</t>
  </si>
  <si>
    <t>BC S/E MAIPO J-CP2 230KV 60 MVAr</t>
  </si>
  <si>
    <t>BC S/E MAIPO J-CP3 230KV 60 MVAr</t>
  </si>
  <si>
    <t>BC S/E MAIPO J-CP4 230KV 60 MVAr</t>
  </si>
  <si>
    <t>BC S/E PAPELERA INFORSA PBC 2 220KV 20 MVAr</t>
  </si>
  <si>
    <t>BC S/E IMPERIAL ECE1 23KV 2.4 MVAr</t>
  </si>
  <si>
    <t>BC S/E ANCUD ECE1 23KV 3 MVAr</t>
  </si>
  <si>
    <t>BC S/E CHONCHI ECE1 23KV 1.2 MVAr</t>
  </si>
  <si>
    <t>BC S/E LA UNION ECE1 23KV 1.8 MVAr</t>
  </si>
  <si>
    <t>BC S/E OSORNO ECE1 23KV 5.1 MVAr</t>
  </si>
  <si>
    <t>BC S/E PID PID ECE1 23KV 1.2 MVAr</t>
  </si>
  <si>
    <t>BC S/E PUERTO MONTT ECE2 23KV 3.6 MVAr</t>
  </si>
  <si>
    <t>BC S/E PUERTO MONTT ECE1 23KV 3.6 MVAr</t>
  </si>
  <si>
    <t>BC S/E PUERTO MONTT ECE4 23KV 3.6 MVAr</t>
  </si>
  <si>
    <t>BC S/E PUERTO MONTT ECE3 23KV 3 MVAr</t>
  </si>
  <si>
    <t>BC S/E ALTO JAHUEL JCE1 220KV 65 MVAr</t>
  </si>
  <si>
    <t>BC S/E ALTO JAHUEL BC42 66KV 33 MVAr</t>
  </si>
  <si>
    <t>BC S/E ALTO JAHUEL BC52 66KV 33 MVAr</t>
  </si>
  <si>
    <t>BC S/E ALTO JAHUEL BC41 66KV 33 MVAr</t>
  </si>
  <si>
    <t>BC S/E ALTO JAHUEL BC43 66KV 33 MVAr</t>
  </si>
  <si>
    <t>BC S/E ALTO JAHUEL BC51 66KV 33 MVAr</t>
  </si>
  <si>
    <t>BC S/E ALTO JAHUEL BC44 66KV 33 MVAr</t>
  </si>
  <si>
    <t>BC S/E ALTO JAHUEL BC53 66KV 33 MVAr</t>
  </si>
  <si>
    <t>BC S/E ALTO JAHUEL BC54 66KV 33 MVAr</t>
  </si>
  <si>
    <t>BC S/E ALTO JAHUEL JCE2 220KV 50 MVAr</t>
  </si>
  <si>
    <t>BC S/E ANCOA JCE2 220KV 65 MVAr</t>
  </si>
  <si>
    <t>BC S/E CERRO NAVIA JCE1 220KV 50 MVAr</t>
  </si>
  <si>
    <t>BC S/E CHARRUA ACE1 154KV 55 MVAr</t>
  </si>
  <si>
    <t>BC S/E CHARRUA JCE1 220KV 65 MVAr</t>
  </si>
  <si>
    <t>BC S/E DOS AMIGOS EC1 23KV 1.25 MVAr</t>
  </si>
  <si>
    <t>BC S/E DOS AMIGOS EC2 23KV 1.25 MVAr</t>
  </si>
  <si>
    <t>BC S/E PAN DE AZUCAR  JCE5 220KV  75 MVAr</t>
  </si>
  <si>
    <t>BC S/E POLPAICO JCE1 220KV 100 MVAr</t>
  </si>
  <si>
    <t>BC S/E SAN VICENTE ACE1 154KV 40 MVAr</t>
  </si>
  <si>
    <t>BC S/E CONSTITUCION MT 23KV 2.4 MVAr</t>
  </si>
  <si>
    <t>BC S/E CORONEL BCE 66KV 5 MVAr</t>
  </si>
  <si>
    <t>BC S/E CURANILAHUE CE1 23KV 2.5 MVAr</t>
  </si>
  <si>
    <t>BC S/E EL PEÑON BCE1 23KV 5 MVAr</t>
  </si>
  <si>
    <t>BC S/E LONCOCHE CE-1 23KV 1.25 MVAr</t>
  </si>
  <si>
    <t>BC S/E LONCOCHE CE-2 23KV 2.5 MVAr</t>
  </si>
  <si>
    <t>BC S/E MARISCAL BCE2 23KV  5 MVAr</t>
  </si>
  <si>
    <t>BC S/E MARQUESA BCE1 23KV 5 MVAr</t>
  </si>
  <si>
    <t>BC S/E MAULE BC5 66V 15 MVAr</t>
  </si>
  <si>
    <t>BC S/E OVALLE BCE1 23KV 7.5 MVAr</t>
  </si>
  <si>
    <t>BC S/E OVALLE BCE2 23KV 7.5 MVAr</t>
  </si>
  <si>
    <t>S/E Pitrufquen</t>
  </si>
  <si>
    <t>BC S/E PITRUFQUEN  CE4 23 KV 2,5 MVAR</t>
  </si>
  <si>
    <t>S/E Pucon</t>
  </si>
  <si>
    <t>BC S/E PUCON CE1 23KV 2.5 MVAr</t>
  </si>
  <si>
    <t>BC S/E PUNTA PEUCO PBC 2 110KV 20.37 MVAr</t>
  </si>
  <si>
    <t>BC S/E SALAMANCA BCE1 23KV 5 MVAr (PAÑO E5)</t>
  </si>
  <si>
    <t>BC S/E VILLARRICA E8 23KV 2.5 MVAr</t>
  </si>
  <si>
    <t>BC S/E VILLARRICA E7 23KV 2.5 MVAr</t>
  </si>
  <si>
    <t>Compensadores</t>
  </si>
  <si>
    <t>CER S/E CARDONES JT4 220 kV 100 MVAr</t>
  </si>
  <si>
    <t>CER SVC PLUS S/E DIEGO DE ALMAGRO JT6 CCEE  (40 MVAR)</t>
  </si>
  <si>
    <t>SVC PLUS S/E DIEGO DE ALMAGRO JT6 13.9kV 140 MVAR</t>
  </si>
  <si>
    <t xml:space="preserve">S/E Maitencillo </t>
  </si>
  <si>
    <t>CER S/E MAITENCILLO  JT3 13.2KV 24MVAR</t>
  </si>
  <si>
    <t>Condensadores Series</t>
  </si>
  <si>
    <t>CS S/E ANCOA CS5 500KV</t>
  </si>
  <si>
    <t>CS S/E ANCOA CS6 500KV</t>
  </si>
  <si>
    <t>S/E Candelaria</t>
  </si>
  <si>
    <t>CS S/E ANCOA CS3 500KV</t>
  </si>
  <si>
    <t>CS S/E ANCOA CS4 500KV</t>
  </si>
  <si>
    <t>RE S/E QUELTEHUES  12KV 0.21MVAR</t>
  </si>
  <si>
    <t>RE S/E ALTO JAHUEL KZ3 525KV 110MVAR</t>
  </si>
  <si>
    <t>RE S/E ALTO JAHUEL KZ4 525KV 110MVAR</t>
  </si>
  <si>
    <t>RE S/E ANCOA KZ6 525KV 110MVAR</t>
  </si>
  <si>
    <t>RE S/E ANCOA KZ5 525KV 110MVAR</t>
  </si>
  <si>
    <t>RE S/E SAN PEDRO F3 36KV 1.3MVAr</t>
  </si>
  <si>
    <t>S/E FPC</t>
  </si>
  <si>
    <t>RE S/E FPC D9 6KV 0.055MVAR</t>
  </si>
  <si>
    <t>RE S/E FPC D4 6KV 0.06156MVAR</t>
  </si>
  <si>
    <t>RE S/E FPC D6 6KV 0.06156MVAR</t>
  </si>
  <si>
    <t>RE S/E FPC D8 6KV 0.06156MVAR</t>
  </si>
  <si>
    <t>RE S/E ANCOA KZ1- KZ2 Resesrva</t>
  </si>
  <si>
    <t>RE S/E ANCOA JZ1 242KV 91 MVAR</t>
  </si>
  <si>
    <t>RE S/E ANCOA KZ3 525KV 1MVAR</t>
  </si>
  <si>
    <t>S/E Cautín</t>
  </si>
  <si>
    <t>Central</t>
  </si>
  <si>
    <t>Coordinado</t>
  </si>
  <si>
    <t>CHACAYES</t>
  </si>
  <si>
    <t>HORNITOS</t>
  </si>
  <si>
    <t>CARDONES</t>
  </si>
  <si>
    <t>Generación</t>
  </si>
  <si>
    <t>% de información entregada respecto del total</t>
  </si>
  <si>
    <t>TECNORED (Quinta Región)</t>
  </si>
  <si>
    <t>TECNORED (Septima Región)</t>
  </si>
  <si>
    <t>No(**)</t>
  </si>
  <si>
    <t>NO(**)</t>
  </si>
  <si>
    <t>NO (*)</t>
  </si>
  <si>
    <t>PAPELEs BIO BIO</t>
  </si>
  <si>
    <t>Habilitado el 17-12-2016 (SD 40728/2016)</t>
  </si>
  <si>
    <t>Estudio de CGE (Ex Transnet): Falla en línea 154 kV Lagunillas – Bocamina – Coronel, de Transelec.</t>
  </si>
  <si>
    <t>ECDEC Nº 03/2015_rev 3, Junio 2015.</t>
  </si>
  <si>
    <t>EDAC en Zona Coronel por operación del sistema 154 KV Bocamina-Lagunillas</t>
  </si>
  <si>
    <t>EDAG 08</t>
  </si>
  <si>
    <t xml:space="preserve">Contingencia Específica 2x220 kV Paposo - Diego de Almagro </t>
  </si>
  <si>
    <t>Septiembre  de 2015</t>
  </si>
  <si>
    <t>Noviembre de 2014</t>
  </si>
  <si>
    <t>ERAG 04</t>
  </si>
  <si>
    <t>Septiembre de 2015</t>
  </si>
  <si>
    <t>Filosofía Operacional SIPS ERAG EDAG Paposo-D.Almagro</t>
  </si>
  <si>
    <t>COORDINADO</t>
  </si>
  <si>
    <t>Sistema Integral de Control de Transferencias entre las SSEE Maitencillo – Nogales</t>
  </si>
  <si>
    <t>Filosofía Operacional SIPS EDAG ERAG Hydrochile</t>
  </si>
  <si>
    <t>ENEL GENERACION</t>
  </si>
  <si>
    <t>AELA EOLICA NEGRETE SpA</t>
  </si>
  <si>
    <t>COMPAÑÍA MINERA GUANACO SpA</t>
  </si>
  <si>
    <t>DUQUECO SPA</t>
  </si>
  <si>
    <t>ENERGÍA CERRO EL MORADO</t>
  </si>
  <si>
    <t>ESPINOS S.A</t>
  </si>
  <si>
    <t>LÍNEA DE TRANSMISIÓN CABO LEONES S.A.</t>
  </si>
  <si>
    <t>LUZ LINARES</t>
  </si>
  <si>
    <t>LUZ PARRAL</t>
  </si>
  <si>
    <t>NEOMAS</t>
  </si>
  <si>
    <t>RIO ALTO GENERACIÓN</t>
  </si>
  <si>
    <t>RIO COLORADO</t>
  </si>
  <si>
    <t>TOTAL SUNPOWER EL PELÍCANO</t>
  </si>
  <si>
    <t>ALGORTA</t>
  </si>
  <si>
    <t>ANDINA</t>
  </si>
  <si>
    <t>ANGAMOS</t>
  </si>
  <si>
    <t>ELIQSA</t>
  </si>
  <si>
    <t>EMELARI</t>
  </si>
  <si>
    <t>ENAEX</t>
  </si>
  <si>
    <t>GASATACAMA</t>
  </si>
  <si>
    <t>GNL MEJILLONES</t>
  </si>
  <si>
    <t>GRACE</t>
  </si>
  <si>
    <t>HALDEMAN</t>
  </si>
  <si>
    <t>MINERA ANTUCOYA</t>
  </si>
  <si>
    <t>MINERA CERRO COLORADO</t>
  </si>
  <si>
    <t>MINERA COLLAHUASI</t>
  </si>
  <si>
    <t>MINERA EL ABRA</t>
  </si>
  <si>
    <t>MINERA ESCONDIDA</t>
  </si>
  <si>
    <t>MINERA LOMAS BAYAS</t>
  </si>
  <si>
    <t>MINERA MANTOS BLANCOS</t>
  </si>
  <si>
    <t>MINERA MERIDIAN</t>
  </si>
  <si>
    <t>MINERA MICHILLA</t>
  </si>
  <si>
    <t>MINERA QUEBRADA BLANCA</t>
  </si>
  <si>
    <t>MINERA SPENCE</t>
  </si>
  <si>
    <t>NORACID</t>
  </si>
  <si>
    <t>PARQUE QUILLAGUA</t>
  </si>
  <si>
    <t>PLANTA SOLAR SAN PEDRO III</t>
  </si>
  <si>
    <t>POZO ALMONTE SOLAR 2</t>
  </si>
  <si>
    <t>POZO ALMONTE SOLAR 3</t>
  </si>
  <si>
    <t>SIERRA GORDA SCM</t>
  </si>
  <si>
    <t>SPS LA HUAYCA</t>
  </si>
  <si>
    <t>SQM</t>
  </si>
  <si>
    <t>TECNET</t>
  </si>
  <si>
    <t>TRANSEMEL</t>
  </si>
  <si>
    <t>TRANSMISORA BAQUEDANO</t>
  </si>
  <si>
    <t>TRANSMISORA MEJILLONES</t>
  </si>
  <si>
    <t>VALLE DE LOS VIENTOS</t>
  </si>
  <si>
    <t>XSTRATA COPPER - ALTONORTE</t>
  </si>
  <si>
    <t>FOTOVOLTAICA NORTE GRANDE 5</t>
  </si>
  <si>
    <t>GEOTÉRMICA DEL NORTE</t>
  </si>
  <si>
    <t>HELIO ATACAMA TRES</t>
  </si>
  <si>
    <t>TAMAKAYA ENERGÍA</t>
  </si>
  <si>
    <t>Cumple</t>
  </si>
  <si>
    <t>No Cumple</t>
  </si>
  <si>
    <t>Total</t>
  </si>
  <si>
    <t>Cumplimiento últimos 4 años</t>
  </si>
  <si>
    <t>Sin Información</t>
  </si>
  <si>
    <t>AGUAS ANTOFAGASTA</t>
  </si>
  <si>
    <t>S/E MAITENCILLO</t>
  </si>
  <si>
    <t>S/E ATACAMA</t>
  </si>
  <si>
    <t>S/E OGP1</t>
  </si>
  <si>
    <t>S/E ALTO JAHUEL</t>
  </si>
  <si>
    <t>S/E ANCOA</t>
  </si>
  <si>
    <t>S/E ANTUCO</t>
  </si>
  <si>
    <t>S/E CANUTILLAR</t>
  </si>
  <si>
    <t>S/E CARRERA PINTO</t>
  </si>
  <si>
    <t>S/E CAUTIN</t>
  </si>
  <si>
    <t>S/E CHARRUA</t>
  </si>
  <si>
    <t>S/E CIRUELOS</t>
  </si>
  <si>
    <t>S/E CONCEPCION</t>
  </si>
  <si>
    <t>S/E DIEGO DE ALMAGRO</t>
  </si>
  <si>
    <t>S/E DON HECTOR</t>
  </si>
  <si>
    <t>S/E EL TORO</t>
  </si>
  <si>
    <t>S/E HUALPEN</t>
  </si>
  <si>
    <t>S/E ITAHUE</t>
  </si>
  <si>
    <t>S/E LAGUNILLAS</t>
  </si>
  <si>
    <t>S/E LAS PALMAS</t>
  </si>
  <si>
    <t>S/E LOS VILOS</t>
  </si>
  <si>
    <t>S/E NOGALES</t>
  </si>
  <si>
    <t>S/E PUERTO MONTT</t>
  </si>
  <si>
    <t>S/E PUNTA COLORADA</t>
  </si>
  <si>
    <t>S/E QUILLOTA</t>
  </si>
  <si>
    <t>S/E RAHUE</t>
  </si>
  <si>
    <t>S/E SAN ANDRES</t>
  </si>
  <si>
    <t>S/E VALDIVIA</t>
  </si>
  <si>
    <t>[ 99,50% ,99,90% )</t>
  </si>
  <si>
    <t>[ 99,00% ,99,50% )</t>
  </si>
  <si>
    <t>[ 97,00% ,99,00% )</t>
  </si>
  <si>
    <t>[ 95,00% ,97,00% )</t>
  </si>
  <si>
    <t>99,00% ≤ Disp. &lt; 99,50%</t>
  </si>
  <si>
    <t>97,00% ≤ Disp. &lt; 99,00%</t>
  </si>
  <si>
    <t>Disp. ≤ 97,00%</t>
  </si>
  <si>
    <t>99,50% ≤ Disp. &lt; 99,95%</t>
  </si>
  <si>
    <t>99,95% ≤ Disp. &lt; 100,00%</t>
  </si>
  <si>
    <t>CHARRUA TRANSMISORA DE ENERGÍA S.A.</t>
  </si>
  <si>
    <t>SANTIAGO SOLAR</t>
  </si>
  <si>
    <t>CODELCO CHILE - DIVISIÓN MINISTRO HALES</t>
  </si>
  <si>
    <t>PARQUE EÓLICO CABO LEONES I S.A</t>
  </si>
  <si>
    <t>ECOMETALES</t>
  </si>
  <si>
    <t>CODELCO CHILE - DIVISIÓN CHUQUICAMATA</t>
  </si>
  <si>
    <t>CODELCO CHILE - DIVISIÓN RADOMIRO TOMIC</t>
  </si>
  <si>
    <t>HIDROELECTRICA PALACIOS SPA</t>
  </si>
  <si>
    <t>MINERA ZALDIVAR LTDA.</t>
  </si>
  <si>
    <t>CODELCO CHILE - DIVISIÓN GABRIELA MISTRAL</t>
  </si>
  <si>
    <t>INACAL S.A.</t>
  </si>
  <si>
    <t>COCHRANE</t>
  </si>
  <si>
    <t>PUERTO SECO SOLAR</t>
  </si>
  <si>
    <t>ENGIE</t>
  </si>
  <si>
    <t>EGP SUR</t>
  </si>
  <si>
    <t>ETSA</t>
  </si>
  <si>
    <t>KELTI S.A</t>
  </si>
  <si>
    <t>STN S. A.</t>
  </si>
  <si>
    <t>COMPAÑÍA MINERA CENTINELA</t>
  </si>
  <si>
    <t>GENERACIÓN SOLAR SpA.</t>
  </si>
  <si>
    <t>MINERA ATACAMA MINERALS</t>
  </si>
  <si>
    <t>Coordinados</t>
  </si>
  <si>
    <t>80% ≤ Información ≤ 100%</t>
  </si>
  <si>
    <t>60% ≤ Información &lt; 80%</t>
  </si>
  <si>
    <t>40% ≤ Información &lt; 60%</t>
  </si>
  <si>
    <t>20% ≤ Información &lt; 40%</t>
  </si>
  <si>
    <t>Información &lt; 20%</t>
  </si>
  <si>
    <r>
      <rPr>
        <b/>
        <sz val="10"/>
        <rFont val="Calibri"/>
        <family val="2"/>
        <scheme val="minor"/>
      </rPr>
      <t>EDAC</t>
    </r>
    <r>
      <rPr>
        <sz val="10"/>
        <rFont val="Calibri"/>
        <family val="2"/>
        <scheme val="minor"/>
      </rPr>
      <t xml:space="preserve"> por gradiente de caída frecuencia,  Zona Centro SEN</t>
    </r>
  </si>
  <si>
    <t xml:space="preserve">Corresponde al avance de las tareas que se indican a continuación:                                                        · Ensayos del esquema y verificación de la actuación  del relé en el tiempo requerido.                                    </t>
  </si>
  <si>
    <t>EDAC implementado que se encuentra en servicio faltando mostrar mediante ensayos el adecuado comportamiento del esquema. Si bien este esquema se encuentra pendiente, los requerimientos mínimos del EDACxCEx se encuentran cubiertos por el resto de los consumos asociados y que se encuentran actualmente en servicio.</t>
  </si>
  <si>
    <r>
      <t xml:space="preserve">Observaciones </t>
    </r>
    <r>
      <rPr>
        <vertAlign val="superscript"/>
        <sz val="10"/>
        <color theme="0"/>
        <rFont val="Calibri"/>
        <family val="2"/>
        <scheme val="minor"/>
      </rPr>
      <t>(*)</t>
    </r>
  </si>
  <si>
    <r>
      <t>ID</t>
    </r>
    <r>
      <rPr>
        <sz val="7"/>
        <color theme="0"/>
        <rFont val="Calibri"/>
        <family val="2"/>
      </rPr>
      <t xml:space="preserve"> (1)</t>
    </r>
  </si>
  <si>
    <r>
      <t>Contingencia</t>
    </r>
    <r>
      <rPr>
        <sz val="10"/>
        <color theme="0"/>
        <rFont val="Calibri"/>
        <family val="2"/>
        <scheme val="minor"/>
      </rPr>
      <t xml:space="preserve"> </t>
    </r>
    <r>
      <rPr>
        <sz val="7"/>
        <color theme="0"/>
        <rFont val="Calibri"/>
        <family val="2"/>
      </rPr>
      <t>(2)</t>
    </r>
  </si>
  <si>
    <r>
      <t xml:space="preserve">Estudio/Fecha </t>
    </r>
    <r>
      <rPr>
        <sz val="7"/>
        <color theme="0"/>
        <rFont val="Calibri"/>
        <family val="2"/>
      </rPr>
      <t>(3)</t>
    </r>
  </si>
  <si>
    <r>
      <t xml:space="preserve">Recurso  </t>
    </r>
    <r>
      <rPr>
        <sz val="7"/>
        <color theme="0"/>
        <rFont val="Calibri"/>
        <family val="2"/>
      </rPr>
      <t>(4)</t>
    </r>
  </si>
  <si>
    <r>
      <t xml:space="preserve">Tipo de Recurso  </t>
    </r>
    <r>
      <rPr>
        <sz val="7"/>
        <color theme="0"/>
        <rFont val="Calibri"/>
        <family val="2"/>
      </rPr>
      <t>(5)</t>
    </r>
  </si>
  <si>
    <r>
      <t xml:space="preserve">Avance [%]    </t>
    </r>
    <r>
      <rPr>
        <sz val="7"/>
        <color theme="0"/>
        <rFont val="Calibri"/>
        <family val="2"/>
      </rPr>
      <t>(6)</t>
    </r>
  </si>
  <si>
    <t>NTO1</t>
  </si>
  <si>
    <t>NTO2</t>
  </si>
  <si>
    <t>CTA1</t>
  </si>
  <si>
    <t>ANG1</t>
  </si>
  <si>
    <t>ANG2</t>
  </si>
  <si>
    <t>CTTAR</t>
  </si>
  <si>
    <t>TGTAR</t>
  </si>
  <si>
    <t>CHAP1</t>
  </si>
  <si>
    <t>CHAP2</t>
  </si>
  <si>
    <t>CTM1</t>
  </si>
  <si>
    <t>CTM2</t>
  </si>
  <si>
    <t>ENAEX1</t>
  </si>
  <si>
    <t>ENAEX2</t>
  </si>
  <si>
    <t>ENAEX3</t>
  </si>
  <si>
    <t>ENAEX4</t>
  </si>
  <si>
    <t>GMAR1</t>
  </si>
  <si>
    <t>GMAR2</t>
  </si>
  <si>
    <t>GMAR3</t>
  </si>
  <si>
    <t>GMAR4</t>
  </si>
  <si>
    <t>M1AR1</t>
  </si>
  <si>
    <t>M1AR2</t>
  </si>
  <si>
    <t>M1AR3</t>
  </si>
  <si>
    <t>M2AR1</t>
  </si>
  <si>
    <t>M2AR2</t>
  </si>
  <si>
    <t>MAIQ</t>
  </si>
  <si>
    <t>MIIQ4</t>
  </si>
  <si>
    <t>MIIQ5</t>
  </si>
  <si>
    <t>MSIQ</t>
  </si>
  <si>
    <t>SUIQ1</t>
  </si>
  <si>
    <t>SUIQ2</t>
  </si>
  <si>
    <t>SUIQ3</t>
  </si>
  <si>
    <t>SUTA1</t>
  </si>
  <si>
    <t>SUTA10</t>
  </si>
  <si>
    <t>SUTA2</t>
  </si>
  <si>
    <t>SUTA3</t>
  </si>
  <si>
    <t>SUTA4</t>
  </si>
  <si>
    <t>SUTA5</t>
  </si>
  <si>
    <t>SUTA6</t>
  </si>
  <si>
    <t>SUTA7</t>
  </si>
  <si>
    <t>SUTA8</t>
  </si>
  <si>
    <t>SUTA9</t>
  </si>
  <si>
    <t>TG1</t>
  </si>
  <si>
    <t>TG2</t>
  </si>
  <si>
    <t>TG3</t>
  </si>
  <si>
    <t>TGIQ</t>
  </si>
  <si>
    <t>U12</t>
  </si>
  <si>
    <t>U13</t>
  </si>
  <si>
    <t>U14</t>
  </si>
  <si>
    <t>U15</t>
  </si>
  <si>
    <t>MIMB1</t>
  </si>
  <si>
    <t>MIMB10</t>
  </si>
  <si>
    <t>MIMB2</t>
  </si>
  <si>
    <t>MIMB3</t>
  </si>
  <si>
    <t>MIMB4</t>
  </si>
  <si>
    <t>MIMB5</t>
  </si>
  <si>
    <t>MIMB6</t>
  </si>
  <si>
    <t>MIMB7</t>
  </si>
  <si>
    <t>MIMB8</t>
  </si>
  <si>
    <t>MIMB9</t>
  </si>
  <si>
    <t>ZOFRI_1</t>
  </si>
  <si>
    <t>ZOFRI_10</t>
  </si>
  <si>
    <t>ZOFRI_11</t>
  </si>
  <si>
    <t>ZOFRI_12</t>
  </si>
  <si>
    <t>ZOFRI_13</t>
  </si>
  <si>
    <t>ZOFRI_2</t>
  </si>
  <si>
    <t>ZOFRI_3</t>
  </si>
  <si>
    <t>ZOFRI_4</t>
  </si>
  <si>
    <t>ZOFRI_5</t>
  </si>
  <si>
    <t>ZOFRI_6</t>
  </si>
  <si>
    <t>ZOFRI_7</t>
  </si>
  <si>
    <t>ZOFRI_8</t>
  </si>
  <si>
    <t>ZOFRI_9</t>
  </si>
  <si>
    <t>INACAL1</t>
  </si>
  <si>
    <t>INACAL2</t>
  </si>
  <si>
    <t>INACAL3</t>
  </si>
  <si>
    <t>INACAL4</t>
  </si>
  <si>
    <t>MARIA ELENA FV</t>
  </si>
  <si>
    <t>CTH1</t>
  </si>
  <si>
    <t>PAM</t>
  </si>
  <si>
    <t>AGB1</t>
  </si>
  <si>
    <t>AGB2</t>
  </si>
  <si>
    <t>PAS2</t>
  </si>
  <si>
    <t>PAS3</t>
  </si>
  <si>
    <t>TECNET_1</t>
  </si>
  <si>
    <t>TECNET_3</t>
  </si>
  <si>
    <t>TECNET_6</t>
  </si>
  <si>
    <t>ANDES SOLAR</t>
  </si>
  <si>
    <t>CCR1</t>
  </si>
  <si>
    <t>CCR2</t>
  </si>
  <si>
    <t>UG1</t>
  </si>
  <si>
    <t>UG2</t>
  </si>
  <si>
    <t>UG3</t>
  </si>
  <si>
    <t>UG4</t>
  </si>
  <si>
    <t>UG5</t>
  </si>
  <si>
    <t>UG6</t>
  </si>
  <si>
    <t>SOLAR JAMA 1</t>
  </si>
  <si>
    <t>SOLAR JAMA 2</t>
  </si>
  <si>
    <t>PARQUE SOLAR PAMPA CAMARONES</t>
  </si>
  <si>
    <t>EÓLICA VALLE DE LOS VIENTOS</t>
  </si>
  <si>
    <t>Tx - Compensación</t>
  </si>
  <si>
    <t>CHILECTRA</t>
  </si>
  <si>
    <t>MINERA ESPERANZA</t>
  </si>
  <si>
    <t>TEN</t>
  </si>
  <si>
    <t>CODELCO CHILE</t>
  </si>
  <si>
    <t>S/E San Joaquin</t>
  </si>
  <si>
    <t>S/E ANDES (AES GENER)</t>
  </si>
  <si>
    <t>S/E CALAMA</t>
  </si>
  <si>
    <t>S/E LAGUNAS</t>
  </si>
  <si>
    <t>S/E MONTURAQUI</t>
  </si>
  <si>
    <t>S/E MUELLE</t>
  </si>
  <si>
    <t>S/E VALLE DE LOS VIENTOS</t>
  </si>
  <si>
    <t>S/E Cumbre</t>
  </si>
  <si>
    <t>S/E Los Changos</t>
  </si>
  <si>
    <t>S/E Nueva Cardones</t>
  </si>
  <si>
    <t>S/E Charrua</t>
  </si>
  <si>
    <t>S/E El Romero</t>
  </si>
  <si>
    <t>S/E CENTRAL SALTA</t>
  </si>
  <si>
    <t>S/E LABERINTO</t>
  </si>
  <si>
    <t>S/E ARICA</t>
  </si>
  <si>
    <t>S/E CRUCERO</t>
  </si>
  <si>
    <t>S/E POZO ALMONTE</t>
  </si>
  <si>
    <t>S/E TAP OFF VITOR</t>
  </si>
  <si>
    <t>S/E ESCONDIDA</t>
  </si>
  <si>
    <t>S/E SULFUROS</t>
  </si>
  <si>
    <t>S/E CÓNDORES</t>
  </si>
  <si>
    <t>BC S/E SAN JOAQUIN 52C10 5 MVAr</t>
  </si>
  <si>
    <t>BC S/E SAN PEDRO DALCAHUE F-CB2 30KV  MVAR</t>
  </si>
  <si>
    <t>BC S/E CABILDO EBC2 5 MVAr</t>
  </si>
  <si>
    <t>BC S/E ANDES 345 KV-BP1-BANCO CONDENSADOR</t>
  </si>
  <si>
    <t>BC S/E Calama 23 kV-Banco Condensador Nº1</t>
  </si>
  <si>
    <t>BC S/E Calama 23 kV-Banco Condensador Nº2</t>
  </si>
  <si>
    <t>BC S/E Lagunas 220 kV - Banco de condensadores N°1</t>
  </si>
  <si>
    <t>BC S/E Monturaqui 34.5</t>
  </si>
  <si>
    <t>BC S/E Muelle 23 kV - Banco de Condensadores N°1</t>
  </si>
  <si>
    <t>BC S/E Muelle 23 kV - Banco de Condensadores N°2</t>
  </si>
  <si>
    <t>BC S/E Valle de los vientos 23 kV - BP1 - Banco Condensadores Nº1</t>
  </si>
  <si>
    <t>BC S/E Valle de los vientos 23 kV - BP2 - Banco Condensadores Nº2</t>
  </si>
  <si>
    <t>BC Lagunas 220kV - Banco de Condensadores N2</t>
  </si>
  <si>
    <t>CS S/E CUMBRE K1N</t>
  </si>
  <si>
    <t>CS S/E CUMBRE K2N</t>
  </si>
  <si>
    <t>CS S/E CUMBRE K1S</t>
  </si>
  <si>
    <t>CS S/E CUMBRE K2S</t>
  </si>
  <si>
    <t>CS S/E LOS CHANGOS K1</t>
  </si>
  <si>
    <t>CS S/E LOS CHANGOS K2</t>
  </si>
  <si>
    <t>RE S/E CUMBRE R1</t>
  </si>
  <si>
    <t>RE S/E CUMBRE R2</t>
  </si>
  <si>
    <t>RE S/E CUMBRE R3</t>
  </si>
  <si>
    <t>RE S/E CUMBRE R4</t>
  </si>
  <si>
    <t>RE S/E CUMBRE R-R1</t>
  </si>
  <si>
    <t>RE S/E LOS CHANGOS R-R2</t>
  </si>
  <si>
    <t>RE S/E LOS CHANGOS R3</t>
  </si>
  <si>
    <t>RE S/E LOS CHANGOS R1</t>
  </si>
  <si>
    <t>RE S/E NUEVA CARDONES R1</t>
  </si>
  <si>
    <t>RE S/E NUEVA CARDONES R2</t>
  </si>
  <si>
    <t>RE S/E NUEVA CARDONES R3</t>
  </si>
  <si>
    <t>RE S/E NUEVA CARDONES R-R1</t>
  </si>
  <si>
    <t>RE S/E NUEVA CARDONES R-R2</t>
  </si>
  <si>
    <t>RE S/E CHARRUA KZ3 (reserva)</t>
  </si>
  <si>
    <t>RE S/E EL ROMERO FZ</t>
  </si>
  <si>
    <t>RE S/E ANCOA KZ3- KZ4 Resesrva</t>
  </si>
  <si>
    <t>RE S/E Andes 345 kV-BP1-Reactor</t>
  </si>
  <si>
    <t>RE S/E Central Salta 345 kV-BP1-Reactor</t>
  </si>
  <si>
    <t>RE S/E Reactor Laberinto 220 kV Nº2</t>
  </si>
  <si>
    <t>RE S/E Arica 13,8 kV-BP-Reactor</t>
  </si>
  <si>
    <t>RE S/E Crucero 220 kV-BP1-Reactor</t>
  </si>
  <si>
    <t>RE S/E Pozo Almonte 220 kV-Reactor</t>
  </si>
  <si>
    <t>RE S/E Reactor Laberinto 220 kV Nº1</t>
  </si>
  <si>
    <t>RE S/E Reactor Pozo Almonte 13.8 kV Zig-Zag N°1</t>
  </si>
  <si>
    <t>RE S/E Reactor Pozo Almonte 13.8 kV Zig-Zag N°2</t>
  </si>
  <si>
    <t>RE S/E Reactor Tap Off Vitor N° 2 móvil 23 kV</t>
  </si>
  <si>
    <t>RE S/E Escondida 220 kV-BP1-Reactor N°1</t>
  </si>
  <si>
    <t>RE S/E Escondida 220 kV-BP1-Reactor N°2</t>
  </si>
  <si>
    <t>RE S/E Escondida 220 kV-BP1-Reactor N°3</t>
  </si>
  <si>
    <t>RE S/E Reactor Sulfuros 13.8 kV N°1</t>
  </si>
  <si>
    <t>RE S/E Reactor Sulfuros 13.8 kV N°2</t>
  </si>
  <si>
    <t>RE S/E Cóndores 13,8 kV-Reactor</t>
  </si>
  <si>
    <t>Tx - Transformadores</t>
  </si>
  <si>
    <t>MINERA EL TESORO</t>
  </si>
  <si>
    <t>S/E Neptuno</t>
  </si>
  <si>
    <t>S/E Rengo</t>
  </si>
  <si>
    <t>S/E Peñablanca</t>
  </si>
  <si>
    <t>S/E Paso Hondo</t>
  </si>
  <si>
    <t>S/E MINSAL</t>
  </si>
  <si>
    <t>S/E NORGENER</t>
  </si>
  <si>
    <t>S/E TAP OFF LA CRUZ</t>
  </si>
  <si>
    <t>S/E TAP OFF OESTE</t>
  </si>
  <si>
    <t>S/E TAP OFF E.B. ALGORTA N°1</t>
  </si>
  <si>
    <t>S/E TAP OFF E.B. ALGORTA N°2</t>
  </si>
  <si>
    <t>S/E TAP OFF E.C. ALGORTA</t>
  </si>
  <si>
    <t>S/E DESALANT</t>
  </si>
  <si>
    <t>S/E 10</t>
  </si>
  <si>
    <t>S/E 10A</t>
  </si>
  <si>
    <t>S/E A</t>
  </si>
  <si>
    <t>S/E CHAMY</t>
  </si>
  <si>
    <t>S/E CHUQUICAMATA</t>
  </si>
  <si>
    <t>S/E GABY</t>
  </si>
  <si>
    <t>S/E K1</t>
  </si>
  <si>
    <t>S/E KM6</t>
  </si>
  <si>
    <t>S/E MMH</t>
  </si>
  <si>
    <t>S/E RADOMIRO TOMIC</t>
  </si>
  <si>
    <t>S/E SALAR</t>
  </si>
  <si>
    <t>S/E SOPLADORES</t>
  </si>
  <si>
    <t>S/E ANTOFAGASTA</t>
  </si>
  <si>
    <t>S/E CAPRICORNIO</t>
  </si>
  <si>
    <t>S/E CENTRAL CHAPIQUIÑA</t>
  </si>
  <si>
    <t>S/E CENTRAL DIESEL ARICA</t>
  </si>
  <si>
    <t>S/E CENTRAL DIESEL IQUIQUE</t>
  </si>
  <si>
    <t>S/E CENTRAL DIESEL TAMAYA</t>
  </si>
  <si>
    <t>S/E CENTRAL MEJILLONES</t>
  </si>
  <si>
    <t>S/E CENTRAL TOCOPILLA</t>
  </si>
  <si>
    <t>S/E CHACAYA</t>
  </si>
  <si>
    <t>S/E IQUIQUE</t>
  </si>
  <si>
    <t>S/E MEJILLONES</t>
  </si>
  <si>
    <t>S/E TAMARUGAL</t>
  </si>
  <si>
    <t>S/E TAP OFF CERRO BALCÓN</t>
  </si>
  <si>
    <t>S/E TAP OFF CHIZA</t>
  </si>
  <si>
    <t>S/E TAP OFF CUYA</t>
  </si>
  <si>
    <t>S/E TAP OFF DOLORES</t>
  </si>
  <si>
    <t>S/E TAP OFF EL ÁGUILA</t>
  </si>
  <si>
    <t>S/E TAP OFF EL NEGRO</t>
  </si>
  <si>
    <t>S/E TAP OFF MAL PASO</t>
  </si>
  <si>
    <t>S/E CENTRO</t>
  </si>
  <si>
    <t>S/E LA PORTADA</t>
  </si>
  <si>
    <t>S/E SUR</t>
  </si>
  <si>
    <t>S/E ALTO HOSPICIO</t>
  </si>
  <si>
    <t>S/E CENTRAL TARAPACÁ</t>
  </si>
  <si>
    <t>S/E CERRO DRAGÓN</t>
  </si>
  <si>
    <t>S/E PACÍFICO</t>
  </si>
  <si>
    <t>S/E PALAFITOS</t>
  </si>
  <si>
    <t>S/E CHINCHORRO</t>
  </si>
  <si>
    <t>S/E PUKARA</t>
  </si>
  <si>
    <t>S/E QUIANI</t>
  </si>
  <si>
    <t>S/E CENTRAL DIESEL ENAEX</t>
  </si>
  <si>
    <t>S/E GNL MEJILLONES</t>
  </si>
  <si>
    <t>S/E MANTOS DE LA LUNA</t>
  </si>
  <si>
    <t>S/E TAP OFF BARRILES</t>
  </si>
  <si>
    <t>S/E LA CASCADA HMC (SAGASCA)</t>
  </si>
  <si>
    <t>S/E TAP OFF ESTACIÓN DE BOMBEO 1 HMC</t>
  </si>
  <si>
    <t>S/E TAP OFF ESTACIÓN DE BOMBEO 2 HMC</t>
  </si>
  <si>
    <t>S/E ANTUCOYA</t>
  </si>
  <si>
    <t>S/E AGUAS BLANCAS</t>
  </si>
  <si>
    <t>S/E TAP OFF LLANOS</t>
  </si>
  <si>
    <t>S/E CERRO COLORADO</t>
  </si>
  <si>
    <t>S/E COLLAHUASI</t>
  </si>
  <si>
    <t>S/E EL ABRA</t>
  </si>
  <si>
    <t>S/E EL TESORO</t>
  </si>
  <si>
    <t>S/E 360</t>
  </si>
  <si>
    <t>S/E 401</t>
  </si>
  <si>
    <t>S/E 403</t>
  </si>
  <si>
    <t>S/E 404</t>
  </si>
  <si>
    <t>S/E 405</t>
  </si>
  <si>
    <t>S/E 415</t>
  </si>
  <si>
    <t>S/E 416</t>
  </si>
  <si>
    <t>S/E 418</t>
  </si>
  <si>
    <t>S/E 640</t>
  </si>
  <si>
    <t>S/E BOOSTER</t>
  </si>
  <si>
    <t>S/E COLOSO</t>
  </si>
  <si>
    <t>S/E TAP OFF ESTACIÓN DE BOMBEO N°2</t>
  </si>
  <si>
    <t>S/E TAP OFF ESTACIÓN DE BOMBEO N°3</t>
  </si>
  <si>
    <t>S/E TAP OFF ESTACIÓN DE BOMBEO N°4</t>
  </si>
  <si>
    <t>S/E HAMBURGO</t>
  </si>
  <si>
    <t>S/E LAGUNA SECA</t>
  </si>
  <si>
    <t>S/E LIXIVIACIÓN</t>
  </si>
  <si>
    <t>S/E OLAP</t>
  </si>
  <si>
    <t>S/E PLANTA ÓXIDOS</t>
  </si>
  <si>
    <t>S/E PUNTA NEGRA</t>
  </si>
  <si>
    <t>S/E TAP OFF 003</t>
  </si>
  <si>
    <t>S/E TAP OFF 534</t>
  </si>
  <si>
    <t>S/E TAP OFF 535</t>
  </si>
  <si>
    <t>S/E TAP OFF 536</t>
  </si>
  <si>
    <t>S/E TAP OFF 537</t>
  </si>
  <si>
    <t>S/E TAP OFF 538</t>
  </si>
  <si>
    <t>S/E ESPERANZA (MINERA CENTINELA)</t>
  </si>
  <si>
    <t>S/E GUAYAQUES</t>
  </si>
  <si>
    <t>S/E PEQ</t>
  </si>
  <si>
    <t>S/E TAP OFF LICANCABUR</t>
  </si>
  <si>
    <t>S/E TAP OFF SAIRECABUR</t>
  </si>
  <si>
    <t>S/E FORTUNA</t>
  </si>
  <si>
    <t>S/E LOMAS BAYAS</t>
  </si>
  <si>
    <t>S/E MANTOS BLANCOS</t>
  </si>
  <si>
    <t>S/E EL PEÑÓN (MINERA MERIDIAN)</t>
  </si>
  <si>
    <t>S/E TAP OFF PALESTINA</t>
  </si>
  <si>
    <t>S/E EL LINCE</t>
  </si>
  <si>
    <t>S/E QUEBRADA BLANCA</t>
  </si>
  <si>
    <t>S/E SPENCE</t>
  </si>
  <si>
    <t>S/E ZALDÍVAR</t>
  </si>
  <si>
    <t>S/E MOLYCOP</t>
  </si>
  <si>
    <t>S/E SIERRA GORDA</t>
  </si>
  <si>
    <t>S/E EL COBRE (ENGIE)</t>
  </si>
  <si>
    <t>S/E COLLAHUASI UNITARIA N°1</t>
  </si>
  <si>
    <t>S/E EL LOA</t>
  </si>
  <si>
    <t>S/E LLANTA</t>
  </si>
  <si>
    <t>S/E SUR VIEJO</t>
  </si>
  <si>
    <t>S/E TAP OFF NUEVA VICTORIA</t>
  </si>
  <si>
    <t>S/E ENCUENTRO</t>
  </si>
  <si>
    <t>S/E ESMERALDA</t>
  </si>
  <si>
    <t>S/E PARINACOTA</t>
  </si>
  <si>
    <t>S/E ESTACIÓN DE BOMBEO SIERRA GORDA N°1</t>
  </si>
  <si>
    <t>S/E ESTACIÓN DE BOMBEO SIERRA GORDA N°2</t>
  </si>
  <si>
    <t>S/E ALTO NORTE</t>
  </si>
  <si>
    <t>S/E CHIMBORAZO</t>
  </si>
  <si>
    <t>S/E PURI</t>
  </si>
  <si>
    <t>S/E SVC DOMEYKO</t>
  </si>
  <si>
    <t>S/E FARELLÓN</t>
  </si>
  <si>
    <t>ALTAMIRANO 110/12KV 25MVA</t>
  </si>
  <si>
    <t>SANTA ELENA 110/12.5KV 50MVA 3</t>
  </si>
  <si>
    <t>BICENTENARIO 110/12.5KV 25MVA 2</t>
  </si>
  <si>
    <t>ANDES 110/12.5KV 22,4MVA 4</t>
  </si>
  <si>
    <t>LO BOZA 110/23.5KV 50MVA 6</t>
  </si>
  <si>
    <t>NEPTUNO 220/20.4/25KV 80MVA 1</t>
  </si>
  <si>
    <t>NEPTUNO 220/20.4/25KV 80MVA 2</t>
  </si>
  <si>
    <t>CALEU 23/12-6.93KV 3MVA RESERVA 1 B</t>
  </si>
  <si>
    <t>PITRUFQUEN 69/15KV 10MVA</t>
  </si>
  <si>
    <t>CHARRUA TR1 220/154/13.2KV 130MVA RESERVA</t>
  </si>
  <si>
    <t>CHARRUA TR RESERVA TR8 250 MVA 1U</t>
  </si>
  <si>
    <t>RENGO 69/15.3KV 30MVA</t>
  </si>
  <si>
    <t>PARRAL 66/13.2 KV 10 MVA</t>
  </si>
  <si>
    <t>PEÑABLANCA 115/24.5/13.2KV 30MVA</t>
  </si>
  <si>
    <t>TUNICHE 66/15KV 30 MVA</t>
  </si>
  <si>
    <t>FATIMA 154KV (220)154/66KV 75MVA</t>
  </si>
  <si>
    <t>LO BOZA 110/12.5KV 12.5MVA 5R</t>
  </si>
  <si>
    <t>MALLOCO 110/12.5KV 50MVA</t>
  </si>
  <si>
    <t>LA CALERA 110/44KV 30MVA</t>
  </si>
  <si>
    <t>PASO HONDO 66/23/12.2KV 12.5MVA N°1</t>
  </si>
  <si>
    <t>EL PEUMO 66/25KV 30MVA</t>
  </si>
  <si>
    <t>PRINCIPAL PLANTA POLPAICO 44/6.3KV 25MVA 1</t>
  </si>
  <si>
    <t>Andes 345/220/23 kV N°1</t>
  </si>
  <si>
    <t>Andes 345/220/23 kV N°3</t>
  </si>
  <si>
    <t>Minsal 110/23 kV Nº1</t>
  </si>
  <si>
    <t>Norgener 220/5.3 kV</t>
  </si>
  <si>
    <t>Tap Off La Cruz 220/66 kV Nº2</t>
  </si>
  <si>
    <t>Tap Off Oeste 220/110/12.2 kV</t>
  </si>
  <si>
    <t>Tap Off E.B. Algorta N°1 33/0.4 kV</t>
  </si>
  <si>
    <t>Tap Off E.B. Algorta N°1 33/4.16 kV</t>
  </si>
  <si>
    <t>Tap Off E.B. Algorta N°2 33/0.4 kV</t>
  </si>
  <si>
    <t>Tap Off E.B. Algorta N°2 33/4.16 kV</t>
  </si>
  <si>
    <t>Tap Off E.C. Algorta 33/0.4 kV</t>
  </si>
  <si>
    <t>Tap Off E.C. Algorta 33/4.16 kV</t>
  </si>
  <si>
    <t>Desalant 110/6.6 kV</t>
  </si>
  <si>
    <t>10 100/13.8 kV Nº1</t>
  </si>
  <si>
    <t>10 100/13.8 kV Nº2</t>
  </si>
  <si>
    <t>10 100/13.8 kV Nº3</t>
  </si>
  <si>
    <t>10 100/13.8 kV Nº4</t>
  </si>
  <si>
    <t>10 100/13.8 kV Nº5</t>
  </si>
  <si>
    <t>10 100/13.8 kV Nº6</t>
  </si>
  <si>
    <t>10 100/13.8 kV Nº7</t>
  </si>
  <si>
    <t>10A 100/13.8 kV Nº10</t>
  </si>
  <si>
    <t>10A 100/13.8 kV Nº11</t>
  </si>
  <si>
    <t>10A 100/13.8 kV Nº12</t>
  </si>
  <si>
    <t>10A 100/13.8 kV Nº13</t>
  </si>
  <si>
    <t>10A 100/13.8 kV Nº8</t>
  </si>
  <si>
    <t>10A 100/13.8 kV Nº9</t>
  </si>
  <si>
    <t>A 100/13.8 kV N°13</t>
  </si>
  <si>
    <t>A 100/13.8 kV N°14</t>
  </si>
  <si>
    <t>A 100/13.8 kV N°15</t>
  </si>
  <si>
    <t>A 100/13.8 kV N°16</t>
  </si>
  <si>
    <t>A 100/13.8 kV N°17</t>
  </si>
  <si>
    <t>A 100/13.8 kV N°18</t>
  </si>
  <si>
    <t>A 100/13.8 kV N°19</t>
  </si>
  <si>
    <t>A 100/5 kV N°3</t>
  </si>
  <si>
    <t>A 100/5 kV N°4</t>
  </si>
  <si>
    <t>Chamy 100/13.8 kV N°1</t>
  </si>
  <si>
    <t>Chamy 100/23/13.8 kV N°2</t>
  </si>
  <si>
    <t>Chuquicamata 220/100/13.8 kV N°1</t>
  </si>
  <si>
    <t>Chuquicamata 220/100/13.8 kV N°2</t>
  </si>
  <si>
    <t>Gaby 220/23 kV N°1</t>
  </si>
  <si>
    <t>Gaby 220/23 kV N°2</t>
  </si>
  <si>
    <t>K1 100/13.8 kV N°1</t>
  </si>
  <si>
    <t>K1 100/13.8 kV Nº2</t>
  </si>
  <si>
    <t>K1 100/13.8 kV Nº3</t>
  </si>
  <si>
    <t>Km6 100/13.8 kV N°1</t>
  </si>
  <si>
    <t>Km6 100/13.8 kV N°2</t>
  </si>
  <si>
    <t>Km6 100/13.8 kV N°3</t>
  </si>
  <si>
    <t>MMH 220/23 kV N°1</t>
  </si>
  <si>
    <t>MMH 220/23 kV N°2</t>
  </si>
  <si>
    <t>Radomiro Tomic 220/23 kV N°1</t>
  </si>
  <si>
    <t>Radomiro Tomic 220/23 kV N°2</t>
  </si>
  <si>
    <t>Radomiro Tomic 220/23 kV N°3</t>
  </si>
  <si>
    <t>Salar 220/100/13.8 kV N°3</t>
  </si>
  <si>
    <t>Sopladores 100/13.8 kV N°1</t>
  </si>
  <si>
    <t>Sopladores 100/13.8 kV N°2</t>
  </si>
  <si>
    <t>Antofagasta 110/13.8 kV N°1</t>
  </si>
  <si>
    <t>Arica 110/66/13.8 kV</t>
  </si>
  <si>
    <t>Arica 66/13.8 kV N°1</t>
  </si>
  <si>
    <t>Capricornio 220/110/13.8 kV</t>
  </si>
  <si>
    <t>Central Chapiquiña 66/23 kV</t>
  </si>
  <si>
    <t>Central Diesel Arica 66/13.8 kV</t>
  </si>
  <si>
    <t>Central Diesel Iquique 66/13.8 kV</t>
  </si>
  <si>
    <t>Central Diesel Tamaya 110/23 kV N°4</t>
  </si>
  <si>
    <t>Central Mejillones 115/13.8/4.4 kV N°2</t>
  </si>
  <si>
    <t>Central Tocopilla 110/5 kV N°105</t>
  </si>
  <si>
    <t>Central Tocopilla 110/5 kV N°141</t>
  </si>
  <si>
    <t>Central Tocopilla-Autotrafo 220/110/13.8 kV N°1</t>
  </si>
  <si>
    <t>Central Tocopilla-Autotrafo 220/110/13.8 kV N°2</t>
  </si>
  <si>
    <t>Central Tocopilla-Booster 110/110 kV Nº1</t>
  </si>
  <si>
    <t>Central Tocopilla-Booster 110/110 kV Nº2</t>
  </si>
  <si>
    <t>Chacaya 110/33 kV</t>
  </si>
  <si>
    <t>Chacaya 220/110/23 kV Nº 3</t>
  </si>
  <si>
    <t>Iquique 66/13.8 kV N°1</t>
  </si>
  <si>
    <t>Iquique 66/13.8 kV N°2</t>
  </si>
  <si>
    <t>Mejillones 220/115/13.8 kV</t>
  </si>
  <si>
    <t>Pozo Almonte 110/66/13.8 kV N°1</t>
  </si>
  <si>
    <t>Pozo Almonte 220/115/13.8 kV N°2</t>
  </si>
  <si>
    <t>Tamarugal 66/23 kV</t>
  </si>
  <si>
    <t>Tap Off Cerro Balcón 110/13.8 kV</t>
  </si>
  <si>
    <t>Tap Off Chiza 110/ 13.8 kV</t>
  </si>
  <si>
    <t>Tap Off Cuya 110/13.8 kV</t>
  </si>
  <si>
    <t>Tap Off Dolores 110/24 kV</t>
  </si>
  <si>
    <t>Tap Off Dolores 24/13.8 kV</t>
  </si>
  <si>
    <t>Tap Off El Águila 66/13.8 kV</t>
  </si>
  <si>
    <t>Tap Off El Negro 110/23 kV</t>
  </si>
  <si>
    <t>Tap Off Mal Paso 110/13.8 kV</t>
  </si>
  <si>
    <t>Tap Off Vitor 110/13.8 kV</t>
  </si>
  <si>
    <t>Tap Off Vitor N° 2 Móvil 110/23 kV</t>
  </si>
  <si>
    <t>Calama 105/23 kV N°4</t>
  </si>
  <si>
    <t>Calama 110/23 kV Nº1</t>
  </si>
  <si>
    <t>Centro 110/13.8 kV N°2</t>
  </si>
  <si>
    <t>Centro 110/23 kV N°1</t>
  </si>
  <si>
    <t>La Portada 110/23 KV N° 1</t>
  </si>
  <si>
    <t>Sur 110/13.8 kV</t>
  </si>
  <si>
    <t>Uribe 110/23 kV</t>
  </si>
  <si>
    <t>Alto Hospicio 110/13.8 kV</t>
  </si>
  <si>
    <t>Central Tarapacá 115/13.8 kV</t>
  </si>
  <si>
    <t>Cerro Dragón 110/13.8 kV</t>
  </si>
  <si>
    <t>Pacífico 110/13.8 kV</t>
  </si>
  <si>
    <t>Palafitos 110/13.8 kV</t>
  </si>
  <si>
    <t>Chinchorro 66/13.8 kV</t>
  </si>
  <si>
    <t>Pukará 66/13.8 kV N°1</t>
  </si>
  <si>
    <t>Pukará 66/13.8 kV N°2</t>
  </si>
  <si>
    <t>Quiani 66/13.8 kV N°1</t>
  </si>
  <si>
    <t>Quiani 66/13.8 kV N°2</t>
  </si>
  <si>
    <t>Central Diesel Enaex 110/4.16 kV N°1</t>
  </si>
  <si>
    <t>Central Diesel Enaex 110/4.16 kV N°2</t>
  </si>
  <si>
    <t>GNL Mejillones 110/4.368 kV</t>
  </si>
  <si>
    <t>Mantos de la Luna 110/23 kV</t>
  </si>
  <si>
    <t>Tap Off Barriles 220/110/13.2 kV</t>
  </si>
  <si>
    <t>Sagasca 66/13.2 kV N°2</t>
  </si>
  <si>
    <t>Sagasca 66/4.16 kV N°1</t>
  </si>
  <si>
    <t>Tap Off Estación de Bombeo 1 HMC 66/4.16 kV</t>
  </si>
  <si>
    <t>Tap Off Estación de Bombeo 2 HMC 66/4.16 kV</t>
  </si>
  <si>
    <t>Antucoya 110/23 kV</t>
  </si>
  <si>
    <t>Antucoya 220/23 kV N°1</t>
  </si>
  <si>
    <t>Antucoya 220/23 kV N°2</t>
  </si>
  <si>
    <t>Aguas Blancas 66/23/13.8 kV</t>
  </si>
  <si>
    <t>Tap Off Llanos 220/66/13.8 kV</t>
  </si>
  <si>
    <t>Cerro Colorado 110/12 kV N°1</t>
  </si>
  <si>
    <t>Cerro Colorado 110/12 kV N°2</t>
  </si>
  <si>
    <t>Pozo Almonte 220/115/13.8 kV N°5</t>
  </si>
  <si>
    <t>Collahuasi 220/23 kV N°1</t>
  </si>
  <si>
    <t>Collahuasi 220/23 kV N°2</t>
  </si>
  <si>
    <t>Collahuasi 220/23 kV N°3</t>
  </si>
  <si>
    <t>Collahuasi 220/23 kV N°4</t>
  </si>
  <si>
    <t>Collahuasi 220/23 kV N°5</t>
  </si>
  <si>
    <t>El Abra 220/23 kV N°1</t>
  </si>
  <si>
    <t>El Abra 220/23 kV N°2</t>
  </si>
  <si>
    <t>El Abra 220/23 kV N°3</t>
  </si>
  <si>
    <t>El Tesoro 220/23 kV N°1</t>
  </si>
  <si>
    <t>El Tesoro 220/23 kV N°2</t>
  </si>
  <si>
    <t>360 69/13.8 kV</t>
  </si>
  <si>
    <t>401 69/13.8 kV</t>
  </si>
  <si>
    <t>401 69/4.16 kV</t>
  </si>
  <si>
    <t>403 69/4.16 kV</t>
  </si>
  <si>
    <t>404 69/4.16 kV</t>
  </si>
  <si>
    <t>405 69/4.16 kV</t>
  </si>
  <si>
    <t>415 69/4.16 kV</t>
  </si>
  <si>
    <t>416 69/4.16 kV</t>
  </si>
  <si>
    <t>418 69/4.16 kV</t>
  </si>
  <si>
    <t>640 69/4.16 kV N°1</t>
  </si>
  <si>
    <t>640 69/4.16 kV N°2</t>
  </si>
  <si>
    <t>Booster 69/4.16 kV N°1</t>
  </si>
  <si>
    <t>Booster 69/4.16 kV N°2</t>
  </si>
  <si>
    <t>Coloso 220/13.8 kV N°1</t>
  </si>
  <si>
    <t>Coloso 220/13.8 kV N°2</t>
  </si>
  <si>
    <t>Escondida 220/13.8/6.9 kV N°1</t>
  </si>
  <si>
    <t>Escondida 220/13.8/6.9 kV N°2</t>
  </si>
  <si>
    <t>Escondida 220/13.8/6.9 kV N°3</t>
  </si>
  <si>
    <t>Escondida 220/13.8/6.9 kV N°4</t>
  </si>
  <si>
    <t>Escondida 220/69/6.9 kV N°5</t>
  </si>
  <si>
    <t>Escondida 220/69/6.9 kV N°6</t>
  </si>
  <si>
    <t>Escondida Norte 69/13.8 kV N°1</t>
  </si>
  <si>
    <t>Escondida Norte 69/13.8 kV N°2</t>
  </si>
  <si>
    <t>Estación de Bombeo N°2 220/4.16 kV</t>
  </si>
  <si>
    <t>Estación de Bombeo N°3 220/4.16 kV</t>
  </si>
  <si>
    <t>Estación de Bombeo N°4 220/4.16 kV</t>
  </si>
  <si>
    <t>Hamburgo 69/4.16 kV N°1</t>
  </si>
  <si>
    <t>Laguna Seca 220/23 kV Nº1</t>
  </si>
  <si>
    <t>Laguna Seca 220/23 kV Nº2</t>
  </si>
  <si>
    <t>Laguna Seca 220/23 kV Nº3</t>
  </si>
  <si>
    <t>Laguna Seca 220/69 kV Nº7</t>
  </si>
  <si>
    <t>Laguna Seca 220/69 kV Nº8</t>
  </si>
  <si>
    <t>Lixiviación 69/13.8/13.8 kV N°1</t>
  </si>
  <si>
    <t>Lixiviación 69/13.8/13.8 kV N°2</t>
  </si>
  <si>
    <t>Monturaqui 69/34.5 kV T3</t>
  </si>
  <si>
    <t>Monturaqui 69/34.5 kV T4</t>
  </si>
  <si>
    <t>Monturaqui 69/4.16 kV T1</t>
  </si>
  <si>
    <t>Monturaqui 69/4.16 kV T2</t>
  </si>
  <si>
    <t>OGP1 220/33 kV N°1</t>
  </si>
  <si>
    <t>OGP1 220/33 kV N°2</t>
  </si>
  <si>
    <t>OGP1 220/33 kV N°3</t>
  </si>
  <si>
    <t>OGP1 220/69 kV N°4</t>
  </si>
  <si>
    <t>OGP1 220/69 kV N°5</t>
  </si>
  <si>
    <t>OLAP 69/13.8 kV N°1</t>
  </si>
  <si>
    <t>OLAP 69/13.8 kV N°2</t>
  </si>
  <si>
    <t>Planta Óxidos 220/13.8 kV Nº1</t>
  </si>
  <si>
    <t>Planta Óxidos 220/13.8 kV Nº2</t>
  </si>
  <si>
    <t>Punta Negra 69/34.5 kV</t>
  </si>
  <si>
    <t>Punta Negra 69/4.16 kV</t>
  </si>
  <si>
    <t>Sulfuros 220/69 kV N°3</t>
  </si>
  <si>
    <t>Sulfuros 220/69/13.8 kV N°1</t>
  </si>
  <si>
    <t>Sulfuros 220/69/13.8 kV N°2</t>
  </si>
  <si>
    <t>Tap Off 003 69/0.48 kV</t>
  </si>
  <si>
    <t>Tap Off 534 69/4.16 kV</t>
  </si>
  <si>
    <t>Tap Off 535 69/4.16 kV</t>
  </si>
  <si>
    <t>Tap Off 536 69/4.16 kV</t>
  </si>
  <si>
    <t>Tap Off 537 69/4.16 kV</t>
  </si>
  <si>
    <t>Tap Off 538 69/4.16 kV</t>
  </si>
  <si>
    <t>Esperanza 220/24 kV Nº1</t>
  </si>
  <si>
    <t>Esperanza 220/24 kV Nº2</t>
  </si>
  <si>
    <t>Esperanza 220/24 kV Nº3</t>
  </si>
  <si>
    <t>Guayaques 110/3.45 kV</t>
  </si>
  <si>
    <t>Guayaques 110/3.45 kV N°3</t>
  </si>
  <si>
    <t>Muelle 110/24 kV</t>
  </si>
  <si>
    <t>PEQ 220/23 KV N°1</t>
  </si>
  <si>
    <t>Tap Off Licancabur 110/3.45 kV N°1</t>
  </si>
  <si>
    <t>Tap Off Licancabur 110/3.45 kV N°2</t>
  </si>
  <si>
    <t>Tap Off Sairecabur 110/3.45 kV N°1</t>
  </si>
  <si>
    <t>Fortuna 220/6.6/23 kV N°1</t>
  </si>
  <si>
    <t>Fortuna 220/6.6/23 kV N°2</t>
  </si>
  <si>
    <t>Lomas Bayas 220/6.6 kV N°1</t>
  </si>
  <si>
    <t>Lomas Bayas 220/6.6 kV N°2</t>
  </si>
  <si>
    <t>Mantos Blancos 220/23 kV</t>
  </si>
  <si>
    <t>El Peñón 66/6.6 kV</t>
  </si>
  <si>
    <t>Tap Off Palestina 220/66 kV</t>
  </si>
  <si>
    <t>El Lince 110/23 kV N°1</t>
  </si>
  <si>
    <t>El Lince 110/23 kV N°2</t>
  </si>
  <si>
    <t>Quebrada Blanca 220/13.8 kV</t>
  </si>
  <si>
    <t>Spence 220/23 kV N°1</t>
  </si>
  <si>
    <t>Spence 220/23 kV N°2</t>
  </si>
  <si>
    <t>Zaldívar 220/66/23 kV N°1</t>
  </si>
  <si>
    <t>Zaldívar 220/66/23 kV N°2</t>
  </si>
  <si>
    <t>Zaldívar 220/66/23 kV N°3</t>
  </si>
  <si>
    <t>Molycop 220/13.8 kV</t>
  </si>
  <si>
    <t>Mejillones 110/13.8 kV</t>
  </si>
  <si>
    <t>Sierra Gorda 220/33 kV N°1</t>
  </si>
  <si>
    <t>Sierra Gorda 220/33 kV N°2</t>
  </si>
  <si>
    <t>Sierra Gorda 220/33 kV N°3</t>
  </si>
  <si>
    <t>Sierra Gorda Etapa 1 220/33 kV N°1</t>
  </si>
  <si>
    <t>EL COBRE 220/23 KV</t>
  </si>
  <si>
    <t>La Portada 110 / 23 kV N° 3</t>
  </si>
  <si>
    <t>TAP OFF LA NEGRA 110/23 KV 2</t>
  </si>
  <si>
    <t>COLLAHUASI UNITARIA N°1 23/11 KV</t>
  </si>
  <si>
    <t>El Loa 220/23/10 kV</t>
  </si>
  <si>
    <t>Llamara 66/23 kV</t>
  </si>
  <si>
    <t>Minsal 110/23 kV Nº2</t>
  </si>
  <si>
    <t>Sur Viejo 66/23 kV</t>
  </si>
  <si>
    <t>Tap Off La Cruz 220/66/23 kV Nº1</t>
  </si>
  <si>
    <t>Tap Off Nueva Victoria 220/66/23 kV</t>
  </si>
  <si>
    <t>Encuentro 220/23 kV</t>
  </si>
  <si>
    <t>Lagunas 220/23 kV</t>
  </si>
  <si>
    <t>Calama 220/110/23 kV N°5/1</t>
  </si>
  <si>
    <t>Calama 220/110/23 kV N°5/2</t>
  </si>
  <si>
    <t>Calama 220/110/23 kV N°5/3</t>
  </si>
  <si>
    <t>Calama 220/110/23 kV N°5/4</t>
  </si>
  <si>
    <t>Cóndores 220/115/13.8 kV</t>
  </si>
  <si>
    <t>Parinacota 220/69/13.8 kV</t>
  </si>
  <si>
    <t>Estación de Bombeo Sierra Gorda N°1 110/6.9 kV N°2</t>
  </si>
  <si>
    <t>Estación de Bombeo Sierra Gorda N°1 220/110/13.8 kV (Reserva)</t>
  </si>
  <si>
    <t>Estación de Bombeo Sierra Gorda N°1 220/110/13.8 kV N°1</t>
  </si>
  <si>
    <t>Estación de Bombeo Sierra Gorda N°2 110/6.9 kV N°1</t>
  </si>
  <si>
    <t>Valle de los vientos 110/23 kV N°1</t>
  </si>
  <si>
    <t>Valle de los vientos 110/23 kV N°2</t>
  </si>
  <si>
    <t>Valle de los vientos 23 kV Reactor Zig-Zag BP1</t>
  </si>
  <si>
    <t>Valle de los vientos 23 kV Reactor Zig-Zag BP2</t>
  </si>
  <si>
    <t>Alto Norte 110/13.2 kV N°3</t>
  </si>
  <si>
    <t>Alto Norte 110/13.2 kV N°4</t>
  </si>
  <si>
    <t>Alto Norte 115/13.2 kV N°1</t>
  </si>
  <si>
    <t>Alto Norte 115/13.2 kV N°2</t>
  </si>
  <si>
    <t>Atacama 220/23 kV N°1</t>
  </si>
  <si>
    <t>Coloso 220/13.8/6.9 kV N°3</t>
  </si>
  <si>
    <t>Chimborazo 220/6.9 kV N°2</t>
  </si>
  <si>
    <t>Puri 220/6.9 kV N°2</t>
  </si>
  <si>
    <t>SVC Domeyko 220/19.5 kV N°1</t>
  </si>
  <si>
    <t>Farellón 220/6.9 kV N°1</t>
  </si>
  <si>
    <t>Farellón 220/6.9 kV N°2</t>
  </si>
  <si>
    <t>Puri 220/6.9 kV N°1</t>
  </si>
  <si>
    <t>Chimborazo 220/6.9 kV N°1</t>
  </si>
  <si>
    <t>Coloso 220/13.8/6.9 kV N°4</t>
  </si>
  <si>
    <t>Hamburgo 69/4.16 kV N°2</t>
  </si>
  <si>
    <t>INTERCHILE</t>
  </si>
  <si>
    <t>HIDROELÉCTRICA EMBALSE ANCOA</t>
  </si>
  <si>
    <t>Nacional</t>
  </si>
  <si>
    <t>Zonal</t>
  </si>
  <si>
    <t>Dedicado</t>
  </si>
  <si>
    <t>CIRUELOS - NUEVA PICHIRROPULLI 220KV C1</t>
  </si>
  <si>
    <t>TAP RIO TOLTEN - RIO TOLTEN 220KV C1</t>
  </si>
  <si>
    <t>RIO TOLTEN - MELIPEUCO 110KV C1</t>
  </si>
  <si>
    <t>MELIPEUCO - CAREN BAJO 23KV C1</t>
  </si>
  <si>
    <t>TAP EL ROMERO - EL ROMERO 220KV C1</t>
  </si>
  <si>
    <t>LOS PEUMOS - CURACAUTIN 66KV C1</t>
  </si>
  <si>
    <t>LOS CHANGOS – CUMBRE 500KV C1</t>
  </si>
  <si>
    <t>LOS CHANGOS – CUMBRE 500KV C2</t>
  </si>
  <si>
    <t>CUMBRE – NUEVA CARDONES 500KV C1</t>
  </si>
  <si>
    <t>CUMBRE – NUEVA CARDONES 500KV C2</t>
  </si>
  <si>
    <t>PARQUE EÓLICO TALTAL – PORTAL GCM 33KV C1</t>
  </si>
  <si>
    <t>PORTAL GCM – GUANACO 33KV C1</t>
  </si>
  <si>
    <t>PARRAL - TAP PASO HONDO 66 KV C1 [En Revisión]</t>
  </si>
  <si>
    <t>TAP PASO HONDO - CAUQUENES 66KV C1 [En Revisión]</t>
  </si>
  <si>
    <t>CAUTÍN - CIRUELOS 220KV C2 (EN PRUEBAS)</t>
  </si>
  <si>
    <t>CIRUELOS - VALDIVIA 220KV C2 (EN PRUEBAS)</t>
  </si>
  <si>
    <t>TAP PICHIRRAHUE - RAHUE 220 KV C2</t>
  </si>
  <si>
    <t>CARDONES - NUEVA CARDONES 220KV C1 [En Revision]</t>
  </si>
  <si>
    <t>CARDONES - NUEVA CARDONES 220KV C2 [En Revision]</t>
  </si>
  <si>
    <t>CENTRAL ANCOA - TAP TAP PUTAGAN 66KV C1 [En Revision]</t>
  </si>
  <si>
    <t>CIRUELOS - NUEVA PICHIRROPULLI 220KV C2</t>
  </si>
  <si>
    <t>VALDIVIA - NUEVA PICHIRROPULLI 220KV C1</t>
  </si>
  <si>
    <t>VALDIVIA - NUEVA PICHIRROPULLI 220KV C2</t>
  </si>
  <si>
    <t>NUEVA PICHIRROPULLI - RAHUE 220KV C1</t>
  </si>
  <si>
    <t>NUEVA PICHIRROPULLI - TAPPICHIRRAHUE 220KV C2</t>
  </si>
  <si>
    <t>TAP PICHIRRAHUE - RAHUE 220KV C2</t>
  </si>
  <si>
    <t>PARANAL - ARMAZONES 66KV C1</t>
  </si>
  <si>
    <t>CERRO NAVIA - NEPTUNO 220KV C1</t>
  </si>
  <si>
    <t>NEPTUNO - CHENA 220KV C1</t>
  </si>
  <si>
    <t>Línea 220 kV Farellón - Chimborazo</t>
  </si>
  <si>
    <t>Línea 220 kV O´higgins - Puri</t>
  </si>
  <si>
    <t>Línea 110 kV Uribe - Uribe Solar</t>
  </si>
  <si>
    <t>Tx - Líneas</t>
  </si>
  <si>
    <t>S/C</t>
  </si>
  <si>
    <t>S/I: Sin Información</t>
  </si>
  <si>
    <t>S/C: Sin Cálculo por ser instalacion con menos de 5 años de historia desde la puesta en servicio.</t>
  </si>
  <si>
    <t>NACIONAL</t>
  </si>
  <si>
    <t>ZONAL</t>
  </si>
  <si>
    <t>DEDICADO</t>
  </si>
  <si>
    <t>%</t>
  </si>
  <si>
    <t>El Coordinado no registra avance en esta materia.</t>
  </si>
  <si>
    <t>C. Cardones. Partida Autónoma</t>
  </si>
  <si>
    <t>Transformadores SS/EE Cardones, Maitencillo y Pan de Azúcar 500/220 kV,  incorporación interruptores de cierre por cero (RPH3) lado de 220 y 500 kV</t>
  </si>
  <si>
    <t>InterChile</t>
  </si>
  <si>
    <t>C. Celco. Partida autónoma</t>
  </si>
  <si>
    <t>Estudio EDAC 2015-2017 y Estudio EDAC 2017-2019</t>
  </si>
  <si>
    <t>30-10-2015 y 30-10-2017</t>
  </si>
  <si>
    <t>(*) Pendiente propuesta de esquema EDAC BF a implementar</t>
  </si>
  <si>
    <t xml:space="preserve">(*) FPC Tissue. Pendiente entrega de protocolos de pruebas asociados a las propuestas EDAC BF aprobadas </t>
  </si>
  <si>
    <t>(*) En proceso de implementación del EDAC BF.</t>
  </si>
  <si>
    <t>AGUAS ANTOFAGASTA - S/E Tap Off Desalant</t>
  </si>
  <si>
    <t>ALGORTA S.A. - S/E Algorta</t>
  </si>
  <si>
    <t>CODELCO CHILE - S/E Chuquicamata</t>
  </si>
  <si>
    <t>CODELCO CHILE - S/E Gaby</t>
  </si>
  <si>
    <t>CODELCO CHILE - S/E Ministro Hales</t>
  </si>
  <si>
    <t>CODELCO CHILE - S/E Radomiro Tomic</t>
  </si>
  <si>
    <t>ELECDA - S/E Calama</t>
  </si>
  <si>
    <t>ELECDA - S/E Esmeralda</t>
  </si>
  <si>
    <t>ELIQSA - S/E Cóndores</t>
  </si>
  <si>
    <t>EMELARI - S/E Parinacota</t>
  </si>
  <si>
    <t>ENAEX - S/E Central Diesel Enaex</t>
  </si>
  <si>
    <t>GNL MEJILLONES - S/E GNL Mejillones</t>
  </si>
  <si>
    <t>GRACE - S/E Mantos de la Luna</t>
  </si>
  <si>
    <t>HALDEMAN - S/E La Cascada HMC (Sagasca)</t>
  </si>
  <si>
    <t>MINERA ATACAMA MINERALS - S/E Aguas Blancas</t>
  </si>
  <si>
    <t>MINERA CERRO COLORADO - S/E Cerro Colorado</t>
  </si>
  <si>
    <t>MINERA COLLAHUASI - S/E Collahuasi</t>
  </si>
  <si>
    <t>MINERA EL ABRA - S/E El Abra</t>
  </si>
  <si>
    <t>MINERA ANTUCOYA - S/E Minera Antucoya</t>
  </si>
  <si>
    <t>MINERA ESCONDIDA - S/E Coloso</t>
  </si>
  <si>
    <t>MINERA ESCONDIDA - S/E Escondida</t>
  </si>
  <si>
    <t>MINERA ESCONDIDA - S/E Laguna Seca</t>
  </si>
  <si>
    <t>MINERA ESCONDIDA - S/E Planta Óxidos</t>
  </si>
  <si>
    <t>MINERA ESCONDIDA - S/E Sulfuros</t>
  </si>
  <si>
    <t>MINERA ESCONDIDA - S/E Tap Off Estación de bombeo N°2</t>
  </si>
  <si>
    <t>MINERA ESCONDIDA - S/E Tap Off Estación de bombeo N°3</t>
  </si>
  <si>
    <t>MINERA ESCONDIDA - S/E Tap Off Estación de bombeo N°4</t>
  </si>
  <si>
    <t>MINERA ESCONDIDA - S/E OGP1</t>
  </si>
  <si>
    <t>MINERA CENTINELA - S/E Esperanza</t>
  </si>
  <si>
    <t>MINERA CENTINELA - S/E El Tesoro</t>
  </si>
  <si>
    <t>MINERA LOMAS BAYAS - S/E Lomas Bayas</t>
  </si>
  <si>
    <t>MINERA MANTOS BLANCOS - S/E Mantos Blancos</t>
  </si>
  <si>
    <t>MINERA MERIDIAN - S/E Tap Off Palestina</t>
  </si>
  <si>
    <t>MINERA MICHILLA - S/E Mejillones</t>
  </si>
  <si>
    <t>MINERA QUEBRADA BLANCA - S/E Collahuasi</t>
  </si>
  <si>
    <t>MINERA SPENCE - S/E Spence</t>
  </si>
  <si>
    <t>MOLY-COP - S/E Chacaya</t>
  </si>
  <si>
    <t>MINERA ZALDIVAR - S/E Zaldívar</t>
  </si>
  <si>
    <t>SQM - S/E Tap Off El Loa</t>
  </si>
  <si>
    <t>SQM - S/E Tap Off La Cruz</t>
  </si>
  <si>
    <t>SQM - S/E Tap Off Nueva Victoria</t>
  </si>
  <si>
    <t>SQM - S/E Tap Off Oeste</t>
  </si>
  <si>
    <t>SIERRA GORDA SCM - S/E Sierra Gorda</t>
  </si>
  <si>
    <t>XSTRATA COPPER - ALTONORTE - S/E Alto Norte</t>
  </si>
  <si>
    <t>EDAG 09</t>
  </si>
  <si>
    <t>Sobrefrecuencia</t>
  </si>
  <si>
    <t>2007.11.22 Estudio de EDAG / Fax CTA/2015/023 (Andina) / Hornitos (Fax CTH/2015/021)</t>
  </si>
  <si>
    <t>Salta - Componente TV10</t>
  </si>
  <si>
    <t>Tarapacá - Componente CTTAR</t>
  </si>
  <si>
    <t>Mejillones - Componente CTM1</t>
  </si>
  <si>
    <t>Mejillones - Componente CTM2</t>
  </si>
  <si>
    <t>Mejillones - Componente CTM3-TV</t>
  </si>
  <si>
    <t>Tocopilla - Componente U12</t>
  </si>
  <si>
    <t>Tocopilla - Componente U13</t>
  </si>
  <si>
    <t>Tocopilla - Componente U14</t>
  </si>
  <si>
    <t>Tocopilla - Componente U15</t>
  </si>
  <si>
    <t>Atacama - Componente TV1C</t>
  </si>
  <si>
    <t>Atacama - Componente TV2C</t>
  </si>
  <si>
    <t>Norgener - Componente NTO1</t>
  </si>
  <si>
    <t>Norgener - Componente NTO2</t>
  </si>
  <si>
    <t>Termoeléctrica Andina - Componente CTA</t>
  </si>
  <si>
    <t>Termoeléctrica Hornitos - Componente CTH</t>
  </si>
  <si>
    <t>LISTADO EMPRESAS COORDINADAS</t>
  </si>
  <si>
    <t>Las celdas que indican "S/I"  corresponden a los casos en que no fue posible calcular el índice respectivo, debido a que no se contó con la información suficiente, ya sea porque la instalación no ha sido intervenida en los últimos 5 años o que el coordinado no ha ingresado las respectivas solicitudes de desconexión/intervención en las plataformas dispuestas para estos efectos.</t>
  </si>
  <si>
    <t>Cel. Arauco</t>
  </si>
  <si>
    <t>Nombre NT Coordinado</t>
  </si>
  <si>
    <t>Aes Gener S.A.</t>
  </si>
  <si>
    <t>Santiago Solar S.A.</t>
  </si>
  <si>
    <t>76.009.904-K</t>
  </si>
  <si>
    <t>96.505.760-9</t>
  </si>
  <si>
    <t>94.959.000-3</t>
  </si>
  <si>
    <t>96.717.620-6</t>
  </si>
  <si>
    <t>76.418.918-3</t>
  </si>
  <si>
    <t>70.009.410-3</t>
  </si>
  <si>
    <t>76.254.033-9</t>
  </si>
  <si>
    <t>76.186.388-6</t>
  </si>
  <si>
    <t>96.817.230-1</t>
  </si>
  <si>
    <t>91.066.000-4</t>
  </si>
  <si>
    <t>95.177.000-0</t>
  </si>
  <si>
    <t>78.335.760-7</t>
  </si>
  <si>
    <t>76.060.441-0</t>
  </si>
  <si>
    <t>96.990.040-8</t>
  </si>
  <si>
    <t>77.302.440-5</t>
  </si>
  <si>
    <t>76.045.612-8</t>
  </si>
  <si>
    <t>76.265.287-0</t>
  </si>
  <si>
    <t>96.774.300-3</t>
  </si>
  <si>
    <t>76.594.660-3</t>
  </si>
  <si>
    <t>76.293.900-2</t>
  </si>
  <si>
    <t>76.354.800-7</t>
  </si>
  <si>
    <t>76.771.670-2</t>
  </si>
  <si>
    <t>76.819.440-8</t>
  </si>
  <si>
    <t>99.589.620-6</t>
  </si>
  <si>
    <t>76.009.328-9</t>
  </si>
  <si>
    <t>76.925.800-0</t>
  </si>
  <si>
    <t>96.990.050-5</t>
  </si>
  <si>
    <t>76.803.940-2</t>
  </si>
  <si>
    <t>76.535.710-1</t>
  </si>
  <si>
    <t>76.550.580-1</t>
  </si>
  <si>
    <t>96.853.490-4</t>
  </si>
  <si>
    <t>96.814.370-0</t>
  </si>
  <si>
    <t>76.019.239-2</t>
  </si>
  <si>
    <t>76.919.070-8</t>
  </si>
  <si>
    <t>76.010.367-5</t>
  </si>
  <si>
    <t>76.416.891-7</t>
  </si>
  <si>
    <t>76.028.873-K</t>
  </si>
  <si>
    <t>76.019.602-9</t>
  </si>
  <si>
    <t>77.894.990-3</t>
  </si>
  <si>
    <t>99.528.750-1</t>
  </si>
  <si>
    <t>76.849.580-7</t>
  </si>
  <si>
    <t>96.576.920-K</t>
  </si>
  <si>
    <t>76.834.000-5</t>
  </si>
  <si>
    <t>76.857.590-8</t>
  </si>
  <si>
    <t>96.546.010-1</t>
  </si>
  <si>
    <t>76.025.973-K</t>
  </si>
  <si>
    <t>76.015.738-4</t>
  </si>
  <si>
    <t>87.886.600-2</t>
  </si>
  <si>
    <t>96.903.720-3</t>
  </si>
  <si>
    <t>76.115.484-2</t>
  </si>
  <si>
    <t>76.350.250-3</t>
  </si>
  <si>
    <t>76.112.774-8</t>
  </si>
  <si>
    <t>76.059.578-0</t>
  </si>
  <si>
    <t>76.086.581-8</t>
  </si>
  <si>
    <t>76.375.780-3</t>
  </si>
  <si>
    <t>76.055.136-8</t>
  </si>
  <si>
    <t>76.006.855-1</t>
  </si>
  <si>
    <t>76.074.053-5</t>
  </si>
  <si>
    <t>76.004.531-4</t>
  </si>
  <si>
    <t>76.117.705-2</t>
  </si>
  <si>
    <t>76.037.036-3</t>
  </si>
  <si>
    <t>76.188.197-3</t>
  </si>
  <si>
    <t>76.071.891-2</t>
  </si>
  <si>
    <t>76.116.437-6</t>
  </si>
  <si>
    <t>76.116.436-8</t>
  </si>
  <si>
    <t>76.030.638-K</t>
  </si>
  <si>
    <t>76.135.475-2</t>
  </si>
  <si>
    <t>76.126.507-5</t>
  </si>
  <si>
    <t>76.008.306-2</t>
  </si>
  <si>
    <t>78.399.890-4</t>
  </si>
  <si>
    <t>96.828.810-5</t>
  </si>
  <si>
    <t>76.071.113-6</t>
  </si>
  <si>
    <t>76.032.641-0</t>
  </si>
  <si>
    <t>76.273.559-8</t>
  </si>
  <si>
    <t>76.273.569-5</t>
  </si>
  <si>
    <t>76.326.949-3</t>
  </si>
  <si>
    <t>76.068.557-7</t>
  </si>
  <si>
    <t>96.770.940-9</t>
  </si>
  <si>
    <t>76.178.599-0</t>
  </si>
  <si>
    <t>76.114.239-9</t>
  </si>
  <si>
    <t>76.321.458-3</t>
  </si>
  <si>
    <t>76.254.271-4</t>
  </si>
  <si>
    <t>76.233.264-7</t>
  </si>
  <si>
    <t>76.284.682-9</t>
  </si>
  <si>
    <t>76.319.372-1</t>
  </si>
  <si>
    <t>76.179.024-2</t>
  </si>
  <si>
    <t>76.106.835-0</t>
  </si>
  <si>
    <t>76.262.961-5</t>
  </si>
  <si>
    <t>76.203.788-2</t>
  </si>
  <si>
    <t>76.281.947-3</t>
  </si>
  <si>
    <t>76.427.560-8</t>
  </si>
  <si>
    <t>76.284.294-7</t>
  </si>
  <si>
    <t>76.067.373-0</t>
  </si>
  <si>
    <t>76.254.294-3</t>
  </si>
  <si>
    <t>76.171.705-7</t>
  </si>
  <si>
    <t>76.217.501-0</t>
  </si>
  <si>
    <t>76.246.882-4</t>
  </si>
  <si>
    <t>76.030.971-0</t>
  </si>
  <si>
    <t>76.145.769-1</t>
  </si>
  <si>
    <t>76.210.842-9</t>
  </si>
  <si>
    <t>76.285.793-6</t>
  </si>
  <si>
    <t>76.248.798-5</t>
  </si>
  <si>
    <t>76.319.759-K</t>
  </si>
  <si>
    <t>76.188.603-7</t>
  </si>
  <si>
    <t>76.284.903-8</t>
  </si>
  <si>
    <t>76.284.911-9</t>
  </si>
  <si>
    <t>76.272.689-0</t>
  </si>
  <si>
    <t>76.392.163-8</t>
  </si>
  <si>
    <t>76.376.635-7</t>
  </si>
  <si>
    <t>76.840.310-4</t>
  </si>
  <si>
    <t>76.152.252-3</t>
  </si>
  <si>
    <t>76.319.477-9</t>
  </si>
  <si>
    <t>76.213.023-8</t>
  </si>
  <si>
    <t>84.100.300-4</t>
  </si>
  <si>
    <t>76.257.412-8</t>
  </si>
  <si>
    <t>76.136.655-6</t>
  </si>
  <si>
    <t>76.149.809-6</t>
  </si>
  <si>
    <t>84.992.400-1</t>
  </si>
  <si>
    <t>76.032.642-9</t>
  </si>
  <si>
    <t>76.378.964-0</t>
  </si>
  <si>
    <t>76.216.621-6</t>
  </si>
  <si>
    <t>76.219.874-6</t>
  </si>
  <si>
    <t>76.228.791-9</t>
  </si>
  <si>
    <t>76.392.022-4</t>
  </si>
  <si>
    <t>76.266.491-7</t>
  </si>
  <si>
    <t>76.414.107-5</t>
  </si>
  <si>
    <t>76.378.017-1</t>
  </si>
  <si>
    <t>76.318.056-5</t>
  </si>
  <si>
    <t>76.858.530-K</t>
  </si>
  <si>
    <t>76.264.025-2</t>
  </si>
  <si>
    <t>KELTI S.A.</t>
  </si>
  <si>
    <t>76.555.400-4</t>
  </si>
  <si>
    <t>77.683.400-9</t>
  </si>
  <si>
    <t>76.311.940-8</t>
  </si>
  <si>
    <t>76.218.856-2</t>
  </si>
  <si>
    <t>76.230.505-4</t>
  </si>
  <si>
    <t>76.100.121-3</t>
  </si>
  <si>
    <t>Minera Altos de Punitaqui Ltda</t>
  </si>
  <si>
    <t>99.532.410-5</t>
  </si>
  <si>
    <t>96.718.010-6</t>
  </si>
  <si>
    <t>96.529.310-8</t>
  </si>
  <si>
    <t>76.418.976-0</t>
  </si>
  <si>
    <t>76.000.957-1</t>
  </si>
  <si>
    <t>76.775.710-7</t>
  </si>
  <si>
    <t>99.565.400-8</t>
  </si>
  <si>
    <t>96.955.560-3</t>
  </si>
  <si>
    <t>76.079.669-7</t>
  </si>
  <si>
    <t>78.338.570-8</t>
  </si>
  <si>
    <t>94.621.000-5</t>
  </si>
  <si>
    <t>89.468.900-5</t>
  </si>
  <si>
    <t>96.701.340-4</t>
  </si>
  <si>
    <t>76.727.040-2</t>
  </si>
  <si>
    <t>79.587.210-8</t>
  </si>
  <si>
    <t>78.512.520-7</t>
  </si>
  <si>
    <t>96.508.670-6</t>
  </si>
  <si>
    <t>96.567.040-8</t>
  </si>
  <si>
    <t>86.542.100-1</t>
  </si>
  <si>
    <t>76.485.762-3</t>
  </si>
  <si>
    <t>76.081.590-K</t>
  </si>
  <si>
    <t>93.007.000-9</t>
  </si>
  <si>
    <t>88.325.800-2</t>
  </si>
  <si>
    <t>78.097.950-K</t>
  </si>
  <si>
    <t>Eólica La Esperanza S.A.</t>
  </si>
  <si>
    <t>76.078.231-9</t>
  </si>
  <si>
    <t>76.079.566-6</t>
  </si>
  <si>
    <t>76.051.263-K</t>
  </si>
  <si>
    <t>76.197.204-9</t>
  </si>
  <si>
    <t>96.677.260-3</t>
  </si>
  <si>
    <t>76.738.520-K</t>
  </si>
  <si>
    <t>76.856.480-9</t>
  </si>
  <si>
    <t>76.140.623-K</t>
  </si>
  <si>
    <t>86.579.500-9</t>
  </si>
  <si>
    <t>76.117.591-2</t>
  </si>
  <si>
    <t>76.166.356-9</t>
  </si>
  <si>
    <t>76.179.054-4</t>
  </si>
  <si>
    <t>76.067.554-7</t>
  </si>
  <si>
    <t>76.255.785-1</t>
  </si>
  <si>
    <t>76.089.965-8</t>
  </si>
  <si>
    <t>76.327.569-8</t>
  </si>
  <si>
    <t>76.327.574-4</t>
  </si>
  <si>
    <t>76.320.575-4</t>
  </si>
  <si>
    <t>76.416.769-4</t>
  </si>
  <si>
    <t>76.254.347-8</t>
  </si>
  <si>
    <t>80.203.400-8</t>
  </si>
  <si>
    <t>76.377.436-8</t>
  </si>
  <si>
    <t>76.464.068-3</t>
  </si>
  <si>
    <t>76.391.769-K</t>
  </si>
  <si>
    <t>76.483.827-0</t>
  </si>
  <si>
    <t>Generadoras (Generadoras y Pequeños Medios de Generación)</t>
  </si>
  <si>
    <t>Luzlinares S.A.</t>
  </si>
  <si>
    <t>Luzparral S.A.</t>
  </si>
  <si>
    <t>96.800.570-7</t>
  </si>
  <si>
    <t>96.813.520-1</t>
  </si>
  <si>
    <t>78.397.530-0</t>
  </si>
  <si>
    <t>91.143.000-2</t>
  </si>
  <si>
    <t>80.238.000-3</t>
  </si>
  <si>
    <t>70.287.900-0</t>
  </si>
  <si>
    <t>96.531.500-4</t>
  </si>
  <si>
    <t>81.106.900-0</t>
  </si>
  <si>
    <t>81.585.900-6</t>
  </si>
  <si>
    <t>81.388.600-6</t>
  </si>
  <si>
    <t>80.237.700-2</t>
  </si>
  <si>
    <t>80.313.300-K</t>
  </si>
  <si>
    <t>96.541.920-9</t>
  </si>
  <si>
    <t>87.601.500-5</t>
  </si>
  <si>
    <t>81.577.400-0</t>
  </si>
  <si>
    <t>76.073.164-1</t>
  </si>
  <si>
    <t>91.344.000-5</t>
  </si>
  <si>
    <t>96.884.450-4</t>
  </si>
  <si>
    <t>96.866.680-0</t>
  </si>
  <si>
    <t>76.073.162-5</t>
  </si>
  <si>
    <t>81.629.800-8</t>
  </si>
  <si>
    <t>70.849.500-K</t>
  </si>
  <si>
    <t>96.766.110-4</t>
  </si>
  <si>
    <t>99.513.400-4</t>
  </si>
  <si>
    <t>96.541.870-9</t>
  </si>
  <si>
    <t>96.542.120-3</t>
  </si>
  <si>
    <t>QUILAPILUN - LOS MAQUIS 220KV C2</t>
  </si>
  <si>
    <t>POLPAICO - QUILAPILUN 220kV C2</t>
  </si>
  <si>
    <t>CHARRUA - ANCOA 500KV L3 C1</t>
  </si>
  <si>
    <t>S/E NUEVA CARDONES</t>
  </si>
  <si>
    <t>NUEVA CARDONES 500/220/34.5KV TR2 750MVA</t>
  </si>
  <si>
    <t>S/E PARRAL</t>
  </si>
  <si>
    <t>BC S/E PARRAL CE1 15KV 5 MVAr</t>
  </si>
  <si>
    <t>BC S/E FUNDICION CHAGRES M11B2  12KV  3 MVAr</t>
  </si>
  <si>
    <t>BC S/E ISLA DE MAIPO BBCC 2-2 12KV 2,5 MVAr</t>
  </si>
  <si>
    <t>BC S/E TALCA CE 15KV 5 MVAr</t>
  </si>
  <si>
    <t>BC S/E ALTO MELIPILLA C1 12KV 3.6 MVAr</t>
  </si>
  <si>
    <t>BC S/E ALTO MELIPILLA C2 12KV 3.6 MVAr</t>
  </si>
  <si>
    <t>BC S/E ALTO MELIPILLA C3 12KV 3.6 MVAr</t>
  </si>
  <si>
    <t>BC S/E ALTO MELIPILLA C4 12KV 3.6 MVAr</t>
  </si>
  <si>
    <t>BC S/E CERRO CALERA 1 12KV 2.5 MVAr</t>
  </si>
  <si>
    <t>BC S/E CERRO CALERA 2 12KV 2.5 MVAr</t>
  </si>
  <si>
    <t>BC S/E ESPERANZA (HASA) 1 12KV 4.878 MVAr</t>
  </si>
  <si>
    <t>BC S/E ESPERANZA (HASA) 2 12KV 3.252 MVAr</t>
  </si>
  <si>
    <t>BC S/E CHOLGUAN (STS) CCE1 13.2KV 2.4 MVAr</t>
  </si>
  <si>
    <t>BC S/E CHOLGUAN (STS) CCE2 13.2KV 2.4 MVAr</t>
  </si>
  <si>
    <t>BC S/E LA UNION ECE1 13.2KV 4.8 MVAr</t>
  </si>
  <si>
    <t>BC S/E LOS LAGOS ECE1 13.2KV 2.4 MVAr</t>
  </si>
  <si>
    <t>BC S/E PICARTE CCE2 13.2KV 1.8 MVAr</t>
  </si>
  <si>
    <t>BC S/E PICARTE CCE1 13.2KV 2.7 MVAr</t>
  </si>
  <si>
    <t>BC S/E PICHIROPULLI ECE1 23KV 2.4 MVAr</t>
  </si>
  <si>
    <t>BC S/E PUERTO VARAS CCE1 13.8KV 1.2 MVAr</t>
  </si>
  <si>
    <t>BC S/E PUERTO VARAS CCE2 13.8KV 1.2 MVAr</t>
  </si>
  <si>
    <t>BC S/E PUERTO VARAS CCE3 13.8KV 1.4 MVAr</t>
  </si>
  <si>
    <t>BC S/E PUERTO VARAS CCE4 13.8KV 1.4 MVAr</t>
  </si>
  <si>
    <t>BC S/E VALDIVIA CCE1 13.2KV 3 MVAr</t>
  </si>
  <si>
    <t>BC S/E VALDIVIA CCE2 13.2KV 1.8 MVAr</t>
  </si>
  <si>
    <t>BC S/E ALTO JAHUEL CCE3 13.2KV 30 MVAr</t>
  </si>
  <si>
    <t>BC S/E ALTO JAHUEL CCE4 13.2KV 30 MVAr</t>
  </si>
  <si>
    <t>BC S/E ALTO JAHUEL CCE2 13.2KV 30 MVAr</t>
  </si>
  <si>
    <t>BC S/E CARDONES CCE2 13.8KV 5.4 MVAr</t>
  </si>
  <si>
    <t>BC S/E CARDONES CCE1 13.8KV 5.4 MVAr</t>
  </si>
  <si>
    <t>BC S/E CHARRUA CE2 13.2KV 11 MVAr</t>
  </si>
  <si>
    <t>BC S/E CHARRUA CE3 13.2KV 30 MVAr</t>
  </si>
  <si>
    <t>BC S/E CHARRUA CE4 13.2KV 20 MVAr</t>
  </si>
  <si>
    <t>BC S/E CONCEPCION CE1 13.2KV 20 MVAr</t>
  </si>
  <si>
    <t>BC S/E DIEGO DE ALMAGRO CCE1 13.2KV 5.5 MVAr</t>
  </si>
  <si>
    <t>BC S/E DIEGO DE ALMAGRO CCE4 13.2KV 5.5 MVAr</t>
  </si>
  <si>
    <t>BC S/E DIEGO DE ALMAGRO CCE2 13.2KV 5.5 MVAr</t>
  </si>
  <si>
    <t>BC S/E DIEGO DE ALMAGRO CCE3 13.2KV 5.5 MVAr</t>
  </si>
  <si>
    <t>BC S/E ITAHUE CE4 13.2KV 5.4 MVAr</t>
  </si>
  <si>
    <t>BC S/E ITAHUE CE1 13.2KV 5.4 MVAr</t>
  </si>
  <si>
    <t>BC S/E ITAHUE CE2 13.2KV 5.4 MVAr</t>
  </si>
  <si>
    <t>BC S/E ITAHUE CE3 13.2KV 5.4 MVAr</t>
  </si>
  <si>
    <t>BC S/E MAITENCILLO CE4 13.2KV 5,4 MVAr</t>
  </si>
  <si>
    <t>BC S/E MAITENCILLO CE3 13.2KV 5,4 MVAr</t>
  </si>
  <si>
    <t>BC S/E PAN DE AZUCAR  CE3 13,8 KV  12,1 MVAr</t>
  </si>
  <si>
    <t>BC S/E PAN DE AZUCAR  CE2 13,8 KV  12,1 MVAr</t>
  </si>
  <si>
    <t>BC S/E PAN DE AZUCAR  CE1 13,8 KV  12,1 MVAr</t>
  </si>
  <si>
    <t>BC S/E PAN DE AZUCAR  CE4 13,8 KV  12,1 MVAr</t>
  </si>
  <si>
    <t>BC S/E SAN VICENTE CCEE 3 13.2KV 10 MVAr</t>
  </si>
  <si>
    <t>BC S/E SAUZAL CE1 13.2KV 20 MVAr</t>
  </si>
  <si>
    <t>BC S/E ALAMEDA CE-1 15KV 2.5 MVAr</t>
  </si>
  <si>
    <t>BC S/E ALAMEDA CE-2 15KV 2.5 MVAr</t>
  </si>
  <si>
    <t>BC S/E ANGOL CE 13.2KV 2.5 MVAr</t>
  </si>
  <si>
    <t>BC S/E ARENAS BLANCAS 52CBC1 8.95KV 1.25 MVAr</t>
  </si>
  <si>
    <t>BC S/E ARENAS BLANCAS 52CBC2 8.95KV 2.5 MVAr</t>
  </si>
  <si>
    <t>S/E Buin (TRANSNET)</t>
  </si>
  <si>
    <t>BC S/E BUIN (TRANSNET) CE-1 15KV 2.5 MVAr</t>
  </si>
  <si>
    <t>BC S/E BUIN (TRANSNET) CE-2 15KV 2.5 MVAr</t>
  </si>
  <si>
    <t>BC S/E CACHAPOAL CE-2 15KV 2.5 MVAr</t>
  </si>
  <si>
    <t>BC S/E CACHAPOAL CE-1 15KV 2.5 MVAr</t>
  </si>
  <si>
    <t>BC S/E CAUQUENES CE1 13,8 KV 2.5 MVAr</t>
  </si>
  <si>
    <t>BC S/E CHIGUAYANTE CE2 15KV 2.5 MVAr</t>
  </si>
  <si>
    <t>BC S/E CHIGUAYANTE CE1 15KV 2.5 MVAr</t>
  </si>
  <si>
    <t>BC S/E CHILLAN CE2 15KV 0.208 MVAr</t>
  </si>
  <si>
    <t>BC S/E CHIVILCAN C8 15KV 2.5 MVAr</t>
  </si>
  <si>
    <t>BC S/E CHIVILCAN C7 15KV 2.5 MVAr</t>
  </si>
  <si>
    <t>BC S/E COLCHAGUA CE1 15KV 2.5 MVAr</t>
  </si>
  <si>
    <t>BC S/E COLCHAGUA CE2 15KV 2.5 MVAr</t>
  </si>
  <si>
    <t>BC S/E COLO COLO CE2 15KV 2.5 MVAr</t>
  </si>
  <si>
    <t>BC S/E COLO COLO CE1 15KV 2.5 MVAr</t>
  </si>
  <si>
    <t>BC S/E CONCEPCION CCE3 13.2KV 5 MVAr</t>
  </si>
  <si>
    <t>S/E Copiapó</t>
  </si>
  <si>
    <t>BC S/E COPIAPO CCE5 13.8KV 5 MVAr</t>
  </si>
  <si>
    <t>BC S/E CURANILAHUE CE2 13.2KV 2.5 MVAr</t>
  </si>
  <si>
    <t>BC S/E CURICO CE2 13.2KV 2.5 MVAr</t>
  </si>
  <si>
    <t>BC S/E CURICO CE1 13.2KV 2.5 MVAr</t>
  </si>
  <si>
    <t>BC S/E EJERCITO CE2 15KV 2.5 MVAr</t>
  </si>
  <si>
    <t>BC S/E EJERCITO CE1 15KV 2.5 MVAr</t>
  </si>
  <si>
    <t>S/E Escuadrón (TRANSNET)</t>
  </si>
  <si>
    <t>BC S/E ESCUADRON (TRANSNET) 52CBC1 8.95KV 1.25 MVAr</t>
  </si>
  <si>
    <t>BC S/E ESCUADRON (TRANSNET) 52CBC2 8.95KV 2.5 MVAr</t>
  </si>
  <si>
    <t>BC S/E FATIMA 52CBC1 15KV 5 MVAr</t>
  </si>
  <si>
    <t>BC S/E FATIMA 52CBC2 15KV 2.5 MVAr</t>
  </si>
  <si>
    <t>BC S/E GUAYACAN 52C6 2.5 MVAr</t>
  </si>
  <si>
    <t>BC S/E GUAYACAN 52C7 2.5 MVAr</t>
  </si>
  <si>
    <t>BC S/E ISLA DE MAIPO BBCC 1-1 12KV 2,5 MVAr</t>
  </si>
  <si>
    <t>BC S/E ISLA DE MAIPO BBCC 1-2 12KV 2,5 MVAr</t>
  </si>
  <si>
    <t>BC S/E ISLA DE MAIPO BBCC 2-1 12KV 2,5 MVAr</t>
  </si>
  <si>
    <t>BC S/E LAS ARAÑAS 52CBC1 15KV 3.75 MVAr</t>
  </si>
  <si>
    <t>BC S/E LAS ARAÑAS 52CBC3 15KV 5 MVAr</t>
  </si>
  <si>
    <t>BC S/E LAS ARAÑAS 52CBC4 15KV 5 MVAr</t>
  </si>
  <si>
    <t>BC S/E LAS ARAÑAS 52CBC2 15KV 5 MVAr</t>
  </si>
  <si>
    <t>BC S/E LAS CABRAS CE1 15KV 2.5 MVAr</t>
  </si>
  <si>
    <t>BC S/E LATORRE CE2 15KV 2.5 MVAr</t>
  </si>
  <si>
    <t>BC S/E LATORRE CE1 15KV 2.5 MVAr</t>
  </si>
  <si>
    <t>BC S/E LIRQUEN CE 15KV 1.9 MVAr</t>
  </si>
  <si>
    <t>BC S/E LO MIRANDA CE2 15KV 2.5 MVAr</t>
  </si>
  <si>
    <t>BC S/E LO MIRANDA CE1 15KV 2.5 MVAr</t>
  </si>
  <si>
    <t>BC S/E LOMA COLORADA CE1 15KV 2.5 MVAr</t>
  </si>
  <si>
    <t>BC S/E LOS ANGELES CE1 15KV 2.5 MVAr</t>
  </si>
  <si>
    <t>BC S/E LOS ANGELES CE2 13.2KV 2.5 MVAr</t>
  </si>
  <si>
    <t>S/E Machalí</t>
  </si>
  <si>
    <t>BC S/E MACHALI CE1 15KV 1.25 MVAr</t>
  </si>
  <si>
    <t>BC S/E MACHALI CE2 15KV 2.5 MVAr</t>
  </si>
  <si>
    <t>BC S/E MANSO DE VELASCO CBC-1 15KV 2.5 MVAr</t>
  </si>
  <si>
    <t>BC S/E MAULE CE1 15KV 5.8 MVAr</t>
  </si>
  <si>
    <t>BC S/E MAULE CE2 15KV 5.2 MVAr</t>
  </si>
  <si>
    <t>BC S/E MAULE CE3 13.2KV 7.5 MVAr</t>
  </si>
  <si>
    <t>BC S/E MOLINA CE 13.2KV 2.7 MVAr</t>
  </si>
  <si>
    <t>BC S/E MOLINA CE 13.2KV 5 MVAr</t>
  </si>
  <si>
    <t>BC S/E PADRE LAS CASAS CBC1 15KV 2.5 MVAr</t>
  </si>
  <si>
    <t>BC S/E PERALES CE2 15KV 2.5 MVAr</t>
  </si>
  <si>
    <t>BC S/E PERALES CE1 15KV 2.5 MVAr</t>
  </si>
  <si>
    <t>BC S/E PLANTAS 52C2  2.5 MVAr</t>
  </si>
  <si>
    <t>BC S/E PLANTAS 52C9  2.5 MVAr</t>
  </si>
  <si>
    <t>BC S/E PORTEZUELO 52CBC1 15KV 5 MVAr</t>
  </si>
  <si>
    <t>BC S/E PORTEZUELO 52CBC2 15KV 5 MVAr</t>
  </si>
  <si>
    <t>BC S/E PUMAHUE C7 15KV 2.5 MVAr</t>
  </si>
  <si>
    <t>BC S/E PUMAHUE C8 15KV 2.5 MVAr</t>
  </si>
  <si>
    <t>BC S/E PUNITAQUI CE 13.2KV 2.5 MVAr</t>
  </si>
  <si>
    <t>BC S/E RANCAGUA CE3 13.8KV 6.9 MVAr</t>
  </si>
  <si>
    <t>BC S/E RANCAGUA CE1 13.8KV 4.4 MVAr</t>
  </si>
  <si>
    <t>BC S/E RANCAGUA CE2 13.8KV 5 MVAr</t>
  </si>
  <si>
    <t>BC S/E RAUQUEN CE1 15.5KV 1.25 MVAr</t>
  </si>
  <si>
    <t>BC S/E RAUQUEN CE2 15.5KV 2.5 MVAr</t>
  </si>
  <si>
    <t>BC S/E RENGO CE1 15KV 2.5 MVAr</t>
  </si>
  <si>
    <t>BC S/E RETIRO CE1 13,8 KV 2.5 MVAr</t>
  </si>
  <si>
    <t>BC S/E SAN CLEMENTE CBC1 13.2KV 2.5MVAr</t>
  </si>
  <si>
    <t>BC S/E SAN FRANCISCO DE MOSTAZAL CBC1 15KV 1.25 MVAr</t>
  </si>
  <si>
    <t>BC S/E SAN FRANCISCO DE MOSTAZAL CBC2 15KV 2.5 MVAr</t>
  </si>
  <si>
    <t>BC S/E SAN JUAN 52C11 2.5 MVAr</t>
  </si>
  <si>
    <t>BC S/E SAN JUAN 52C12 2.5 MVAr</t>
  </si>
  <si>
    <t>BC S/E SAN PEDRO (TRANSNET) CBC1 15KV 2.5 MVAr</t>
  </si>
  <si>
    <t>BC S/E SAN VICENTE DE TAGUA TAGUA CE1 15KV 2.5 MVAr</t>
  </si>
  <si>
    <t>BC S/E SAN VICENTE DE TAGUA TAGUA CE2 15KV 2.5 MVAr</t>
  </si>
  <si>
    <t>BC S/E SANTA ELVIRA CE1 15KV 2.5 MVAr</t>
  </si>
  <si>
    <t>BC S/E SANTA ELVIRA CE2 15KV 2.5 MVAr</t>
  </si>
  <si>
    <t>BC S/E TALCA CE 15KV 2.5 MVAr</t>
  </si>
  <si>
    <t>BC S/E TENO CE2 15KV 5 MVAr</t>
  </si>
  <si>
    <t>BC S/E TENO CE1 15KV 5 MVAr</t>
  </si>
  <si>
    <t>BC S/E TUMBES CE 15KV 2.5 MVAr</t>
  </si>
  <si>
    <t>BC S/E TUNICHE CBC2 15KV 2.5MVAr</t>
  </si>
  <si>
    <t>BC S/E VICTORIA CBC1 13.2KV 2.5 MVAr</t>
  </si>
  <si>
    <t>BC S/E ARICA 13,8 KV - AUTOTRAFO Nº1-BANCO CONDENSADOR Nº3</t>
  </si>
  <si>
    <t>BC S/E CÓNDORES 13,8 KV-BANCO CONDENSADOR Nº1</t>
  </si>
  <si>
    <t>BC S/E CÓNDORES 13,8 KV-BANCO CONDENSADOR Nº2</t>
  </si>
  <si>
    <t>BC S/E PARINACOTA 13,8 KV-BANCO CONDENSADOR Nº1</t>
  </si>
  <si>
    <t>Unidad</t>
  </si>
  <si>
    <t>ABANICO</t>
  </si>
  <si>
    <t>ABANICO 1</t>
  </si>
  <si>
    <t>ABANICO 2</t>
  </si>
  <si>
    <t>ABANICO 3</t>
  </si>
  <si>
    <t>ABANICO 4</t>
  </si>
  <si>
    <t>ABANICO 5</t>
  </si>
  <si>
    <t>ABANICO 6</t>
  </si>
  <si>
    <t>ALFALFAL</t>
  </si>
  <si>
    <t>ALFALFAL 1</t>
  </si>
  <si>
    <t>ALFALFAL 2</t>
  </si>
  <si>
    <t>ANGOSTURA</t>
  </si>
  <si>
    <t>ANGOSTURA U1</t>
  </si>
  <si>
    <t>ANGOSTURA U2</t>
  </si>
  <si>
    <t>*</t>
  </si>
  <si>
    <t>ANGOSTURA U3</t>
  </si>
  <si>
    <t>ANTILHUE TG</t>
  </si>
  <si>
    <t>ANTILHUE 1</t>
  </si>
  <si>
    <t>ANTILHUE 2</t>
  </si>
  <si>
    <t>ANTUCO</t>
  </si>
  <si>
    <t>ANTUCO 1</t>
  </si>
  <si>
    <t>ANTUCO 2</t>
  </si>
  <si>
    <t>ARAUCO</t>
  </si>
  <si>
    <t>ARAUCO TG4/5</t>
  </si>
  <si>
    <t>ARAUCO TG6</t>
  </si>
  <si>
    <t>BLANCO</t>
  </si>
  <si>
    <t>ACONCAGUA (BLANCO)</t>
  </si>
  <si>
    <t>BOCAMINA</t>
  </si>
  <si>
    <t>BOCAMINA II</t>
  </si>
  <si>
    <t>CALLE CALLE</t>
  </si>
  <si>
    <t>CALLE CALLE 1</t>
  </si>
  <si>
    <t>CALLE CALLE 2</t>
  </si>
  <si>
    <t>CALLE CALLE 3</t>
  </si>
  <si>
    <t>CALLE CALLE 4</t>
  </si>
  <si>
    <t>CALLE CALLE 5</t>
  </si>
  <si>
    <t>YUNGAY</t>
  </si>
  <si>
    <t>YUNGAY 1</t>
  </si>
  <si>
    <t>YUNGAY 2</t>
  </si>
  <si>
    <t>YUNGAY 3</t>
  </si>
  <si>
    <t>YUNGAY 4</t>
  </si>
  <si>
    <t>CANDELARIA</t>
  </si>
  <si>
    <t>CANDELARIA TG1</t>
  </si>
  <si>
    <t>CANDELARIA TG2</t>
  </si>
  <si>
    <t>CANELA</t>
  </si>
  <si>
    <t>CANELA II</t>
  </si>
  <si>
    <t>CANUTILLAR</t>
  </si>
  <si>
    <t>CANUTILLAR 1</t>
  </si>
  <si>
    <t>CANUTILLAR 2</t>
  </si>
  <si>
    <t>CARENA</t>
  </si>
  <si>
    <t>CARENA 1</t>
  </si>
  <si>
    <t>CARENA 2</t>
  </si>
  <si>
    <t>CARENA 3</t>
  </si>
  <si>
    <t>CARENA 4</t>
  </si>
  <si>
    <t>CELCO</t>
  </si>
  <si>
    <t>CELCO TG2</t>
  </si>
  <si>
    <t>CBB-CENTRO</t>
  </si>
  <si>
    <t>CEMENTOS BIOBIO CENTRO 2</t>
  </si>
  <si>
    <t>CEMENTOS BIOBIO CENTRO 3</t>
  </si>
  <si>
    <t>CEMENTOS BIOBIO CENTRO 4</t>
  </si>
  <si>
    <t>CEMENTOS BIOBIO CENTRO 5</t>
  </si>
  <si>
    <t>CEMENTOS BIOBIO CENTRO 6</t>
  </si>
  <si>
    <t>CEMENTOS BIOBIO CENTRO 7</t>
  </si>
  <si>
    <t>CEMENTOS BIOBIO CENTRO 8</t>
  </si>
  <si>
    <t>CENIZAS</t>
  </si>
  <si>
    <t>CENIZAS 1</t>
  </si>
  <si>
    <t>CENIZAS 2</t>
  </si>
  <si>
    <t>CENIZAS 3</t>
  </si>
  <si>
    <t>CHACABUQUITO</t>
  </si>
  <si>
    <t>CHACABUQUITO 1</t>
  </si>
  <si>
    <t>CHACABUQUITO 2</t>
  </si>
  <si>
    <t>CHACABUQUITO 3</t>
  </si>
  <si>
    <t>CHACABUQUITO 4</t>
  </si>
  <si>
    <t>CHACAYES 1</t>
  </si>
  <si>
    <t>CHACAYES 2</t>
  </si>
  <si>
    <t>CHIBURGO</t>
  </si>
  <si>
    <t>CHIBURGO 1</t>
  </si>
  <si>
    <t>CHIBURGO 2</t>
  </si>
  <si>
    <t>CHILOE</t>
  </si>
  <si>
    <t>CHOLGUAN TG</t>
  </si>
  <si>
    <t>CHUYACA</t>
  </si>
  <si>
    <t>CHUYACA 1</t>
  </si>
  <si>
    <t>CHUYACA 2</t>
  </si>
  <si>
    <t>CHUYACA 3</t>
  </si>
  <si>
    <t>CHUYACA 4</t>
  </si>
  <si>
    <t>CHUYACA 5</t>
  </si>
  <si>
    <t>CIPRESES</t>
  </si>
  <si>
    <t>CIPRESES 1</t>
  </si>
  <si>
    <t>CIPRESES 2</t>
  </si>
  <si>
    <t>CIPRESES 3</t>
  </si>
  <si>
    <t>COLBUN 1</t>
  </si>
  <si>
    <t>COLBUN 2</t>
  </si>
  <si>
    <t>COLIHUES</t>
  </si>
  <si>
    <t>COLIHUES 1</t>
  </si>
  <si>
    <t>COLIHUES 2</t>
  </si>
  <si>
    <t>COLMITO</t>
  </si>
  <si>
    <t>COLMITO 1</t>
  </si>
  <si>
    <t>CONCON</t>
  </si>
  <si>
    <t>CONCON 1</t>
  </si>
  <si>
    <t>CONCON 2</t>
  </si>
  <si>
    <t>CONCON 3</t>
  </si>
  <si>
    <t>CONSTITUCION 1</t>
  </si>
  <si>
    <t>CONSTITUCION 1 1</t>
  </si>
  <si>
    <t>CONSTITUCION 1 2</t>
  </si>
  <si>
    <t>CONSTITUCION 1 3</t>
  </si>
  <si>
    <t>CONSTITUCION 1 4</t>
  </si>
  <si>
    <t>CONSTITUCION 1 5</t>
  </si>
  <si>
    <t>CONSTITUCION 1 6</t>
  </si>
  <si>
    <t>CORONEL</t>
  </si>
  <si>
    <t>CORONEL TG</t>
  </si>
  <si>
    <t>COYA</t>
  </si>
  <si>
    <t>COYA 5</t>
  </si>
  <si>
    <t>CURILLINQUE</t>
  </si>
  <si>
    <t>DEGAÑ</t>
  </si>
  <si>
    <t>DIEGO DE ALMAGRO</t>
  </si>
  <si>
    <t>DIEGO DE ALMAGRO 1</t>
  </si>
  <si>
    <t>EL PEÑON</t>
  </si>
  <si>
    <t>EL RINCON</t>
  </si>
  <si>
    <t>EL RINCON 1</t>
  </si>
  <si>
    <t>EL TORO</t>
  </si>
  <si>
    <t>EL TORO 1</t>
  </si>
  <si>
    <t>EL TORO 2</t>
  </si>
  <si>
    <t>EL TORO 3</t>
  </si>
  <si>
    <t>EL TORO 4</t>
  </si>
  <si>
    <t>EL TOTORAL</t>
  </si>
  <si>
    <t>EL TOTORAL 1</t>
  </si>
  <si>
    <t>EL TOTORAL 2</t>
  </si>
  <si>
    <t>EL TOTORAL 3</t>
  </si>
  <si>
    <t>EMELDA 1</t>
  </si>
  <si>
    <t>EMELDA 2</t>
  </si>
  <si>
    <t>EOLICA TOTORAL</t>
  </si>
  <si>
    <t>ESCUADRON</t>
  </si>
  <si>
    <t>ESCUADRON 1</t>
  </si>
  <si>
    <t>ESCUADRON 2</t>
  </si>
  <si>
    <t>ESPERANZA</t>
  </si>
  <si>
    <t>ESPERANZA DS1</t>
  </si>
  <si>
    <t>ESPERANZA DS2</t>
  </si>
  <si>
    <t>ESPERANZA TG-1</t>
  </si>
  <si>
    <t>FLORIDA I</t>
  </si>
  <si>
    <t>FLORIDA I 3</t>
  </si>
  <si>
    <t>FLORIDA I 5</t>
  </si>
  <si>
    <t>FLORIDA II</t>
  </si>
  <si>
    <t>FLORIDA II 1</t>
  </si>
  <si>
    <t>FLORIDA II 2</t>
  </si>
  <si>
    <t>FLORIDA III</t>
  </si>
  <si>
    <t>FLORIDA III 1</t>
  </si>
  <si>
    <t>FLORIDA III 2</t>
  </si>
  <si>
    <t>GUACOLDA 1</t>
  </si>
  <si>
    <t>GUACOLDA 2</t>
  </si>
  <si>
    <t>GUACOLDA 3</t>
  </si>
  <si>
    <t>GUACOLDA 4</t>
  </si>
  <si>
    <t>GUACOLDA 5</t>
  </si>
  <si>
    <t>HORCONES TG</t>
  </si>
  <si>
    <t>HORNITOS 1</t>
  </si>
  <si>
    <t>HUASCO TG</t>
  </si>
  <si>
    <t>HUASCO 3</t>
  </si>
  <si>
    <t>HUASCO 4</t>
  </si>
  <si>
    <t>HUASCO 5</t>
  </si>
  <si>
    <t>ISLA</t>
  </si>
  <si>
    <t>ISLA 1</t>
  </si>
  <si>
    <t>ISLA 2</t>
  </si>
  <si>
    <t>JUNCAL</t>
  </si>
  <si>
    <t>ACONCAGUA (JUNCAL)</t>
  </si>
  <si>
    <t>LA CONFLUENCIA</t>
  </si>
  <si>
    <t>LA CONFLUENCIA 1</t>
  </si>
  <si>
    <t>LA CONFLUENCIA 2</t>
  </si>
  <si>
    <t>LA HIGUERA</t>
  </si>
  <si>
    <t>LA HIGUERA 1</t>
  </si>
  <si>
    <t>LA HIGUERA 2</t>
  </si>
  <si>
    <t>LAGUNA VERDE TG</t>
  </si>
  <si>
    <t>LAGUNA VERDE</t>
  </si>
  <si>
    <t>LAGUNA VERDE TV1</t>
  </si>
  <si>
    <t>LAGUNA VERDE TV2</t>
  </si>
  <si>
    <t>LAJA</t>
  </si>
  <si>
    <t>LAJA 1</t>
  </si>
  <si>
    <t>LAJA 2</t>
  </si>
  <si>
    <t>LAS VEGAS</t>
  </si>
  <si>
    <t>LAS VEGAS 1</t>
  </si>
  <si>
    <t>LAS VEGAS 2</t>
  </si>
  <si>
    <t>LICAN</t>
  </si>
  <si>
    <t>LICAN 1</t>
  </si>
  <si>
    <t>LICAN 2</t>
  </si>
  <si>
    <t>LICANTEN</t>
  </si>
  <si>
    <t>LICANTEN TG2</t>
  </si>
  <si>
    <t>LINARES NORTE</t>
  </si>
  <si>
    <t>LINARES NORTE 1</t>
  </si>
  <si>
    <t>LIRCAY</t>
  </si>
  <si>
    <t>LIRCAY 1</t>
  </si>
  <si>
    <t>LIRCAY 2</t>
  </si>
  <si>
    <t>LOMA ALTA</t>
  </si>
  <si>
    <t>LOMA LOS COLORADOS (KDM)</t>
  </si>
  <si>
    <t>LOMA LOS COLORADOS (KDM) 1</t>
  </si>
  <si>
    <t>LOMA LOS COLORADOS (KDM) 2</t>
  </si>
  <si>
    <t>LOMA LOS COLORADOS II (KDM)</t>
  </si>
  <si>
    <t>LOMA LOS COLORADOS II 1</t>
  </si>
  <si>
    <t>LOMA LOS COLORADOS II 2</t>
  </si>
  <si>
    <t>LOMA LOS COLORADOS II 3</t>
  </si>
  <si>
    <t>LOMA LOS COLORADOS II 4</t>
  </si>
  <si>
    <t>LOMA LOS COLORADOS II 5</t>
  </si>
  <si>
    <t>LOMA LOS COLORADOS II 6</t>
  </si>
  <si>
    <t>LOMA LOS COLORADOS II 7</t>
  </si>
  <si>
    <t>LOMA LOS COLORADOS II 8</t>
  </si>
  <si>
    <t>LOMA LOS COLORADOS II 9</t>
  </si>
  <si>
    <t>LOMA LOS COLORADOS II 10</t>
  </si>
  <si>
    <t>LOMA LOS COLORADOS II 11</t>
  </si>
  <si>
    <t>LOMA LOS COLORADOS II 12</t>
  </si>
  <si>
    <t>LOMA LOS COLORADOS II 13</t>
  </si>
  <si>
    <t>LOMA LOS COLORADOS II 14</t>
  </si>
  <si>
    <t>LOS MOLLES</t>
  </si>
  <si>
    <t>LOS MOLLES 1</t>
  </si>
  <si>
    <t>LOS MOLLES 2</t>
  </si>
  <si>
    <t>LOS PINOS</t>
  </si>
  <si>
    <t>LOS PINOS 1</t>
  </si>
  <si>
    <t>LOS QUILOS</t>
  </si>
  <si>
    <t>LOS QUILOS 1</t>
  </si>
  <si>
    <t>LOS QUILOS 2</t>
  </si>
  <si>
    <t>LOS QUILOS 3</t>
  </si>
  <si>
    <t>LOS VIENTOS</t>
  </si>
  <si>
    <t>LOS VIENTOS 1</t>
  </si>
  <si>
    <t>MACHICURA</t>
  </si>
  <si>
    <t>MACHICURA 1</t>
  </si>
  <si>
    <t>MACHICURA 2</t>
  </si>
  <si>
    <t>MAITENES</t>
  </si>
  <si>
    <t>MAITENES 1</t>
  </si>
  <si>
    <t>MAITENES 2</t>
  </si>
  <si>
    <t>MAITENES 3</t>
  </si>
  <si>
    <t>MAITENES 4</t>
  </si>
  <si>
    <t>MAITENES 5</t>
  </si>
  <si>
    <t>MAMPIL</t>
  </si>
  <si>
    <t>MAMPIL 1</t>
  </si>
  <si>
    <t>MAMPIL 2</t>
  </si>
  <si>
    <t>MAULE</t>
  </si>
  <si>
    <t>MONTE REDONDO</t>
  </si>
  <si>
    <t>NEHUENCO</t>
  </si>
  <si>
    <t>NEHUENCO II</t>
  </si>
  <si>
    <t>NEHUENCO 9B</t>
  </si>
  <si>
    <t>NEHUENCO III 1</t>
  </si>
  <si>
    <t>NEWEN</t>
  </si>
  <si>
    <t>NUEVA ALDEA I</t>
  </si>
  <si>
    <t>NUEVA ALDEA I TG1</t>
  </si>
  <si>
    <t>NUEVA ALDEA II</t>
  </si>
  <si>
    <t>NUEVA ALDEA II TG4</t>
  </si>
  <si>
    <t>NUEVA ALDEA III</t>
  </si>
  <si>
    <t>NUEVA ALDEA III TG3</t>
  </si>
  <si>
    <t>NUEVA RENCA</t>
  </si>
  <si>
    <t>NUEVA VENTANAS</t>
  </si>
  <si>
    <t>NUEVA VENTANAS 1</t>
  </si>
  <si>
    <t>OJOS DE AGUA</t>
  </si>
  <si>
    <t>OJOS DE AGUA 1</t>
  </si>
  <si>
    <t>OLIVOS</t>
  </si>
  <si>
    <t>PALMUCHO 1</t>
  </si>
  <si>
    <t>PANGUE</t>
  </si>
  <si>
    <t>PANGUE 1</t>
  </si>
  <si>
    <t>PANGUE 2</t>
  </si>
  <si>
    <t>PEHUENCHE 1</t>
  </si>
  <si>
    <t>PEHUENCHE 2</t>
  </si>
  <si>
    <t xml:space="preserve">PETROPOWER </t>
  </si>
  <si>
    <t>PEUCHEN</t>
  </si>
  <si>
    <t>PEUCHEN 1</t>
  </si>
  <si>
    <t>PEUCHEN 2</t>
  </si>
  <si>
    <t>PILMAIQUEN</t>
  </si>
  <si>
    <t>PILMAIQUEN 1</t>
  </si>
  <si>
    <t>PILMAIQUEN 2</t>
  </si>
  <si>
    <t>PILMAIQUEN 3</t>
  </si>
  <si>
    <t>PILMAIQUEN 4</t>
  </si>
  <si>
    <t>PILMAIQUEN 5</t>
  </si>
  <si>
    <t>PLACILLA</t>
  </si>
  <si>
    <t>PLACILLA 1</t>
  </si>
  <si>
    <t>PLACILLA 2</t>
  </si>
  <si>
    <t>PLACILLA 3</t>
  </si>
  <si>
    <t>PULLINQUE</t>
  </si>
  <si>
    <t>PULLINQUE 1</t>
  </si>
  <si>
    <t>PULLINQUE 2</t>
  </si>
  <si>
    <t>PULLINQUE 3</t>
  </si>
  <si>
    <t>EOLICA PUNTA COLORADA</t>
  </si>
  <si>
    <t>PUNTA COLORADA</t>
  </si>
  <si>
    <t>PUNTA COLORADA 1</t>
  </si>
  <si>
    <t>PUNTILLA U1</t>
  </si>
  <si>
    <t>PUNTILLA U2</t>
  </si>
  <si>
    <t>PUNTILLA U3</t>
  </si>
  <si>
    <t>QUELLON II</t>
  </si>
  <si>
    <t>QUELLON II 1</t>
  </si>
  <si>
    <t>QUELLON II 2</t>
  </si>
  <si>
    <t>QUELLON II 3</t>
  </si>
  <si>
    <t>QUELLON II 4</t>
  </si>
  <si>
    <t>QUELTEHUES</t>
  </si>
  <si>
    <t>QUELTEHUES 1</t>
  </si>
  <si>
    <t>QUELTEHUES 2</t>
  </si>
  <si>
    <t>QUELTEHUES 3</t>
  </si>
  <si>
    <t>QUILLECO</t>
  </si>
  <si>
    <t>QUILLECO 1</t>
  </si>
  <si>
    <t>QUILLECO 2</t>
  </si>
  <si>
    <t>QUINTAY</t>
  </si>
  <si>
    <t>QUINTAY 1</t>
  </si>
  <si>
    <t>QUINTAY 2</t>
  </si>
  <si>
    <t>QUINTAY 3</t>
  </si>
  <si>
    <t>QUINTERO</t>
  </si>
  <si>
    <t>QUINTERO 1</t>
  </si>
  <si>
    <t>QUINTERO 2</t>
  </si>
  <si>
    <t>RALCO</t>
  </si>
  <si>
    <t>RALCO 1</t>
  </si>
  <si>
    <t>RALCO 2</t>
  </si>
  <si>
    <t>RAPEL</t>
  </si>
  <si>
    <t>RAPEL 1</t>
  </si>
  <si>
    <t>RAPEL 2</t>
  </si>
  <si>
    <t>RAPEL 3</t>
  </si>
  <si>
    <t>RAPEL 4</t>
  </si>
  <si>
    <t>RAPEL 5</t>
  </si>
  <si>
    <t>RENCA</t>
  </si>
  <si>
    <t>RENCA 1</t>
  </si>
  <si>
    <t>RENCA 2</t>
  </si>
  <si>
    <t>RUCUE</t>
  </si>
  <si>
    <t>RUCUE 1</t>
  </si>
  <si>
    <t>RUCUE 2</t>
  </si>
  <si>
    <t>EL SALVADOR</t>
  </si>
  <si>
    <t>EL SALVADOR 2</t>
  </si>
  <si>
    <t>SAN CLEMENTE</t>
  </si>
  <si>
    <t>SAN GREGORIO</t>
  </si>
  <si>
    <t>SAN GREGORIO 1</t>
  </si>
  <si>
    <t>SAN IGNACIO</t>
  </si>
  <si>
    <t>SAN IGNACIO 1</t>
  </si>
  <si>
    <t>SAN ISIDRO I</t>
  </si>
  <si>
    <t>SAN ISIDRO II</t>
  </si>
  <si>
    <t>SAN LORENZO DE D. DE ALMAGRO</t>
  </si>
  <si>
    <t>SAN LORENZO DE D. DE ALMAGRO 1</t>
  </si>
  <si>
    <t>SAN LORENZO DE D. DE ALMAGRO 2</t>
  </si>
  <si>
    <t>SAUZAL</t>
  </si>
  <si>
    <t>SAUZAL 1</t>
  </si>
  <si>
    <t>SAUZAL 2</t>
  </si>
  <si>
    <t>SAUZAL 3</t>
  </si>
  <si>
    <t>SAUZALITO</t>
  </si>
  <si>
    <t>SANTA LIDIA</t>
  </si>
  <si>
    <t>SANTA LIDIA 1</t>
  </si>
  <si>
    <t>TALTAL</t>
  </si>
  <si>
    <t>TALTAL 1</t>
  </si>
  <si>
    <t>TALTAL 2</t>
  </si>
  <si>
    <t>TENO</t>
  </si>
  <si>
    <t>TERMOPACIFICO</t>
  </si>
  <si>
    <t>CARDONES (EX TIERRA AMARILLA)</t>
  </si>
  <si>
    <t>TRAPEN</t>
  </si>
  <si>
    <t>VALDIVIA</t>
  </si>
  <si>
    <t>VENTANAS 1</t>
  </si>
  <si>
    <t>VENTANAS 2</t>
  </si>
  <si>
    <t>GUAYACAN</t>
  </si>
  <si>
    <t>GUAYACÁN 1</t>
  </si>
  <si>
    <t>GUAYACÁN 2</t>
  </si>
  <si>
    <t>MARIPOSAS</t>
  </si>
  <si>
    <t>MARIPOSAS 1</t>
  </si>
  <si>
    <t>VOLCAN</t>
  </si>
  <si>
    <t>SANTA FE</t>
  </si>
  <si>
    <t>SANTA MARIA</t>
  </si>
  <si>
    <t>SANTA MARIA  1</t>
  </si>
  <si>
    <t>CALLAO</t>
  </si>
  <si>
    <t>NALCAS</t>
  </si>
  <si>
    <t>NALCAS 1</t>
  </si>
  <si>
    <t>NALCAS 2</t>
  </si>
  <si>
    <t>LAUTARO</t>
  </si>
  <si>
    <t>LAUTARO I</t>
  </si>
  <si>
    <t>LAUTARO II</t>
  </si>
  <si>
    <t>RUCATAYO 1</t>
  </si>
  <si>
    <t>PROVIDENCIA</t>
  </si>
  <si>
    <t>PROVIDENCIA 1</t>
  </si>
  <si>
    <t>PROVIDENCIA 2</t>
  </si>
  <si>
    <t>CAMPICHE</t>
  </si>
  <si>
    <t>EOLICA TALINAY ORIENTE</t>
  </si>
  <si>
    <t>CMPC LAJA</t>
  </si>
  <si>
    <t>CMPC LAJA 1</t>
  </si>
  <si>
    <t>CMPC LAJA 2</t>
  </si>
  <si>
    <t>RIO HUASCO 1</t>
  </si>
  <si>
    <t>RIO HUASCO 2</t>
  </si>
  <si>
    <t>CMPC PACIFICO 1</t>
  </si>
  <si>
    <t>CMPC PACIFICO 2</t>
  </si>
  <si>
    <t>CMPC PACIFICO 3</t>
  </si>
  <si>
    <t>SANTA MARTA 1</t>
  </si>
  <si>
    <t>SANTA MARTA 2</t>
  </si>
  <si>
    <t>SANTA MARTA 3</t>
  </si>
  <si>
    <t>SANTA MARTA 4</t>
  </si>
  <si>
    <t>SANTA MARTA 5</t>
  </si>
  <si>
    <t>SANTA MARTA 6</t>
  </si>
  <si>
    <t>SANTA MARTA 7</t>
  </si>
  <si>
    <t>SANTA MARTA 8</t>
  </si>
  <si>
    <t>SANTA MARTA 9</t>
  </si>
  <si>
    <t>SANTA MARTA 10</t>
  </si>
  <si>
    <t>LOS HIERROS</t>
  </si>
  <si>
    <t>LOS HIERROS 1</t>
  </si>
  <si>
    <t>LOS HIERROS 2</t>
  </si>
  <si>
    <t>ENERGIA PACIFICO</t>
  </si>
  <si>
    <t>ENERGIA PACIFICO 1</t>
  </si>
  <si>
    <t>SOLAR LLANO DE LLAMPOS</t>
  </si>
  <si>
    <t>SOLAR SAN ANDRES</t>
  </si>
  <si>
    <t>SAN ANDRES</t>
  </si>
  <si>
    <t>SAN ANDRES 1</t>
  </si>
  <si>
    <t>SAN ANDRES 2</t>
  </si>
  <si>
    <t>EOLICA EL ARRAYAN</t>
  </si>
  <si>
    <t>EOLICA LOS CURUROS</t>
  </si>
  <si>
    <t>EOLICA SAN PEDRO</t>
  </si>
  <si>
    <t>EÓLICA LEBU</t>
  </si>
  <si>
    <t>EOLICA PUNTA PALMERAS</t>
  </si>
  <si>
    <t>SOLAR DIEGO DE ALMAGRO</t>
  </si>
  <si>
    <t>EOLICA TALTAL</t>
  </si>
  <si>
    <t>CMPC SANTA FE</t>
  </si>
  <si>
    <t>CELULOSA SANTA FE 1</t>
  </si>
  <si>
    <t>CELULOSA SANTA FE 2</t>
  </si>
  <si>
    <t>CELULOSA SANTA FE 3</t>
  </si>
  <si>
    <t>SOLAR JAVIERA</t>
  </si>
  <si>
    <t>CHAÑARES</t>
  </si>
  <si>
    <t>LAJA 1 1</t>
  </si>
  <si>
    <t>LAJA 1 2</t>
  </si>
  <si>
    <t>LALACKAMA</t>
  </si>
  <si>
    <t>LLAUQUEREO</t>
  </si>
  <si>
    <t>LOS HIERROS 2 1</t>
  </si>
  <si>
    <t>RIO PICOIQUEN 1</t>
  </si>
  <si>
    <t>RIO PICOIQUEN 2</t>
  </si>
  <si>
    <t>EOLICA TALINAY PONIENTE</t>
  </si>
  <si>
    <t>VIÑALES</t>
  </si>
  <si>
    <t>RENAICO</t>
  </si>
  <si>
    <t>LALACKAMA 2</t>
  </si>
  <si>
    <t>UCUQUER 2</t>
  </si>
  <si>
    <t>EL PASO 1</t>
  </si>
  <si>
    <t>EL PASO 2</t>
  </si>
  <si>
    <t>EL PASO 3</t>
  </si>
  <si>
    <t>ANDES GENERACION 1</t>
  </si>
  <si>
    <t>ANDES GENERACION 2</t>
  </si>
  <si>
    <t>ANDES GENERACION 3</t>
  </si>
  <si>
    <t>ANDES GENERACION 4</t>
  </si>
  <si>
    <t>CMPC CORDILLERA</t>
  </si>
  <si>
    <t>PULELFU</t>
  </si>
  <si>
    <t>PULELFU 1</t>
  </si>
  <si>
    <t>PULELFU 2</t>
  </si>
  <si>
    <t>CONEJO</t>
  </si>
  <si>
    <t>ITATA</t>
  </si>
  <si>
    <t>ITATA 1</t>
  </si>
  <si>
    <t>ITATA 2</t>
  </si>
  <si>
    <t>PARQUE EOLICO RENAICO</t>
  </si>
  <si>
    <t>CARRERA PINTO</t>
  </si>
  <si>
    <t>PARQUE SOLAR CARRERA PINTO</t>
  </si>
  <si>
    <t>PARQUE PAMPA SOLAR NORTE</t>
  </si>
  <si>
    <t>CARILAFQUEN 1</t>
  </si>
  <si>
    <t>CARILAFQUEN 2</t>
  </si>
  <si>
    <t>PARQUE EOLICO LOS BUENOS AIRES</t>
  </si>
  <si>
    <t>MALALCAHUELLO</t>
  </si>
  <si>
    <t>MALALCAHUELLO 1</t>
  </si>
  <si>
    <t>MALALCAHUELLO 2</t>
  </si>
  <si>
    <t>PARQUE EÓLICO LA ESPERANZA</t>
  </si>
  <si>
    <t>SOLAR LA SILLA</t>
  </si>
  <si>
    <t>PARQUE EOLICO SAN JUAN</t>
  </si>
  <si>
    <t>EOLICO SAN PEDRO II</t>
  </si>
  <si>
    <t>QUILAPILUN</t>
  </si>
  <si>
    <t>DOÑA CARMEN SOLAR</t>
  </si>
  <si>
    <t>DOÑA CARMEN</t>
  </si>
  <si>
    <t>SOLAR ESPERANZA</t>
  </si>
  <si>
    <t>LEBU</t>
  </si>
  <si>
    <t>PILOTO SOLAR CARDONES</t>
  </si>
  <si>
    <t>PMG ANTAY</t>
  </si>
  <si>
    <t>RÍO COLORADO</t>
  </si>
  <si>
    <t>RIO COLORADO 1</t>
  </si>
  <si>
    <t>RIO COLORADO 2</t>
  </si>
  <si>
    <t>DIESEL AGUAS BLANCAS</t>
  </si>
  <si>
    <t>TERMOELÉCTRICA ANGAMOS</t>
  </si>
  <si>
    <t>Cochrane</t>
  </si>
  <si>
    <t>ATACAMA GENERACION CHILE</t>
  </si>
  <si>
    <t>CHAPIQUIÑA</t>
  </si>
  <si>
    <t>TERMOELÉCTRICA ANDINA</t>
  </si>
  <si>
    <t>TERMOELÉCTRICA HORNITOS</t>
  </si>
  <si>
    <t>TERMOELÉCTRICA MEJILLONES</t>
  </si>
  <si>
    <t>CTM3</t>
  </si>
  <si>
    <t>TERMOELÉCTRICA TARAPACÁ</t>
  </si>
  <si>
    <t>DIESEL ENAEX</t>
  </si>
  <si>
    <t>DIESEL ARICA</t>
  </si>
  <si>
    <t>DIESEL INACAL</t>
  </si>
  <si>
    <t>KELAR</t>
  </si>
  <si>
    <t>LA HUAYCA II</t>
  </si>
  <si>
    <t>DIESEL IQUIQUE</t>
  </si>
  <si>
    <t>MARÍA ELENA FV</t>
  </si>
  <si>
    <t>DIESEL MANTOS BLANCOS</t>
  </si>
  <si>
    <t>TERMOELÉCTRICA NORGENER</t>
  </si>
  <si>
    <t>PLANTA DE ÁCIDO SULFÚRICO MEJILLONES</t>
  </si>
  <si>
    <t>PARQUE SOLAR FINIS TERRAE</t>
  </si>
  <si>
    <t>PLANTA SOLAR FOTOVOLTAICA PUERTO SECO SOLAR</t>
  </si>
  <si>
    <t>SOLAR JAMA</t>
  </si>
  <si>
    <t>DIESEL TAMAYA</t>
  </si>
  <si>
    <t>DIESEL LA PORTADA</t>
  </si>
  <si>
    <t>TERMOELÉCTRICA TOCOPILLA</t>
  </si>
  <si>
    <t>ATACAMA</t>
  </si>
  <si>
    <t>CC1</t>
  </si>
  <si>
    <t>CC2</t>
  </si>
  <si>
    <t>U16</t>
  </si>
  <si>
    <t>UJINA</t>
  </si>
  <si>
    <t>URIBE SOLAR</t>
  </si>
  <si>
    <t>DIESEL ZOFRI</t>
  </si>
  <si>
    <t>ESTANDARTES</t>
  </si>
  <si>
    <t>infotecnica (capitulo 9 NTSyCS)</t>
  </si>
  <si>
    <t>(1.01)</t>
  </si>
  <si>
    <t>(1.02)</t>
  </si>
  <si>
    <t>ATACAMA AGUAS</t>
  </si>
  <si>
    <t>DIEGO DE ALMAGRO TRANSMISORA DE ENERGÍA S.A.</t>
  </si>
  <si>
    <t>EMBALSE CONVENTO VIEJO S.A.</t>
  </si>
  <si>
    <t>ON GROUP SING</t>
  </si>
  <si>
    <t>S/E TARAPACA</t>
  </si>
  <si>
    <t>S/E CONDORES</t>
  </si>
  <si>
    <t>S/E POLPAICO</t>
  </si>
  <si>
    <t>CANDELARIA - PUENTE NEGRO 220KV C1</t>
  </si>
  <si>
    <t>CAUTIN - CIRUELOS 220KV C1</t>
  </si>
  <si>
    <t>CAUTIN - CIRUELOS 220KV C2</t>
  </si>
  <si>
    <t>CHARRUA – ENTRE RIOS 220KV C1</t>
  </si>
  <si>
    <t>S/E ENTRE RIOS</t>
  </si>
  <si>
    <t>CHARRUA – ENTRE RIOS 220KV C2</t>
  </si>
  <si>
    <t>S/E RALCO</t>
  </si>
  <si>
    <t>CHARRUA - RALCO 220KV C2</t>
  </si>
  <si>
    <t>S/E PUNTA SIERRA</t>
  </si>
  <si>
    <t>DUQUECO - LOS PEUMOS 220KV C1</t>
  </si>
  <si>
    <t>ENTRE RIOS - ANCOA 500KV C1</t>
  </si>
  <si>
    <t>ENTRE RIOS - ANCOA 500KV C2</t>
  </si>
  <si>
    <t>ENTRE RIOS - CHARRUA 500KV C1</t>
  </si>
  <si>
    <t>ENTRE RIOS - CHARRUA 500KV C2</t>
  </si>
  <si>
    <t>LAGUNAS - POZO ALMONTE 220KV C1</t>
  </si>
  <si>
    <t>S/E CARDONES</t>
  </si>
  <si>
    <t>S/E NUEVA MAITENCILLO</t>
  </si>
  <si>
    <t>NUEVA MAITENCILLO - NUEVA PAN DE AZUCAR 500KV C1</t>
  </si>
  <si>
    <t>S/E NUEVA PAN DE AZUCAR</t>
  </si>
  <si>
    <t>NUEVA MAITENCILLO - NUEVA PAN DE AZUCAR 500KV C2</t>
  </si>
  <si>
    <t>S/E CENTRAL LA CEBADA</t>
  </si>
  <si>
    <t>S/E PANGUE</t>
  </si>
  <si>
    <t>PUENTE NEGRO - COLBUN 220KV C1</t>
  </si>
  <si>
    <t>PUNTA COLORADA – DON HECTOR 220KV C2</t>
  </si>
  <si>
    <t>RAHUE - PUERTO MONTT 220KV L1C1</t>
  </si>
  <si>
    <t>S/E SANTA BARBARA</t>
  </si>
  <si>
    <t>S/E SECCIONADORA LO AGUIRRE</t>
  </si>
  <si>
    <t>S/E LOS PIUQUENES</t>
  </si>
  <si>
    <t>S/E LOS CHANGOS</t>
  </si>
  <si>
    <t>S/E NUEVA PICHIRROPULLI</t>
  </si>
  <si>
    <t>(**)Seguimiento de cumplimiento asociado a Caso TIMES 380194 (OF SEC 12399ACC 1201267). Coordinado Informa el 28 de diciembre de 2018 modificaciones en el Plan de Acción  a Mediano Plazo, con plazo de regularización para el 2021.</t>
  </si>
  <si>
    <t>(**) Seguimiento de cumplimiento asociado a Caso TIMES 380194 (OF SEC 12399ACC 1201267). Coordinado indica avances el 27 de diciembre de 2018, encontrándose avanzando en la ingeniería y la regularización del envío de señales SCADA asociadas al EDAC BF.</t>
  </si>
  <si>
    <t>NO(*)</t>
  </si>
  <si>
    <t>(*)Coordinado realizó pruebas de integración pero presentó problemas en la celda de generación, se encuentran regularizando los enlaces de comunicación y equipamiento.</t>
  </si>
  <si>
    <t>Pacific Hydro Punta Sierra SpA</t>
  </si>
  <si>
    <t>Cumplimiento de exigencia de compensación reactiva de sistemas de Transmisión Zonal y Dedicado.</t>
  </si>
  <si>
    <t>SISTEMAS DE TRANSMISIÓN ZONAL Y DEDICADO</t>
  </si>
  <si>
    <t>2016 y 2017</t>
  </si>
  <si>
    <t>NOMBRE COORDINADO</t>
  </si>
  <si>
    <t>Abastible S.A.</t>
  </si>
  <si>
    <t>91.806.000-6</t>
  </si>
  <si>
    <t>Abengoa Chile S.A.</t>
  </si>
  <si>
    <t>96.521.440-2</t>
  </si>
  <si>
    <t>Acciona Energía Chile Holdings S.A.</t>
  </si>
  <si>
    <t>76.437.712-5</t>
  </si>
  <si>
    <t>Antuko Generación S.A.</t>
  </si>
  <si>
    <t>Aguas del Melado</t>
  </si>
  <si>
    <t>Empresa Eléctricas Aguas del Melado SpA</t>
  </si>
  <si>
    <t>77.277.800-7</t>
  </si>
  <si>
    <t>Alba</t>
  </si>
  <si>
    <t>Almeyda Solar</t>
  </si>
  <si>
    <t>Amanecer Solar</t>
  </si>
  <si>
    <t>Amparo del Sol</t>
  </si>
  <si>
    <t>Parque Solar Amparo del Sol SpA</t>
  </si>
  <si>
    <t>76.727.584-6</t>
  </si>
  <si>
    <t>Andes Generación</t>
  </si>
  <si>
    <t>Angamos</t>
  </si>
  <si>
    <t>Empresa Eléctrica Angamos S.A.</t>
  </si>
  <si>
    <t>76.004.976-K</t>
  </si>
  <si>
    <t>Apolo del Norte</t>
  </si>
  <si>
    <t>Apolo del Norte SpA</t>
  </si>
  <si>
    <t>76.381.008-9</t>
  </si>
  <si>
    <t>Arrayán SpA</t>
  </si>
  <si>
    <t>Hidroeléctrica Arrayán SpA</t>
  </si>
  <si>
    <t>76.013.193-8</t>
  </si>
  <si>
    <t>Atacama Generación Chile S.A.</t>
  </si>
  <si>
    <t>Atria Energía</t>
  </si>
  <si>
    <t>Atria Energía SpA</t>
  </si>
  <si>
    <t>76.827.288-3</t>
  </si>
  <si>
    <t>Barrick Generación</t>
  </si>
  <si>
    <t>Bellavista</t>
  </si>
  <si>
    <t>Beneo Orafti</t>
  </si>
  <si>
    <t>Orafti Chile S.A.</t>
  </si>
  <si>
    <t>76.249.099-4</t>
  </si>
  <si>
    <t>Bio Energía Los Pinos</t>
  </si>
  <si>
    <t>Bio Energía Los Pinos SpA</t>
  </si>
  <si>
    <t>76.472.359-7</t>
  </si>
  <si>
    <t>Bio Energía Molina</t>
  </si>
  <si>
    <t>Bio Energía Molina SpA</t>
  </si>
  <si>
    <t>76.256.837-3</t>
  </si>
  <si>
    <t>Biocruz Generación</t>
  </si>
  <si>
    <t>Biocruz Generación S.A.</t>
  </si>
  <si>
    <t>Calama Solar 1</t>
  </si>
  <si>
    <t>Calama Solar 1 SpA</t>
  </si>
  <si>
    <t>76.044.597-5</t>
  </si>
  <si>
    <t>Calama Solar 2 SpA</t>
  </si>
  <si>
    <t>76.044.602-5</t>
  </si>
  <si>
    <t>96.637.520-5</t>
  </si>
  <si>
    <t>Carrán</t>
  </si>
  <si>
    <t>Cavancha</t>
  </si>
  <si>
    <t>Cavancha S.A.</t>
  </si>
  <si>
    <t>96.666.150-K</t>
  </si>
  <si>
    <t>CIA Eléctrica los Morros S.A.</t>
  </si>
  <si>
    <t>Central Hidroeléctrica Palacios</t>
  </si>
  <si>
    <t>Hidroeléctrica Palacios SpA</t>
  </si>
  <si>
    <t>76.585.842-9</t>
  </si>
  <si>
    <t>Central Hidroeléctrica Río Mulchén</t>
  </si>
  <si>
    <t>Central Hidroeléctrica Río Mulchén S.A.</t>
  </si>
  <si>
    <t>Central Quellón II</t>
  </si>
  <si>
    <t>76.335.523-3</t>
  </si>
  <si>
    <t>PV El Cernícalo SpA</t>
  </si>
  <si>
    <t>76.805.093-7</t>
  </si>
  <si>
    <t>CH Santa Elena</t>
  </si>
  <si>
    <t>Central Hidroeléctrica Santa Elena S.A.</t>
  </si>
  <si>
    <t>76.409.936-2</t>
  </si>
  <si>
    <t>Chanleufu</t>
  </si>
  <si>
    <t>Central Hidroeléctrica Chanleufu S.A.</t>
  </si>
  <si>
    <t>76.153.128-K</t>
  </si>
  <si>
    <t>Chester Solar IV</t>
  </si>
  <si>
    <t>Chester Solar IV SpA</t>
  </si>
  <si>
    <t>76.440.337-1</t>
  </si>
  <si>
    <t>PV El Chincol SpA</t>
  </si>
  <si>
    <t>76.860.793-1</t>
  </si>
  <si>
    <t>Empresa Eléctrica Cochrane SpA</t>
  </si>
  <si>
    <t>76.085.254-6</t>
  </si>
  <si>
    <t>Collil</t>
  </si>
  <si>
    <t>Energía Collil S.A.</t>
  </si>
  <si>
    <t>Comasa</t>
  </si>
  <si>
    <t>Commonplace</t>
  </si>
  <si>
    <t>Commonplace Energy SpA</t>
  </si>
  <si>
    <t>Conejo Solar</t>
  </si>
  <si>
    <t>76.376.829-5</t>
  </si>
  <si>
    <t>Contra</t>
  </si>
  <si>
    <t>Empresa Eléctrica Contra SpA</t>
  </si>
  <si>
    <t>CTA</t>
  </si>
  <si>
    <t>Central Termoeléctrica Andina S.A.</t>
  </si>
  <si>
    <t>76.708.710-1</t>
  </si>
  <si>
    <t>Curileufu</t>
  </si>
  <si>
    <t>Sociedad Agrícola y Ganadera Curileufu Ltda.</t>
  </si>
  <si>
    <t>CuzCuz</t>
  </si>
  <si>
    <t>Parque Solar Cuz Cuz SpA</t>
  </si>
  <si>
    <t>76.367.198-4</t>
  </si>
  <si>
    <t>Divisadero</t>
  </si>
  <si>
    <t>Divisadero S.A.</t>
  </si>
  <si>
    <t>76.438.021-5</t>
  </si>
  <si>
    <t>Donguil Energía</t>
  </si>
  <si>
    <t>Donguil Energía S.A.</t>
  </si>
  <si>
    <t>Dos Valles</t>
  </si>
  <si>
    <t>Hidroelectrica Dos Valles SpA</t>
  </si>
  <si>
    <t>76.495.341-K</t>
  </si>
  <si>
    <t>Dosal</t>
  </si>
  <si>
    <t>76.382.754-2</t>
  </si>
  <si>
    <t>El Agrio</t>
  </si>
  <si>
    <t>El Agrio Hidro SpA.</t>
  </si>
  <si>
    <t>76.364.112-0</t>
  </si>
  <si>
    <t>El Arroyo</t>
  </si>
  <si>
    <t>76.362.268-1</t>
  </si>
  <si>
    <t>El Boco</t>
  </si>
  <si>
    <t>76.565.252-9</t>
  </si>
  <si>
    <t>El Campesino I</t>
  </si>
  <si>
    <t>AASA Energía S.A.</t>
  </si>
  <si>
    <t>76.596.827-5</t>
  </si>
  <si>
    <t>El Manzano SpA</t>
  </si>
  <si>
    <t>Central Hidroeléctrica El Manzano SpA</t>
  </si>
  <si>
    <t>76.459.845-8</t>
  </si>
  <si>
    <t>El Pelícano Solar Company</t>
  </si>
  <si>
    <t>El Pelícano Solar Company SpA</t>
  </si>
  <si>
    <t>76.337.599-4</t>
  </si>
  <si>
    <t>PV El Pilpen SpA</t>
  </si>
  <si>
    <t>76.744.083-9</t>
  </si>
  <si>
    <t>PV EL PITIO SPA</t>
  </si>
  <si>
    <t>76.830.065-8</t>
  </si>
  <si>
    <t>El Queltehue SpA</t>
  </si>
  <si>
    <t>PV El Queltehue SpA</t>
  </si>
  <si>
    <t>76.744.082-0</t>
  </si>
  <si>
    <t>El Queule</t>
  </si>
  <si>
    <t>El Queule SpA</t>
  </si>
  <si>
    <t>76.503.263-6</t>
  </si>
  <si>
    <t>El Raso</t>
  </si>
  <si>
    <t>76.426.029-5</t>
  </si>
  <si>
    <t>El Sauce Chester Solar V</t>
  </si>
  <si>
    <t>Chester Solar V SpA</t>
  </si>
  <si>
    <t>76.466.854-5</t>
  </si>
  <si>
    <t>Eléctrica Caren</t>
  </si>
  <si>
    <t>Eléctrica Cenizas S.A.</t>
  </si>
  <si>
    <t>Eléctrica Licán</t>
  </si>
  <si>
    <t>Empresa Eléctrica Licán S.A.</t>
  </si>
  <si>
    <t>Elektra Generación S.A.</t>
  </si>
  <si>
    <t>ELP</t>
  </si>
  <si>
    <t>Eólico Las Peñas SpA</t>
  </si>
  <si>
    <t>76.389.157-7</t>
  </si>
  <si>
    <t>Embalse Ancoa</t>
  </si>
  <si>
    <t>Hidroeléctrica Embalse Ancoa SpA</t>
  </si>
  <si>
    <t>Eólica Monte Redondo S.A.</t>
  </si>
  <si>
    <t>Enel Generación Chile S.A.</t>
  </si>
  <si>
    <t>91.081.000-6</t>
  </si>
  <si>
    <t>Energen</t>
  </si>
  <si>
    <t>Energía Generación SpA</t>
  </si>
  <si>
    <t>76.683.713-1</t>
  </si>
  <si>
    <t>Energía Cerro El Morado</t>
  </si>
  <si>
    <t>Energía Cerro El Morado S.A.</t>
  </si>
  <si>
    <t>76.392.147-6</t>
  </si>
  <si>
    <t>Energía León</t>
  </si>
  <si>
    <t>Energía León S.A.</t>
  </si>
  <si>
    <t>Energía Pacífico</t>
  </si>
  <si>
    <t>Energía Pacífico S.A.</t>
  </si>
  <si>
    <t>Energías del Futuro</t>
  </si>
  <si>
    <t>EERM Energías del Futuro S.A.</t>
  </si>
  <si>
    <t>Enerkey</t>
  </si>
  <si>
    <t>Enerkey SpA</t>
  </si>
  <si>
    <t>76.468.419-2</t>
  </si>
  <si>
    <t>Enernuevas</t>
  </si>
  <si>
    <t>Enernuevas S.A.</t>
  </si>
  <si>
    <t>76.045.491-5</t>
  </si>
  <si>
    <t>Engie Energía Chile S.A.</t>
  </si>
  <si>
    <t>88.006.900-4</t>
  </si>
  <si>
    <t>Enlasa</t>
  </si>
  <si>
    <t>Eólica La Esperanza</t>
  </si>
  <si>
    <t>76.427.498-9</t>
  </si>
  <si>
    <t>Ermitaño</t>
  </si>
  <si>
    <t>Generadora Ermitaño SpA</t>
  </si>
  <si>
    <t>76.609.577-1</t>
  </si>
  <si>
    <t>Estancilla</t>
  </si>
  <si>
    <t>PV Chancon SpA</t>
  </si>
  <si>
    <t>76.567.528-6</t>
  </si>
  <si>
    <t>Fotovoltáica Norte Grande 5 SpA</t>
  </si>
  <si>
    <t>76.213.045-9</t>
  </si>
  <si>
    <t>Gas Sur</t>
  </si>
  <si>
    <t>Gas Sur S.A.</t>
  </si>
  <si>
    <t>GDN</t>
  </si>
  <si>
    <t>96.971.330-6</t>
  </si>
  <si>
    <t>Generación Solar SpA</t>
  </si>
  <si>
    <t>76.183.075-9</t>
  </si>
  <si>
    <t>Generadora Metropolitana</t>
  </si>
  <si>
    <t>Generadora Metropolitana SpA</t>
  </si>
  <si>
    <t>76.538.731-0</t>
  </si>
  <si>
    <t>Generadora Piutel</t>
  </si>
  <si>
    <t>Piutel Generación Eléctrica Limitada</t>
  </si>
  <si>
    <t>76.413.185-1</t>
  </si>
  <si>
    <t>Generadora Roblería</t>
  </si>
  <si>
    <t>77.412.850-6</t>
  </si>
  <si>
    <t>Generadora del Pacífico SpA</t>
  </si>
  <si>
    <t>Gestel</t>
  </si>
  <si>
    <t>Gestel Ingeniería Limitada</t>
  </si>
  <si>
    <t>76.219.458-9</t>
  </si>
  <si>
    <t>Gorriones</t>
  </si>
  <si>
    <t>PV Los Gorriones SpA</t>
  </si>
  <si>
    <t>76.805.091-0</t>
  </si>
  <si>
    <t>GR Araucaria</t>
  </si>
  <si>
    <t>GR Araucaria SpA</t>
  </si>
  <si>
    <t>76.461.936-6</t>
  </si>
  <si>
    <t>GR Boldo</t>
  </si>
  <si>
    <t>GR Boldo SpA</t>
  </si>
  <si>
    <t>76.515.598-3</t>
  </si>
  <si>
    <t>GR Canelo</t>
  </si>
  <si>
    <t>GR Canelo Spa</t>
  </si>
  <si>
    <t>76.464.278-3</t>
  </si>
  <si>
    <t>GR Coigüe</t>
  </si>
  <si>
    <t>GR Coigüe SpA</t>
  </si>
  <si>
    <t>76.461.939-0</t>
  </si>
  <si>
    <t>GR Espino</t>
  </si>
  <si>
    <t>GR Espino SpA</t>
  </si>
  <si>
    <t>76.461.941-2</t>
  </si>
  <si>
    <t>76.461.853-K</t>
  </si>
  <si>
    <t>GR Huingan</t>
  </si>
  <si>
    <t>GR Huingán SpA</t>
  </si>
  <si>
    <t>76.461.937-4</t>
  </si>
  <si>
    <t>GR Laurel</t>
  </si>
  <si>
    <t>GR Laurel SpA</t>
  </si>
  <si>
    <t>76.515.589-4</t>
  </si>
  <si>
    <t>GR Lingue SpA</t>
  </si>
  <si>
    <t>76.464.206-6</t>
  </si>
  <si>
    <t>GR Litre</t>
  </si>
  <si>
    <t>GR Litre SpA</t>
  </si>
  <si>
    <t>76.451.198-0</t>
  </si>
  <si>
    <t>GR Pan de Azúcar</t>
  </si>
  <si>
    <t>76.462.109-3</t>
  </si>
  <si>
    <t>GR Tiaca</t>
  </si>
  <si>
    <t>GR Tiaca SpA</t>
  </si>
  <si>
    <t>76.451.224-3</t>
  </si>
  <si>
    <t>GR Tineo SpA</t>
  </si>
  <si>
    <t>76.461.943-9</t>
  </si>
  <si>
    <t>Guacolda</t>
  </si>
  <si>
    <t>Guacolda Energía S.A.</t>
  </si>
  <si>
    <t>HBS Energía</t>
  </si>
  <si>
    <t>HBS Energía S.A.</t>
  </si>
  <si>
    <t>Helio Atacama Tres</t>
  </si>
  <si>
    <t>76.175.608-7</t>
  </si>
  <si>
    <t>Hidroeléctrica Ensenada S.A.</t>
  </si>
  <si>
    <t>Hidro Munilque SpA</t>
  </si>
  <si>
    <t>76.411.212-1</t>
  </si>
  <si>
    <t>Hidroangol</t>
  </si>
  <si>
    <t>Hidrobonito S.A.</t>
  </si>
  <si>
    <t>Hidroeléctrica Allipén</t>
  </si>
  <si>
    <t>Hidroelectrica Allipén S.A.</t>
  </si>
  <si>
    <t>Hidroeléctrica Cumpeo</t>
  </si>
  <si>
    <t>Hidroeléctrica Cumpeo S.A.</t>
  </si>
  <si>
    <t>76.414.591-7</t>
  </si>
  <si>
    <t>Hidroeléctrica Diuto</t>
  </si>
  <si>
    <t>Hidroeléctrica Dongo</t>
  </si>
  <si>
    <t>Hidroeléctrica Dongo SpA</t>
  </si>
  <si>
    <t>Hidroeléctrica El Canelo</t>
  </si>
  <si>
    <t>Hidroeléctrica El Canelo S.A.</t>
  </si>
  <si>
    <t>Hidroeléctrica El Manzano</t>
  </si>
  <si>
    <t>Hidroeléctrica el Manzano S.A.</t>
  </si>
  <si>
    <t>Hidroeléctrica El Mirador</t>
  </si>
  <si>
    <t>Hidroeléctrica La Arena</t>
  </si>
  <si>
    <t>Empresa Eléctrica La Arena SpA</t>
  </si>
  <si>
    <t>Hidroeléctrica La Confluencia</t>
  </si>
  <si>
    <t>Hidroeléctrica La Confluencia S.A.</t>
  </si>
  <si>
    <t>Hidroeléctrica La Higuera</t>
  </si>
  <si>
    <t>Hidroeléctrica La Higuera S.A.</t>
  </si>
  <si>
    <t>Hidroeléctrica Mallarauco S.A.</t>
  </si>
  <si>
    <t>Hidroeléctrica Puclaro</t>
  </si>
  <si>
    <t>Hidroeléctrica Rio Huasco</t>
  </si>
  <si>
    <t>Hidroeléctrica Río Huasco S.A.</t>
  </si>
  <si>
    <t>Hidroeléctrica San Andrés</t>
  </si>
  <si>
    <t>Hidroeléctrica San Andrés Limitada.</t>
  </si>
  <si>
    <t>Hidroeléctrica Río Lircay S.A.</t>
  </si>
  <si>
    <t>HidroMuchi</t>
  </si>
  <si>
    <t>Hidropaloma</t>
  </si>
  <si>
    <t>Hidroriñinahue</t>
  </si>
  <si>
    <t>Los Portones S.A.</t>
  </si>
  <si>
    <t>76.306.881-1</t>
  </si>
  <si>
    <t>Hormiga Solar</t>
  </si>
  <si>
    <t>Hormiga Solar SpA</t>
  </si>
  <si>
    <t>76.459.988-8</t>
  </si>
  <si>
    <t>Hornitos</t>
  </si>
  <si>
    <t>Inversiones Hornitos S.A.</t>
  </si>
  <si>
    <t>76.009.698-9</t>
  </si>
  <si>
    <t>Huajache</t>
  </si>
  <si>
    <t>Huajache SpA</t>
  </si>
  <si>
    <t>Imelsa Energía SpA</t>
  </si>
  <si>
    <t>76.472.262-0</t>
  </si>
  <si>
    <t>Kaltemp</t>
  </si>
  <si>
    <t>Generadora Eléctrica Kaltemp Ltda.</t>
  </si>
  <si>
    <t>La Acacia</t>
  </si>
  <si>
    <t>La Acacia SpA</t>
  </si>
  <si>
    <t>76.503.259-8</t>
  </si>
  <si>
    <t>La Calera</t>
  </si>
  <si>
    <t>Generadora la Calera SpA</t>
  </si>
  <si>
    <t>76.267.761-K</t>
  </si>
  <si>
    <t>La Chapeana SpA</t>
  </si>
  <si>
    <t>La frontera SpA (ex GR Patagua SpA)</t>
  </si>
  <si>
    <t>PV La Frontera SpA</t>
  </si>
  <si>
    <t>76.461.945-5</t>
  </si>
  <si>
    <t>La Huayca</t>
  </si>
  <si>
    <t>SPS La Huayca S.A.</t>
  </si>
  <si>
    <t>76.271.234-2</t>
  </si>
  <si>
    <t>La Manga Energy SpA</t>
  </si>
  <si>
    <t>76.505.372-2</t>
  </si>
  <si>
    <t>La Montaña 1</t>
  </si>
  <si>
    <t>Hidroeléctrica Puma S.A.</t>
  </si>
  <si>
    <t>76.157.465-5</t>
  </si>
  <si>
    <t>La Montaña2</t>
  </si>
  <si>
    <t>76.208.775-8</t>
  </si>
  <si>
    <t>Las Flores</t>
  </si>
  <si>
    <t>Hidroeléctrica Las Flores S.A.</t>
  </si>
  <si>
    <t>Las Mollacas SpA</t>
  </si>
  <si>
    <t>Las Pampas</t>
  </si>
  <si>
    <t>Bio Energía Las Pampas SpA</t>
  </si>
  <si>
    <t>LAS TURCAS</t>
  </si>
  <si>
    <t>PV Las Turcas SpA</t>
  </si>
  <si>
    <t>76.730.378-5</t>
  </si>
  <si>
    <t>Línea de Transmisión Cabo Leones S.A.</t>
  </si>
  <si>
    <t>Lipigas</t>
  </si>
  <si>
    <t>Empresas Lipigas S.A.</t>
  </si>
  <si>
    <t>96.928.510-K</t>
  </si>
  <si>
    <t>Lleuquereo</t>
  </si>
  <si>
    <t>Hidroeléctrica Lleuquereo S.A.</t>
  </si>
  <si>
    <t>Loa Solar</t>
  </si>
  <si>
    <t>Loa Solar SpA</t>
  </si>
  <si>
    <t>76.493.106-8</t>
  </si>
  <si>
    <t>Espinos S.A.</t>
  </si>
  <si>
    <t>Los Guindos</t>
  </si>
  <si>
    <t>Los Padres Hidro</t>
  </si>
  <si>
    <t>Los Puquios</t>
  </si>
  <si>
    <t>Parque Solar Los Puquios SpA</t>
  </si>
  <si>
    <t>76.228.787-0</t>
  </si>
  <si>
    <t>Luz del Norte</t>
  </si>
  <si>
    <t>María Elena Ltda</t>
  </si>
  <si>
    <t>Generadora Eléctrica María Elena Ltda</t>
  </si>
  <si>
    <t>MINICENTRALES ARAUCANÍA</t>
  </si>
  <si>
    <t>Minicentrales Araucanía S.A.</t>
  </si>
  <si>
    <t>76.470.281-6</t>
  </si>
  <si>
    <t>Molinera Villarrica</t>
  </si>
  <si>
    <t>Neomas</t>
  </si>
  <si>
    <t>Neomas SpA</t>
  </si>
  <si>
    <t>Noracid</t>
  </si>
  <si>
    <t>Noracid S.A.</t>
  </si>
  <si>
    <t>Norvind</t>
  </si>
  <si>
    <t>Norvind S.A.</t>
  </si>
  <si>
    <t>Nueva Degan</t>
  </si>
  <si>
    <t>Generación de Energía Nueva Degan SpA</t>
  </si>
  <si>
    <t>Nueva Energía</t>
  </si>
  <si>
    <t>Eléctrica Nueva Energía S.A.</t>
  </si>
  <si>
    <t>Nuovosol</t>
  </si>
  <si>
    <t>Nuovosol SpA</t>
  </si>
  <si>
    <t>76.380.995-1</t>
  </si>
  <si>
    <t>On-Group</t>
  </si>
  <si>
    <t>On-Group S.A.</t>
  </si>
  <si>
    <t>96.827.870-3</t>
  </si>
  <si>
    <t>Pacific Hydro</t>
  </si>
  <si>
    <t>Pacific Hydro Chacayes</t>
  </si>
  <si>
    <t>Palomas</t>
  </si>
  <si>
    <t>PV Las Palomas SpA</t>
  </si>
  <si>
    <t>76.845.124-9</t>
  </si>
  <si>
    <t>Parque Eólico El Arrayán</t>
  </si>
  <si>
    <t>Parque Eólico El Arrayán SpA</t>
  </si>
  <si>
    <t>Parque Eólico Lebu</t>
  </si>
  <si>
    <t>Parque Eólico Lebu-Toro SpA</t>
  </si>
  <si>
    <t>Parque Eólico Los Cururos</t>
  </si>
  <si>
    <t>Parque Eólico Punta Sierra</t>
  </si>
  <si>
    <t>76.547.592-9</t>
  </si>
  <si>
    <t>Parque Eólico Talinay</t>
  </si>
  <si>
    <t>Parque Eólico Taltal</t>
  </si>
  <si>
    <t>Parque Eólico Taltal S.A.</t>
  </si>
  <si>
    <t>Parque fotovoltaico Javiera</t>
  </si>
  <si>
    <t>Parque Fotovoltaico Ocoa</t>
  </si>
  <si>
    <t>Parque Fotovoltaico Ocoa SpA</t>
  </si>
  <si>
    <t>76.451.022-4</t>
  </si>
  <si>
    <t>Parque fotovoltaico Quilapilún</t>
  </si>
  <si>
    <t>Parque Eólico Quillagua SpA</t>
  </si>
  <si>
    <t>76.137.696-9</t>
  </si>
  <si>
    <t>Parque Solar Los Loros</t>
  </si>
  <si>
    <t>Solairedirect Generación V SpA</t>
  </si>
  <si>
    <t>76.247.976-1</t>
  </si>
  <si>
    <t>Parque Solar Santa Laura</t>
  </si>
  <si>
    <t>Parque Solar Santa Laura SpA</t>
  </si>
  <si>
    <t>76.727.583-8</t>
  </si>
  <si>
    <t>PAS1</t>
  </si>
  <si>
    <t>Pozo Almonte Solar 1 SpA</t>
  </si>
  <si>
    <t>76.055.358-1</t>
  </si>
  <si>
    <t>Pozo Almonte Solar 2 S.A.</t>
  </si>
  <si>
    <t>76.055.356-5</t>
  </si>
  <si>
    <t>PECLI</t>
  </si>
  <si>
    <t>Parque Eólico Cabo Leones I S.A.</t>
  </si>
  <si>
    <t>76.166.466-2</t>
  </si>
  <si>
    <t>Empresa Eléctrica Pehuenche S.A.</t>
  </si>
  <si>
    <t>Pehui Ltda</t>
  </si>
  <si>
    <t>Generadora Eléctrica Pehui Ltda</t>
  </si>
  <si>
    <t>Peralillo</t>
  </si>
  <si>
    <t>Parronal Energy SpA</t>
  </si>
  <si>
    <t>76.503.384-5</t>
  </si>
  <si>
    <t>Petropower Energía Limitada</t>
  </si>
  <si>
    <t>Picurio</t>
  </si>
  <si>
    <t>PV El Picurio SpA</t>
  </si>
  <si>
    <t>76.860.789-3</t>
  </si>
  <si>
    <t>Planta Solar San Pedro III</t>
  </si>
  <si>
    <t>Planta Solar San Pedro III SpA</t>
  </si>
  <si>
    <t>76.175.454-8</t>
  </si>
  <si>
    <t>PMGD Agni</t>
  </si>
  <si>
    <t>Tacora Energy SpA</t>
  </si>
  <si>
    <t>76.618.682-3</t>
  </si>
  <si>
    <t>PMGD Alicahue</t>
  </si>
  <si>
    <t>Parque Fotovoltaico Alicahue Solar SpA</t>
  </si>
  <si>
    <t>76.813.197-K</t>
  </si>
  <si>
    <t>PMGD Alto Solar</t>
  </si>
  <si>
    <t>Altos de la Manga Energy SpA</t>
  </si>
  <si>
    <t>76.503.392-6</t>
  </si>
  <si>
    <t>PMGD Bureo</t>
  </si>
  <si>
    <t>PMGD Catan Solar</t>
  </si>
  <si>
    <t>Planeta Investments SpA</t>
  </si>
  <si>
    <t>76.416.516-0</t>
  </si>
  <si>
    <t>PMGD Chile Generación Ltda.</t>
  </si>
  <si>
    <t>76.642.937-8</t>
  </si>
  <si>
    <t>PMGD Diego de Almagro</t>
  </si>
  <si>
    <t>Diego de Almagro Solar SpA</t>
  </si>
  <si>
    <t>76.071.634-0</t>
  </si>
  <si>
    <t>PMGD Fotovolt Solar I</t>
  </si>
  <si>
    <t>Fotovolt Energía Ltda</t>
  </si>
  <si>
    <t>77.320.900-6</t>
  </si>
  <si>
    <t>PMGD Mimbre</t>
  </si>
  <si>
    <t>Generadora Mimbre SpA</t>
  </si>
  <si>
    <t>76.761.555-8</t>
  </si>
  <si>
    <t>PMGD Pica Pilot</t>
  </si>
  <si>
    <t>76.055.134-1</t>
  </si>
  <si>
    <t>PMGD Piquero</t>
  </si>
  <si>
    <t>Piquero SpA</t>
  </si>
  <si>
    <t>76.746.538-6</t>
  </si>
  <si>
    <t>PMGD Valle Solar Este 2</t>
  </si>
  <si>
    <t>Sinergia Solar SpA</t>
  </si>
  <si>
    <t>76.380.998-6</t>
  </si>
  <si>
    <t>PMGD Valle Solar Oeste 2</t>
  </si>
  <si>
    <t>Solar Brothers SpA</t>
  </si>
  <si>
    <t>76.381.002-K</t>
  </si>
  <si>
    <t>Portezuelo SpA (ex GR Radal SpA)</t>
  </si>
  <si>
    <t>PV Portezuelo SpA</t>
  </si>
  <si>
    <t>76.461.861-0</t>
  </si>
  <si>
    <t>Pozo Almonte Solar 3 S.A.</t>
  </si>
  <si>
    <t>76.055.354-9</t>
  </si>
  <si>
    <t>PSF Lomas Coloradas</t>
  </si>
  <si>
    <t>PSF Pama</t>
  </si>
  <si>
    <t>Punta Baja</t>
  </si>
  <si>
    <t>Parque Solar SpA</t>
  </si>
  <si>
    <t>76.383.031-4</t>
  </si>
  <si>
    <t>Punta Palmeras</t>
  </si>
  <si>
    <t>Eléctrica Puntilla S.A.</t>
  </si>
  <si>
    <t>PV Libertadores SpA</t>
  </si>
  <si>
    <t>76.515.583-5</t>
  </si>
  <si>
    <t>PV Los Patos</t>
  </si>
  <si>
    <t>PV Los Patos SpA</t>
  </si>
  <si>
    <t>76.845.123-0</t>
  </si>
  <si>
    <t>PV Salvador</t>
  </si>
  <si>
    <t>QUEMCHI</t>
  </si>
  <si>
    <t>QUEMCHI GENERADORA DE ELECTRICIDAD S.A.</t>
  </si>
  <si>
    <t>76.130.285-K</t>
  </si>
  <si>
    <t>Quinta Solar SpA</t>
  </si>
  <si>
    <t>76.470.584-K</t>
  </si>
  <si>
    <t>RAGSA</t>
  </si>
  <si>
    <t>76.213.834-4</t>
  </si>
  <si>
    <t>Carbomet Energía S.A.</t>
  </si>
  <si>
    <t>76.240.103-7</t>
  </si>
  <si>
    <t>Arauco Bioenergía S.A.</t>
  </si>
  <si>
    <t>Río Colorado</t>
  </si>
  <si>
    <t>Hidroeléctrica Río Colorado S.A.</t>
  </si>
  <si>
    <t>76.189.274-6</t>
  </si>
  <si>
    <t>Rio Puma</t>
  </si>
  <si>
    <t>Empresa Eléctrica Río Puma S.A.</t>
  </si>
  <si>
    <t>Rucatayo</t>
  </si>
  <si>
    <t>Empresa Eléctrica Rucatayo S.A.</t>
  </si>
  <si>
    <t>Safira Energia</t>
  </si>
  <si>
    <t>Safira Energía Chile SpA</t>
  </si>
  <si>
    <t>76.832.212-0</t>
  </si>
  <si>
    <t>San Andrés</t>
  </si>
  <si>
    <t>San Andrés SpA</t>
  </si>
  <si>
    <t>San Francisco Solar SpA</t>
  </si>
  <si>
    <t>76.470.581-5</t>
  </si>
  <si>
    <t>San Juan</t>
  </si>
  <si>
    <t>San Juan S.A.</t>
  </si>
  <si>
    <t>76.319.883-9</t>
  </si>
  <si>
    <t>Santa Irene</t>
  </si>
  <si>
    <t>Santa Marta</t>
  </si>
  <si>
    <t>Sociedad Generadora Austral S.A.</t>
  </si>
  <si>
    <t>Socer S.A.</t>
  </si>
  <si>
    <t>76.475.862-5</t>
  </si>
  <si>
    <t>Sociedad Concesionaria Embalse Convento Viejo S.A.</t>
  </si>
  <si>
    <t>76.338.870-0</t>
  </si>
  <si>
    <t>Solar_E</t>
  </si>
  <si>
    <t>Solar E SpA</t>
  </si>
  <si>
    <t>76.760.999-K</t>
  </si>
  <si>
    <t>76.201.449-1</t>
  </si>
  <si>
    <t>Subsole</t>
  </si>
  <si>
    <t>Subsole Energías Renovables Ltda.</t>
  </si>
  <si>
    <t>Sunenergreen (Altos del Paico)</t>
  </si>
  <si>
    <t>Sunenergreen S.A.</t>
  </si>
  <si>
    <t>76.205.368-3</t>
  </si>
  <si>
    <t>Tamakaya Energía SpA</t>
  </si>
  <si>
    <t>76.349.223-0</t>
  </si>
  <si>
    <t>Tamm</t>
  </si>
  <si>
    <t>Teatinos</t>
  </si>
  <si>
    <t>Teatinos Energía S.A.</t>
  </si>
  <si>
    <t>76.479.446-K</t>
  </si>
  <si>
    <t>Tecnet</t>
  </si>
  <si>
    <t>Tecnet S.A.</t>
  </si>
  <si>
    <t>96.837.950-K</t>
  </si>
  <si>
    <t>Tecnored</t>
  </si>
  <si>
    <t>Tiltil Solar</t>
  </si>
  <si>
    <t>Trailelfu</t>
  </si>
  <si>
    <t>Ucuquer</t>
  </si>
  <si>
    <t>Energías Ucuquer S.A.</t>
  </si>
  <si>
    <t>Ucuquer Dos</t>
  </si>
  <si>
    <t>Energías Ucuquer Dos S.A.</t>
  </si>
  <si>
    <t>Valle de la Luna II</t>
  </si>
  <si>
    <t>Valle de la Luna II SpA</t>
  </si>
  <si>
    <t>76.477.447-7</t>
  </si>
  <si>
    <t>Sociedad Parque Eólico Valle de los Vientos</t>
  </si>
  <si>
    <t>Villa Prat Energy</t>
  </si>
  <si>
    <t>Villa Prat Energy SpA</t>
  </si>
  <si>
    <t>76.526.833-8</t>
  </si>
  <si>
    <t>Wenke</t>
  </si>
  <si>
    <t>Transquillota</t>
  </si>
  <si>
    <t>Transmisora Eléctrica de Quillota Ltda.</t>
  </si>
  <si>
    <t>Transelec S.A.</t>
  </si>
  <si>
    <t>Sistema de Transmisión del Sur S.A.</t>
  </si>
  <si>
    <t>Compañía General de Electricidad S.A.</t>
  </si>
  <si>
    <t>76.411.321-7</t>
  </si>
  <si>
    <t>Palmucho</t>
  </si>
  <si>
    <t>Transchile</t>
  </si>
  <si>
    <t>Transchile Charrúa Transmisión  S.A.</t>
  </si>
  <si>
    <t>Sistema de Transmisión de Los Lagos S.A.</t>
  </si>
  <si>
    <t>Colbún Transmisión</t>
  </si>
  <si>
    <t>Colbún Transmisión S.A</t>
  </si>
  <si>
    <t>CYT Operaciones SPA</t>
  </si>
  <si>
    <t>Alto Jahuel Transmisora de Energía S.A.</t>
  </si>
  <si>
    <t>Red Eléctrica del Norte 2 S.A.</t>
  </si>
  <si>
    <t>76.896.732-6</t>
  </si>
  <si>
    <t>Zaldívar Transmisión S.A.</t>
  </si>
  <si>
    <t>76.618.735-8</t>
  </si>
  <si>
    <t>76.454.918-K</t>
  </si>
  <si>
    <t>CHATE</t>
  </si>
  <si>
    <t>Charrúa Transmisora de Energía S.A.</t>
  </si>
  <si>
    <t>76.260.825-1</t>
  </si>
  <si>
    <t>Transmisora Angamos</t>
  </si>
  <si>
    <t>Compañía Transmisora Angamos SpA</t>
  </si>
  <si>
    <t>76.680.114-5</t>
  </si>
  <si>
    <t>CTNG</t>
  </si>
  <si>
    <t>Compañía Transmisora del Norte Grande SpA</t>
  </si>
  <si>
    <t>76.680.107-2</t>
  </si>
  <si>
    <t>DATE</t>
  </si>
  <si>
    <t>Diego de Almagro Transmisora de Energía S.A.</t>
  </si>
  <si>
    <t>76.536.654-2</t>
  </si>
  <si>
    <t>Don Goyo Transmisión S.A.</t>
  </si>
  <si>
    <t>76.695.118-K</t>
  </si>
  <si>
    <t>Edelnor Transmisión S.A.</t>
  </si>
  <si>
    <t>76.046.791-K</t>
  </si>
  <si>
    <t>Empresa de Transmisión Chena S.A.</t>
  </si>
  <si>
    <t>76.722.488-5</t>
  </si>
  <si>
    <t>Transemel</t>
  </si>
  <si>
    <t>Empresa de Transmisión Eléctrica Transemel S.A.</t>
  </si>
  <si>
    <t>96.893.220-9</t>
  </si>
  <si>
    <t>EPM Transmisión Chile</t>
  </si>
  <si>
    <t>EPM Transmisión Chile S.A.</t>
  </si>
  <si>
    <t>76.729.711-4</t>
  </si>
  <si>
    <t>Interchile S.A.</t>
  </si>
  <si>
    <t>76.257.379-2</t>
  </si>
  <si>
    <t>Sociedad Austral de Transmisión Troncal</t>
  </si>
  <si>
    <t>76.519.747-3</t>
  </si>
  <si>
    <t>Transelec Concesiones</t>
  </si>
  <si>
    <t>Transelec Concesiones S.A.</t>
  </si>
  <si>
    <t>76.524.463-3</t>
  </si>
  <si>
    <t>Transmisora del Melado</t>
  </si>
  <si>
    <t>Transmisión del Melado SpA</t>
  </si>
  <si>
    <t>76.538.831-7</t>
  </si>
  <si>
    <t>Transmisora Baquedano</t>
  </si>
  <si>
    <t>Transmisora Baquedano S.A.</t>
  </si>
  <si>
    <t>76.215.177-4</t>
  </si>
  <si>
    <t>Transmisora Eléctrica del Norte S.A.</t>
  </si>
  <si>
    <t>76.787.690-4</t>
  </si>
  <si>
    <t>Transmisora Mejillones</t>
  </si>
  <si>
    <t>Transmisora Mejillones S.A.</t>
  </si>
  <si>
    <t>76.215.036-0</t>
  </si>
  <si>
    <t>Transrucatayo</t>
  </si>
  <si>
    <t>Transrucatayo S.A.</t>
  </si>
  <si>
    <t>76.083.665-6</t>
  </si>
  <si>
    <t>Sistema de Transmisión del Norte S.A.</t>
  </si>
  <si>
    <t>76.410.374-2</t>
  </si>
  <si>
    <t>ENAP Refinerías S.A.</t>
  </si>
  <si>
    <t>Inchalam</t>
  </si>
  <si>
    <t>Industria Chilena de Alambre S.A.</t>
  </si>
  <si>
    <t>Anglo American Sur</t>
  </si>
  <si>
    <t>Metro</t>
  </si>
  <si>
    <t>Empresa de Transporte de Pasajeros Metro S.A.</t>
  </si>
  <si>
    <t>EKA Chile</t>
  </si>
  <si>
    <t>Compañía Minera del Pacífico S.A.</t>
  </si>
  <si>
    <t>CMPC Maderas</t>
  </si>
  <si>
    <t>CMPC Maderas S.A.</t>
  </si>
  <si>
    <t>Cemin</t>
  </si>
  <si>
    <t>Compañía Explotadora de Minas S.C.M.</t>
  </si>
  <si>
    <t>Cemento Polpaico</t>
  </si>
  <si>
    <t>Cemento Polpaico S.A.</t>
  </si>
  <si>
    <t>Cemento Melón</t>
  </si>
  <si>
    <t>Compañía Siderurgica Huachipato S.A.</t>
  </si>
  <si>
    <t>94.637.000-2</t>
  </si>
  <si>
    <t>ENAMI Paipote</t>
  </si>
  <si>
    <t>Empresa Nacional de Minería, Fundición Hernán Videla Lira</t>
  </si>
  <si>
    <t>Moly-Cop</t>
  </si>
  <si>
    <t>Moly-Cop Chile S.A.</t>
  </si>
  <si>
    <t>Petroquim</t>
  </si>
  <si>
    <t>Petroquim S.A.</t>
  </si>
  <si>
    <t>Papeles Bio Bio</t>
  </si>
  <si>
    <t>Occidental Chemical Chile LTDA.</t>
  </si>
  <si>
    <t>Minera Valle Central</t>
  </si>
  <si>
    <t>Minera Maricunga</t>
  </si>
  <si>
    <t>Compañía Minera Maricunga</t>
  </si>
  <si>
    <t>Minera Ojos del Salado</t>
  </si>
  <si>
    <t>Compañía Contractual Minera Ojos del Salado</t>
  </si>
  <si>
    <t>Minera Mantos de Oro</t>
  </si>
  <si>
    <t>CIA. Minera Mantos de Oro</t>
  </si>
  <si>
    <t>Minera Candelaria</t>
  </si>
  <si>
    <t>Compañía Contractual Minera Candelaria</t>
  </si>
  <si>
    <t>Teck-Carmen de Andacollo</t>
  </si>
  <si>
    <t>Compañía Minera Teck Carmen de Andacollo</t>
  </si>
  <si>
    <t>Cristalchile</t>
  </si>
  <si>
    <t>Cristalerías de Chile S.A.</t>
  </si>
  <si>
    <t>Fundición Talleres</t>
  </si>
  <si>
    <t>Fundición Talleres Ltda.</t>
  </si>
  <si>
    <t>Agrosuper</t>
  </si>
  <si>
    <t>GNL Quintero</t>
  </si>
  <si>
    <t>Metro Valparaíso</t>
  </si>
  <si>
    <t>Metro Regional de Valparaíso S.A.</t>
  </si>
  <si>
    <t>Minera Las Cenizas</t>
  </si>
  <si>
    <t>77.134.510-7</t>
  </si>
  <si>
    <t>Minera Cerro Negro</t>
  </si>
  <si>
    <t>Compañía Minera Cerro Negro S.A.</t>
  </si>
  <si>
    <t>Minera Centenario</t>
  </si>
  <si>
    <t>Sociedad Contractual Minera Franke</t>
  </si>
  <si>
    <t>Minera Zaldívar</t>
  </si>
  <si>
    <t>Compañía Minera Zaldívar LTDA</t>
  </si>
  <si>
    <t>Codelco</t>
  </si>
  <si>
    <t>Codelco (Corporación Nacional del Cobre)</t>
  </si>
  <si>
    <t>Cementos Bío Bío del Sur S.A.</t>
  </si>
  <si>
    <t>96.755.490-1</t>
  </si>
  <si>
    <t>Cemento Bio Bio Centro</t>
  </si>
  <si>
    <t>Cementos Bío Bío Centro S.A.</t>
  </si>
  <si>
    <t>Cartulinas CMPC</t>
  </si>
  <si>
    <t>Forestal y Papelera Concepción  S.A.</t>
  </si>
  <si>
    <t>Minera Tres Valles</t>
  </si>
  <si>
    <t>Minera Lumina Copper</t>
  </si>
  <si>
    <t>Compañía SCM Minera Lumina Copper Chile</t>
  </si>
  <si>
    <t>Minera Altos de Punitaqui</t>
  </si>
  <si>
    <t>Minera Mantos Blancos</t>
  </si>
  <si>
    <t>Mantos Copper S.A.</t>
  </si>
  <si>
    <t>Aguas Antofagasta</t>
  </si>
  <si>
    <t>Aguas Antofagasta S.A.</t>
  </si>
  <si>
    <t>Algorta</t>
  </si>
  <si>
    <t>Algorta Norte S.A.</t>
  </si>
  <si>
    <t>Sociedad GNL Mejillones S.A.</t>
  </si>
  <si>
    <t>Grace</t>
  </si>
  <si>
    <t>Grace S.A.</t>
  </si>
  <si>
    <t>Haldeman</t>
  </si>
  <si>
    <t>Haldeman Mining Company S.A.</t>
  </si>
  <si>
    <t>Minera Antucoya</t>
  </si>
  <si>
    <t>Atacama Minerals</t>
  </si>
  <si>
    <t>Atacama Minerals Chile S.C.M.</t>
  </si>
  <si>
    <t>Minera Cerro Colorado</t>
  </si>
  <si>
    <t>Compañía Minera Cerro Colorado Ltda</t>
  </si>
  <si>
    <t>Minera Collahuasi</t>
  </si>
  <si>
    <t>Compañía Doña Inés de Collahuasi SCM</t>
  </si>
  <si>
    <t>Minera El Abra</t>
  </si>
  <si>
    <t>Sociedad Contractual Minera El Abra</t>
  </si>
  <si>
    <t>Minera Centinela</t>
  </si>
  <si>
    <t>Minera Escondida</t>
  </si>
  <si>
    <t>Minera Escondida Ltda.</t>
  </si>
  <si>
    <t>Minera Lomas Bayas</t>
  </si>
  <si>
    <t>Compañía Minera  Lomas Bayas</t>
  </si>
  <si>
    <t>Minera Meridian</t>
  </si>
  <si>
    <t>Minera Meridian Ltda.</t>
  </si>
  <si>
    <t>Minera Michilla SpA</t>
  </si>
  <si>
    <t>76.572.421-K</t>
  </si>
  <si>
    <t>Minera Quebrada Blanca</t>
  </si>
  <si>
    <t>Compañía Minera Teck Quebrada Blanca S.A.</t>
  </si>
  <si>
    <t>Minera Spence</t>
  </si>
  <si>
    <t>Minera Spence S.A.</t>
  </si>
  <si>
    <t>Compañía Minera Zaldívar SpA</t>
  </si>
  <si>
    <t>Sierra Gorda SCM</t>
  </si>
  <si>
    <t>Sociedad Química y Minera de Chile S.A.</t>
  </si>
  <si>
    <t>Xstratacopper</t>
  </si>
  <si>
    <t>Xstrata Copper - Altonorte</t>
  </si>
  <si>
    <t>MINERA GUANACO</t>
  </si>
  <si>
    <t>GUANACO COMPAÑÍA MINERA SpA</t>
  </si>
  <si>
    <t>Cemento Bío Bío del Sur</t>
  </si>
  <si>
    <t>Cleanairtech Sudammerica S.A.</t>
  </si>
  <si>
    <t>76.399.400-7</t>
  </si>
  <si>
    <t>CAP Huachipato</t>
  </si>
  <si>
    <t>EcoMetales Limited, Agencia en Chile</t>
  </si>
  <si>
    <t>59.087.530-9</t>
  </si>
  <si>
    <t>ENTEL PCS Telecomunicaciones S.A.</t>
  </si>
  <si>
    <t>96.806.980-2</t>
  </si>
  <si>
    <t>Minera Michilla</t>
  </si>
  <si>
    <t>PRM SpA</t>
  </si>
  <si>
    <t>Planta Recuperadora de Metales SpA</t>
  </si>
  <si>
    <t>76.255.054-7</t>
  </si>
  <si>
    <t>Enel Distribución Chile S.A.</t>
  </si>
  <si>
    <t>Chilquinta Energía  S.A.</t>
  </si>
  <si>
    <t>Codiner</t>
  </si>
  <si>
    <t>Coelcha</t>
  </si>
  <si>
    <t>Cooperativa Eléctrica Charrúa Ltda.</t>
  </si>
  <si>
    <t>LuzOsorno</t>
  </si>
  <si>
    <t>Compañía Eléctrica de Osorno S.A</t>
  </si>
  <si>
    <t>Crell</t>
  </si>
  <si>
    <t>Cooperativa Regional Eléctrica Llanquihue Ltda</t>
  </si>
  <si>
    <t>Coopelan</t>
  </si>
  <si>
    <t>Cooperativa Eléctrica Los Angeles LTDA</t>
  </si>
  <si>
    <t>Cooprel</t>
  </si>
  <si>
    <t>Cooperativa Rural Eléctrica Río Bueno Ltda.</t>
  </si>
  <si>
    <t>Copelec</t>
  </si>
  <si>
    <t>Cooperativa de Consumo de Energía Eléctrica Chillán Ltda.</t>
  </si>
  <si>
    <t>Empresa Eléctrica Puente Alto S.A.</t>
  </si>
  <si>
    <t>Emelca</t>
  </si>
  <si>
    <t>Empresa Eléctrica de Casablanca S.A.</t>
  </si>
  <si>
    <t>Frontel</t>
  </si>
  <si>
    <t>Empresa Eléctrica de la Frontera S.A.</t>
  </si>
  <si>
    <t>Litoral</t>
  </si>
  <si>
    <t>Compañía Eléctrica del Litoral S.A.</t>
  </si>
  <si>
    <t>Luzlinares</t>
  </si>
  <si>
    <t>Luzparral</t>
  </si>
  <si>
    <t>Saesa</t>
  </si>
  <si>
    <t>Sociedad Austral de Electrícidad S.A.</t>
  </si>
  <si>
    <t>Cooperativa Eléctrica Paillaco Ltda</t>
  </si>
  <si>
    <t>Eléctrica Til Til</t>
  </si>
  <si>
    <t>Empresa Eléctrica Municipalidad de Til Til</t>
  </si>
  <si>
    <t>EDECSA</t>
  </si>
  <si>
    <t>Energía de Casablanca S.A.</t>
  </si>
  <si>
    <t>Coopersol</t>
  </si>
  <si>
    <t>Cooperativa de Abastecimiento de Energía Eléctrica Socoroma Ltda</t>
  </si>
  <si>
    <t>74.379.600-4</t>
  </si>
  <si>
    <t>Eléctrica Colina</t>
  </si>
  <si>
    <t>Empresa Eléctrica de Colina Ltda.</t>
  </si>
  <si>
    <t>96.783.910-8</t>
  </si>
  <si>
    <t>Edelmag S.A.</t>
  </si>
  <si>
    <t>Empresa Eléctrica de Magallanes S.A.</t>
  </si>
  <si>
    <t>88.221.200-9</t>
  </si>
  <si>
    <t>Luz Andes</t>
  </si>
  <si>
    <t>Luz Andes Ltda.</t>
  </si>
  <si>
    <t>96.800.460-3</t>
  </si>
  <si>
    <t>Hidrolircay</t>
  </si>
  <si>
    <t>Enerbosch</t>
  </si>
  <si>
    <t>Abastible</t>
  </si>
  <si>
    <t>Enap</t>
  </si>
  <si>
    <t>Central Eléctrica el Canelo SpA</t>
  </si>
  <si>
    <t>PMGD Santuario SpA</t>
  </si>
  <si>
    <t>Árbol SpA</t>
  </si>
  <si>
    <t>EBCO Energía S.A.</t>
  </si>
  <si>
    <t>Mocho Energy SpA</t>
  </si>
  <si>
    <t>Compañía Nacional de Fuerza Eléctrica S.A.</t>
  </si>
  <si>
    <t>Aserraderos Arauco S.A.</t>
  </si>
  <si>
    <t>Paneles Arauco S.A.</t>
  </si>
  <si>
    <t>Empresa Eléctrica de Iquique S.A.</t>
  </si>
  <si>
    <t>HBS Gas Natural Licuado S.A.</t>
  </si>
  <si>
    <t>Desarrollo de Energía SpA</t>
  </si>
  <si>
    <t>Celulosa Arauco y Constitución S.A.</t>
  </si>
  <si>
    <t>Empresa Eléctrica de Antofagasta S.A.</t>
  </si>
  <si>
    <t>Empresa Eléctrica Atacama S.A.</t>
  </si>
  <si>
    <t>Cerro Dominador PV S.A.</t>
  </si>
  <si>
    <t>Empresa Eléctrica de Arica S.A.</t>
  </si>
  <si>
    <t>CGE Distribución S.A.</t>
  </si>
  <si>
    <t>Hidroelec SpA</t>
  </si>
  <si>
    <t>Hidroeléctrica Providencia S.A.</t>
  </si>
  <si>
    <t>Hidroeléctrica Pichilonco S.A.</t>
  </si>
  <si>
    <t>Hidroeléctrica Maisán SpA</t>
  </si>
  <si>
    <t>Katari Transmisión S.A.</t>
  </si>
  <si>
    <t>S.W.Consulting S.A.</t>
  </si>
  <si>
    <t>Eléctrica El Galpón SpA</t>
  </si>
  <si>
    <t>Tomaval Generación S.A.</t>
  </si>
  <si>
    <t>S.W.Operations S.A.</t>
  </si>
  <si>
    <t>RTS ENERGÍA S.A.</t>
  </si>
  <si>
    <t>Hidroeléctrica Trueno S.A.</t>
  </si>
  <si>
    <t>HIDROELÉCTRICA CACHAPOAL S.A.</t>
  </si>
  <si>
    <t>Compañía Auxiliar De Eléctricidad  Del Maipo S.A</t>
  </si>
  <si>
    <t>Río Tranquilo S.A.</t>
  </si>
  <si>
    <t>SAGESA S.A.</t>
  </si>
  <si>
    <t>76.693.239-8</t>
  </si>
  <si>
    <t>76.540.822-9</t>
  </si>
  <si>
    <t>76.618.676-9</t>
  </si>
  <si>
    <t>76.094.643-5</t>
  </si>
  <si>
    <t>96.565.750-9</t>
  </si>
  <si>
    <t>96.510.970-6</t>
  </si>
  <si>
    <t>76.468.387-0</t>
  </si>
  <si>
    <t>76.073.828-K</t>
  </si>
  <si>
    <t>76.411.116-8</t>
  </si>
  <si>
    <t>76.618.728-5</t>
  </si>
  <si>
    <t>96.532.330-9</t>
  </si>
  <si>
    <t>96.854.000-9</t>
  </si>
  <si>
    <t>99.551.030-8</t>
  </si>
  <si>
    <t>91.904.000-9</t>
  </si>
  <si>
    <t>79.757.460-0</t>
  </si>
  <si>
    <t>Empresa Eléctrica Capullo S.A.</t>
  </si>
  <si>
    <t>Bioenergías Forestales SpA</t>
  </si>
  <si>
    <t>Colbún S.A.</t>
  </si>
  <si>
    <t>Cooperativa de Abastecimiento de Energía Eléctrica Curico Ltda.</t>
  </si>
  <si>
    <t>Compañía Distribuidora de Energía Eléctrica CODINER Ltda.</t>
  </si>
  <si>
    <t>Generadoras, Transmisoras, Clientes Libres, Distribuidoras.</t>
  </si>
  <si>
    <t>S.W. Operations</t>
  </si>
  <si>
    <t>76.131.355-K</t>
  </si>
  <si>
    <t>REDENOR 2</t>
  </si>
  <si>
    <t>STN</t>
  </si>
  <si>
    <t>Interchile</t>
  </si>
  <si>
    <t>Chena</t>
  </si>
  <si>
    <t>GNL Mejillones</t>
  </si>
  <si>
    <t>Enel Green Power del Sur SpA</t>
  </si>
  <si>
    <t>76.412.562-2</t>
  </si>
  <si>
    <t>EGP DEL SUR</t>
  </si>
  <si>
    <t>Compañía Distribuidora de Energía Eléctrica CODINER LTDA</t>
  </si>
  <si>
    <t>Aela Generación S.A.</t>
  </si>
  <si>
    <t>Empresa Eléctrica Diego de Almagro SpA</t>
  </si>
  <si>
    <t>Cooperativa de Abastecimiento de Energía Eléctrica Curico LTDA.</t>
  </si>
  <si>
    <t>Energía Coyanco S.A.</t>
  </si>
  <si>
    <t>Empresa Eléctrica Panguipulli S.A.</t>
  </si>
  <si>
    <t>Masisa S.A.</t>
  </si>
  <si>
    <t>Inacal S.A.</t>
  </si>
  <si>
    <t>Enaex S.A.</t>
  </si>
  <si>
    <r>
      <t>99,0%</t>
    </r>
    <r>
      <rPr>
        <vertAlign val="superscript"/>
        <sz val="10"/>
        <rFont val="Calibri"/>
        <family val="2"/>
        <scheme val="minor"/>
      </rPr>
      <t xml:space="preserve"> (1)</t>
    </r>
  </si>
  <si>
    <t>sí</t>
  </si>
  <si>
    <t>Implementación</t>
  </si>
  <si>
    <t>PRUEBAS DE VERIFICACIÓN DE PLANES DE</t>
  </si>
  <si>
    <t>RECUPERACIÓN DE SERVICIO</t>
  </si>
  <si>
    <t>ACCIONA</t>
  </si>
  <si>
    <t>ACCIONA (Despacho Alterno)</t>
  </si>
  <si>
    <t>ANDES GENERACION</t>
  </si>
  <si>
    <t>ANDES GENERACION (Despacho Alterno)</t>
  </si>
  <si>
    <t>ARAUCO (Despacho  Alterno)</t>
  </si>
  <si>
    <t>CAPULLO (Despacho Alterno)</t>
  </si>
  <si>
    <t>CARDONES (COLMITO, CARDONES)</t>
  </si>
  <si>
    <t>CARDONES (COLMITO, CARDONES - Despacho Alterno)</t>
  </si>
  <si>
    <t>CELEOREDES</t>
  </si>
  <si>
    <t>CELEOREDES (Despacho Alterno)</t>
  </si>
  <si>
    <t>CENIZAS (Despacho Alterno ) NO HABILITADO</t>
  </si>
  <si>
    <t>Collahuasi</t>
  </si>
  <si>
    <t>CGE (Despacho Alterno)</t>
  </si>
  <si>
    <t>COLBUN (Despacho Alterno)</t>
  </si>
  <si>
    <t>COMASA (LAUTARO 1 y 2)</t>
  </si>
  <si>
    <t>COMASA (LAUTARO 1 y 2 - Despacho Alterno)</t>
  </si>
  <si>
    <t>CONVENTO VIEJO</t>
  </si>
  <si>
    <t>CONVENTO VIEJO (Despacho Alterno)</t>
  </si>
  <si>
    <t>CHILQUINTA (Despacho Alterno)</t>
  </si>
  <si>
    <t>EL PELICANO (ERNC)</t>
  </si>
  <si>
    <t>EL PELICANO (ERNC - Despacho Alterno)</t>
  </si>
  <si>
    <t>ELECTRICA RUCATAYO</t>
  </si>
  <si>
    <t>ELECTRICA RUCATAYO (Despacho Alterno)</t>
  </si>
  <si>
    <t>ELEKTRAGEN (CONSTITUCION, MAULE, CHILOE)</t>
  </si>
  <si>
    <t>ELEKTRAGEN (CONSTITUCION, MAULE, CHILOE - Despacho Alterno)</t>
  </si>
  <si>
    <t>EMELDA (DEGAÑ, EMELDA)</t>
  </si>
  <si>
    <t>EMELDA (DEGAÑ, EMELDA -Despacho Alterno)</t>
  </si>
  <si>
    <t>EMR (PE MONTE REDONDO, LAJA 1)</t>
  </si>
  <si>
    <t>EMR (PE MONTE REDONDO, LAJA 1 - Despacho Alterno)</t>
  </si>
  <si>
    <t>ENAP (COG. ACONCAGUA)</t>
  </si>
  <si>
    <t>ENAP (COG. ACONCAGUA - Despacho Alterno) - NO HABILITADO</t>
  </si>
  <si>
    <t>ENEL DISTRIBUCION (Ex Chilectra)</t>
  </si>
  <si>
    <t>ENEL DISTRIBUCION (Ex Chilectra - Despacho Alterno)</t>
  </si>
  <si>
    <t>ENEL GENERACION (Ex ENDESA)</t>
  </si>
  <si>
    <t>ENEL GENERACION (Ex ENDESA - Despacho Alterno)</t>
  </si>
  <si>
    <t>ENEL GREEN POWER (ERNC)</t>
  </si>
  <si>
    <t>ENEL GREEN POWER (ERNC - Despacho Alterno)</t>
  </si>
  <si>
    <t>ENGIE (Despacho Alterno)</t>
  </si>
  <si>
    <t>ENERGIA COYANCO (GUAYACAN)</t>
  </si>
  <si>
    <t>ENERGIA COYANCO (GUAYACAN - Despacho Alterno) - NO HABILITADO</t>
  </si>
  <si>
    <t>ENLASA (TRAPEN, TENO, EL PEÑON, SAN LORENZO)</t>
  </si>
  <si>
    <t>ENLASA (TRAPEN, TENO, EL PEÑON, SAN LORENZO - Despacho Alterno)</t>
  </si>
  <si>
    <t>ENOR (ERNC, COLIHUES, ESPERANZA, P. COLORADA)</t>
  </si>
  <si>
    <t>ENOR (ERNC, COLIHUES, ESPERANZA, P. COLORADA - Despacho Alterno)</t>
  </si>
  <si>
    <t>GAS SUR (NEWEN)</t>
  </si>
  <si>
    <t>GAS SUR (NEWEN - Despacho Alterno) - NO HABILITADO</t>
  </si>
  <si>
    <t>GENER</t>
  </si>
  <si>
    <t>GENER (Despacho Alterno)</t>
  </si>
  <si>
    <t>GENERADORA DEL PACIFICO (TERMOPACIFICO)</t>
  </si>
  <si>
    <t>GENERADORA DEL PACIFICO (TERMOPACIFICO - Despacho Alterno)</t>
  </si>
  <si>
    <t>GENERADORA METROPOLITANA (N. RENCA, L. VIENTOS, S. LIDIA)</t>
  </si>
  <si>
    <t>GENERADORA METROPOLITANA (N. RENCA, L. VIENTOS, S. LIDIA - Despacho Alterno)</t>
  </si>
  <si>
    <t>HIDROELECTRICA LA HIGUERA (LA HIGUERA, LA CONFLUENCIA)</t>
  </si>
  <si>
    <t>HIDROELECTRICA LA HIGUERA (LA HIGUERA, LA CONFLUENCIA - Despacho Alterno) - NO HABILITADO</t>
  </si>
  <si>
    <t>HIDROLIRCAY (MARIPOSAS)</t>
  </si>
  <si>
    <t>HIDROLIRCAY (MARIPOSAS - Despacho Alterno) - NO HABILITADO</t>
  </si>
  <si>
    <t>HIDROMAULE (LIRCAY, PROVIDENCIA)</t>
  </si>
  <si>
    <t>HIDROMAULE (LIRCAY, PROVIDENCIA - Despacho Alterno) - NO HABILITADO</t>
  </si>
  <si>
    <t>IMELSA - CRELL (PFV DOÑA CARMEN, QUELLON)</t>
  </si>
  <si>
    <t>IMELSA - CRELL (PFV DOÑA CARMEN ; QUELLON - Despacho Alterno) - NO HABILITADO</t>
  </si>
  <si>
    <t>INACAL</t>
  </si>
  <si>
    <t>INTERCHILE (Despacho Alterno)</t>
  </si>
  <si>
    <t>KDM (LOMA LOS COLORADOS)</t>
  </si>
  <si>
    <t>KDM (LOMA LOS COLORADOS - Despacho Alterno) - NO HABILITADO</t>
  </si>
  <si>
    <t>KELAR (Despacho Alterno) - NO HABILITADO</t>
  </si>
  <si>
    <t>LICAN (Despacho Alterno) - NO HABILITADO</t>
  </si>
  <si>
    <t>LOS GUINDOS (Despacho Alterno)</t>
  </si>
  <si>
    <t>MINERA ESCONDIDA (Despacho Alterno)</t>
  </si>
  <si>
    <t>NUEVA ENERGÍA (ESCUADRON)</t>
  </si>
  <si>
    <t>NUEVA ENERGÍA (ESCUADRON - Despacho Alterno) - NO HABILITADO</t>
  </si>
  <si>
    <t>PACIFIC HYDRO CHILE (COYA, CHACAYES)</t>
  </si>
  <si>
    <t>PACIFIC HYDRO CHILE (COYA, CHACAYES - Despacho Alterno) - NO HABILITADO</t>
  </si>
  <si>
    <t>ENGIE ENERGIA RENOVABLE (PE LOS CURUROS)</t>
  </si>
  <si>
    <t>ENGIE ENERGIA RENOVABLE (Despacho Alterno)</t>
  </si>
  <si>
    <t>PETROPOWER - NO HABILITADO</t>
  </si>
  <si>
    <t>PETROPOWER (Despacho Alterno)</t>
  </si>
  <si>
    <t>POTENCIA (OLIVOS, ESPINOS, RENAICO, ALTO RENAICO)</t>
  </si>
  <si>
    <t>POTENCIA (OLIVOS, ESPINOS, RENAICO, ALTO RENAICO - Despacho Alterno) - NO HABILITADO</t>
  </si>
  <si>
    <t>PUNTILLA (Despacho Alterno) - NO HABILITADO</t>
  </si>
  <si>
    <t>RIO COLORADO (RIO COLORADO, EMBALSE ANCOA)</t>
  </si>
  <si>
    <t>RIO COLORADO (RIO COLORADO, EMBALSE ANCOA - Despacho Alterno)</t>
  </si>
  <si>
    <t>RIO HUASCO</t>
  </si>
  <si>
    <t>RIO HUASCO (Despacho Alterno) - NO HABILITADO</t>
  </si>
  <si>
    <t>RNE (PFV JAVIERA &amp; QUILAPILUN)</t>
  </si>
  <si>
    <t>RNE (PFV JAVIERA &amp; QUILAPILUN - Despacho Alterno)</t>
  </si>
  <si>
    <t>SAN ANDRES (EL PASO, SAN ANDRES)</t>
  </si>
  <si>
    <t>SAN ANDRES (EL PASO, SAN ANDRES - Despacho Alterno) - NO HABILITADO</t>
  </si>
  <si>
    <t>SANTA FE - CMPC</t>
  </si>
  <si>
    <t>SANTA FE - CMPC (Despacho Alterno)</t>
  </si>
  <si>
    <t>STS (Despacho Alterno)</t>
  </si>
  <si>
    <t>SUNPOWER (PFV SALVADOR)</t>
  </si>
  <si>
    <t>SUNPOWER (PFV SALVADOR - Despacho Alterno)</t>
  </si>
  <si>
    <t>TEN (ENGIE)</t>
  </si>
  <si>
    <t>TEN (ENGIE - Despacho Alterno)</t>
  </si>
  <si>
    <t>TG SALVADOR</t>
  </si>
  <si>
    <t>TG SALVADOR (Despacho Alterno)</t>
  </si>
  <si>
    <t>TRANSELEC (Despacho Alterno)</t>
  </si>
  <si>
    <t>TRANSEMEL (Despacho Alterno)</t>
  </si>
  <si>
    <t>UCUQUER (ERNC)</t>
  </si>
  <si>
    <t>UCUQUER (ERNC - Despacho Alterno)</t>
  </si>
  <si>
    <t>SIN HOT LINE (DESPACHO PRINCIPAL NI ALTERNO)</t>
  </si>
  <si>
    <t>PE LEBU</t>
  </si>
  <si>
    <t>Informado fono fijo</t>
  </si>
  <si>
    <t>Coodinado por CGE</t>
  </si>
  <si>
    <t>Informado fono fijo y celular</t>
  </si>
  <si>
    <t>Del 06-11-2017 coordina a BARRIK</t>
  </si>
  <si>
    <t>Fuera de Servicio del 15-03-2017 y para 2019</t>
  </si>
  <si>
    <t>Fuera de Servicio del  26-08-2017</t>
  </si>
  <si>
    <t>Coordinado se encuentra avanzando en esta materia.</t>
  </si>
  <si>
    <t>Información Pendiente (SÍ/NO)</t>
  </si>
  <si>
    <t>Estado</t>
  </si>
  <si>
    <t>Comentario Coordinador</t>
  </si>
  <si>
    <t>Subestación</t>
  </si>
  <si>
    <t>Tension de punto de medida</t>
  </si>
  <si>
    <t>Paño</t>
  </si>
  <si>
    <t>Origen de la energía</t>
  </si>
  <si>
    <t>Propietario_x000D_</t>
  </si>
  <si>
    <t>Fecha Habilitación Medidor</t>
  </si>
  <si>
    <t>Carta Cronograma</t>
  </si>
  <si>
    <t>220</t>
  </si>
  <si>
    <t>L</t>
  </si>
  <si>
    <t>MINERA PASO SAN FRANCISCO</t>
  </si>
  <si>
    <t>Correo 25-02-2019</t>
  </si>
  <si>
    <t>12</t>
  </si>
  <si>
    <t>G_U</t>
  </si>
  <si>
    <t>DUQUECO</t>
  </si>
  <si>
    <t>PMGDX</t>
  </si>
  <si>
    <t>ANCALI</t>
  </si>
  <si>
    <t>ALGARROBO</t>
  </si>
  <si>
    <t>HT1</t>
  </si>
  <si>
    <t>CMP Algarrobo</t>
  </si>
  <si>
    <t>H7</t>
  </si>
  <si>
    <t>CMP Hierro Atacam</t>
  </si>
  <si>
    <t>CERRO NEGRO NORTE</t>
  </si>
  <si>
    <t>JT1</t>
  </si>
  <si>
    <t>CMP Cerro Negro Norte</t>
  </si>
  <si>
    <t>EB2</t>
  </si>
  <si>
    <t>CMP EB2</t>
  </si>
  <si>
    <t>PELLETS</t>
  </si>
  <si>
    <t>H1</t>
  </si>
  <si>
    <t>H2</t>
  </si>
  <si>
    <t>HUASCO 2</t>
  </si>
  <si>
    <t>ROMERAL (CMP)</t>
  </si>
  <si>
    <t>H3</t>
  </si>
  <si>
    <t>CMP Romeral</t>
  </si>
  <si>
    <t>TAP PUNTA TORO</t>
  </si>
  <si>
    <t>110</t>
  </si>
  <si>
    <t>CMP Los Colorados</t>
  </si>
  <si>
    <t>TOTORALILLO (CAP CMP)</t>
  </si>
  <si>
    <t>CMP Totoralillo Puerto</t>
  </si>
  <si>
    <t>CMP Totoralillo Desaladora</t>
  </si>
  <si>
    <t>ANCOA</t>
  </si>
  <si>
    <t>R</t>
  </si>
  <si>
    <t>Retiro EMELANCOEMER</t>
  </si>
  <si>
    <t>ARENAS BLANCAS</t>
  </si>
  <si>
    <t>CT1</t>
  </si>
  <si>
    <t>TR 66/15KV 22,5MVA</t>
  </si>
  <si>
    <t>DE 08680-18</t>
  </si>
  <si>
    <t>CHACAHUIN</t>
  </si>
  <si>
    <t>CT2</t>
  </si>
  <si>
    <t>TR2 66/13,2KV 30MVA</t>
  </si>
  <si>
    <t>CHUMAQUITO</t>
  </si>
  <si>
    <t>15</t>
  </si>
  <si>
    <t>CT</t>
  </si>
  <si>
    <t>TR1 66/15kV 18MVA</t>
  </si>
  <si>
    <t>Retiro EMELCIPREMER</t>
  </si>
  <si>
    <t>Retiro ETALCINCEMER</t>
  </si>
  <si>
    <t>COLCHAGUA</t>
  </si>
  <si>
    <t>TR 66/13,2KV 10,5MVA</t>
  </si>
  <si>
    <t>TR 66/13,2KV 18,7MVA</t>
  </si>
  <si>
    <t>COLO COLO</t>
  </si>
  <si>
    <t>TR 66/13,2KV 30MVA</t>
  </si>
  <si>
    <t>T</t>
  </si>
  <si>
    <t>CURICO</t>
  </si>
  <si>
    <t>TR1 66/13,2KV 25MVA</t>
  </si>
  <si>
    <t>EL ESPINO</t>
  </si>
  <si>
    <t>TR 66/13kV</t>
  </si>
  <si>
    <t>ISLA DE MAIPO</t>
  </si>
  <si>
    <t>TR1 66/12KV 25MVA</t>
  </si>
  <si>
    <t>LA PALMA</t>
  </si>
  <si>
    <t>TR 66/15KV 10MVA</t>
  </si>
  <si>
    <t>TR 66/15KV 30MVA</t>
  </si>
  <si>
    <t>LA VEGA</t>
  </si>
  <si>
    <t>ET</t>
  </si>
  <si>
    <t>TR 66/23KV 10MVA</t>
  </si>
  <si>
    <t>LATORRE</t>
  </si>
  <si>
    <t>TR1 66/15kV 25MVA</t>
  </si>
  <si>
    <t>TR2 66/15kV 25MVA</t>
  </si>
  <si>
    <t>TR1 66/13kV</t>
  </si>
  <si>
    <t>MOLINA</t>
  </si>
  <si>
    <t>TR2 66/15kV 20MVA</t>
  </si>
  <si>
    <t>NANCAGUA</t>
  </si>
  <si>
    <t>TR 66/13kV 10MVA</t>
  </si>
  <si>
    <t>PADRE LAS CASAS</t>
  </si>
  <si>
    <t>TR1 66/15kV 30MVA</t>
  </si>
  <si>
    <t>PUCHOCO</t>
  </si>
  <si>
    <t>TR 66/15kV 11MVA</t>
  </si>
  <si>
    <t>PUMAHUE</t>
  </si>
  <si>
    <t>RANCAGUA</t>
  </si>
  <si>
    <t>SA</t>
  </si>
  <si>
    <t>SSAA BARRA 2 66kV</t>
  </si>
  <si>
    <t>RAUQUEN</t>
  </si>
  <si>
    <t>SANTA ELVIRA</t>
  </si>
  <si>
    <t>Retiro CGEDSAUZCGER</t>
  </si>
  <si>
    <t>LA UNION</t>
  </si>
  <si>
    <t>PMGD1</t>
  </si>
  <si>
    <t>PMGD2</t>
  </si>
  <si>
    <t>CURILEUFU 1</t>
  </si>
  <si>
    <t>CURILEUFU</t>
  </si>
  <si>
    <t>PMGD3</t>
  </si>
  <si>
    <t>CURILEUFU 2</t>
  </si>
  <si>
    <t>DOSAL</t>
  </si>
  <si>
    <t>COLLIPULLI (FFCC)</t>
  </si>
  <si>
    <t>B1</t>
  </si>
  <si>
    <t>DE 07950-18</t>
  </si>
  <si>
    <t>CONCEPCION (FFCC)</t>
  </si>
  <si>
    <t>LAJA (FFCC)</t>
  </si>
  <si>
    <t>LAUTARO (FFCC)</t>
  </si>
  <si>
    <t>METRENCO (FFCC)</t>
  </si>
  <si>
    <t>MONTE AGUILA (FFCC)</t>
  </si>
  <si>
    <t>QUILACOYA (FFCC)</t>
  </si>
  <si>
    <t>66</t>
  </si>
  <si>
    <t>RECTIFICADORA ESCUADRON</t>
  </si>
  <si>
    <t>RENAICO (FFCC)</t>
  </si>
  <si>
    <t>VICTORIA (FFCC)</t>
  </si>
  <si>
    <t>DX1</t>
  </si>
  <si>
    <t>IQUIQUE</t>
  </si>
  <si>
    <t>C1</t>
  </si>
  <si>
    <t>ORIENTE</t>
  </si>
  <si>
    <t>EMEL</t>
  </si>
  <si>
    <t>C5</t>
  </si>
  <si>
    <t>CAVANCHA</t>
  </si>
  <si>
    <t>C6</t>
  </si>
  <si>
    <t>SUR</t>
  </si>
  <si>
    <t>C7</t>
  </si>
  <si>
    <t>NORTE</t>
  </si>
  <si>
    <t>TAP OFF CUYA</t>
  </si>
  <si>
    <t>13</t>
  </si>
  <si>
    <t>TR 110/13kV</t>
  </si>
  <si>
    <t>E2</t>
  </si>
  <si>
    <t>CASABLANCA</t>
  </si>
  <si>
    <t>DX¿?</t>
  </si>
  <si>
    <t>L1</t>
  </si>
  <si>
    <t>ERBB</t>
  </si>
  <si>
    <t>ENAP</t>
  </si>
  <si>
    <t>DE 00337-17</t>
  </si>
  <si>
    <t>L2</t>
  </si>
  <si>
    <t>PP</t>
  </si>
  <si>
    <t>G_C</t>
  </si>
  <si>
    <t>CENTRAL PETROPOWER</t>
  </si>
  <si>
    <t>PAJONALES</t>
  </si>
  <si>
    <t>Retiro Observatorio La Silla</t>
  </si>
  <si>
    <t>ENEL</t>
  </si>
  <si>
    <t>ENEL DISTRIBUCION</t>
  </si>
  <si>
    <t>CENTRAL PANGUE</t>
  </si>
  <si>
    <t>BT1</t>
  </si>
  <si>
    <t>TR 66/13,8KV 5MVA</t>
  </si>
  <si>
    <t>DE 08377-18</t>
  </si>
  <si>
    <t>LA REINA</t>
  </si>
  <si>
    <t>TECHOS DE ALTAMIRA</t>
  </si>
  <si>
    <t>ENERGIAS DEL FUTURO</t>
  </si>
  <si>
    <t>DE 00034-19</t>
  </si>
  <si>
    <t>CAPRICORNIO</t>
  </si>
  <si>
    <t>SIERRA MIRANDA</t>
  </si>
  <si>
    <t>GABY</t>
  </si>
  <si>
    <t>JL</t>
  </si>
  <si>
    <t>EL COBRE</t>
  </si>
  <si>
    <t>TAP OFF CHIZA</t>
  </si>
  <si>
    <t>HT</t>
  </si>
  <si>
    <t>DE 04351-18</t>
  </si>
  <si>
    <t>TAP OFF DOLORES</t>
  </si>
  <si>
    <t>SSAA</t>
  </si>
  <si>
    <t>TAP OFF MAL PASO</t>
  </si>
  <si>
    <t>TAP OFF VITOR</t>
  </si>
  <si>
    <t>PROYECTO 10643-GTRD-2018</t>
  </si>
  <si>
    <t>TAP OFF VITOR Nº2 MOVIL</t>
  </si>
  <si>
    <t>E1</t>
  </si>
  <si>
    <t>CENTRAL ABANICO</t>
  </si>
  <si>
    <t>Retiro FRONABAN</t>
  </si>
  <si>
    <t>CHARRUA</t>
  </si>
  <si>
    <t>Retiro FRONCHAREN</t>
  </si>
  <si>
    <t>CLEANAIRTECH_PD</t>
  </si>
  <si>
    <t>HIDROELECTRICA LA ARENA</t>
  </si>
  <si>
    <t>RIO TRUENO</t>
  </si>
  <si>
    <t>HIDROELECTRICA TRUENO</t>
  </si>
  <si>
    <t>DE 06033-17</t>
  </si>
  <si>
    <t>PANGUIPULLI</t>
  </si>
  <si>
    <t>IMELSA</t>
  </si>
  <si>
    <t>LUZ OSORNO</t>
  </si>
  <si>
    <t>OSORNO</t>
  </si>
  <si>
    <t>DXX</t>
  </si>
  <si>
    <t>OCTAY</t>
  </si>
  <si>
    <t>H6</t>
  </si>
  <si>
    <t>MANTOS COPPER</t>
  </si>
  <si>
    <t>TAP IMPULSIÓN</t>
  </si>
  <si>
    <t>CABRERO</t>
  </si>
  <si>
    <t>SPENCE</t>
  </si>
  <si>
    <t>JL1</t>
  </si>
  <si>
    <t>ENCUENTRO</t>
  </si>
  <si>
    <t>MEJILLONES</t>
  </si>
  <si>
    <t>LAS PALMAS</t>
  </si>
  <si>
    <t>J6</t>
  </si>
  <si>
    <t>TOTORAL 2</t>
  </si>
  <si>
    <t>J1</t>
  </si>
  <si>
    <t/>
  </si>
  <si>
    <t>JT2</t>
  </si>
  <si>
    <t>LOS COLONOS</t>
  </si>
  <si>
    <t>RIO PUMA</t>
  </si>
  <si>
    <t>J2</t>
  </si>
  <si>
    <t>CENTRAL SDGX01</t>
  </si>
  <si>
    <t>SDGX01</t>
  </si>
  <si>
    <t>DE 04363-18</t>
  </si>
  <si>
    <t>CAÑETE</t>
  </si>
  <si>
    <t>TIRUA</t>
  </si>
  <si>
    <t>TRES PINOS</t>
  </si>
  <si>
    <t>LOS ALAMOS</t>
  </si>
  <si>
    <t>TAP OFF NUEVA VICTORIA</t>
  </si>
  <si>
    <t>JT</t>
  </si>
  <si>
    <t>TR1 220/66/23kV 50MVA</t>
  </si>
  <si>
    <t>ET2</t>
  </si>
  <si>
    <t>RIO BONITO</t>
  </si>
  <si>
    <t>TR1 110/23kV 40MVA</t>
  </si>
  <si>
    <t>TAMM</t>
  </si>
  <si>
    <t>J5</t>
  </si>
  <si>
    <t>DE 08386-18</t>
  </si>
  <si>
    <t>CENTRAL EL TORO</t>
  </si>
  <si>
    <t>HT2</t>
  </si>
  <si>
    <t>CENTRAL EL SALVADOR</t>
  </si>
  <si>
    <t>TR 66/13,8kV</t>
  </si>
  <si>
    <t>ENTEL PCS</t>
  </si>
  <si>
    <t xml:space="preserve">Falla y desvinculación doble circuito San Luis - Quillota 220 kV (Fase 3). </t>
  </si>
  <si>
    <t>hprog</t>
  </si>
  <si>
    <t>hforg</t>
  </si>
  <si>
    <t>fforg</t>
  </si>
  <si>
    <t>HPROg</t>
  </si>
  <si>
    <t>HFORg</t>
  </si>
  <si>
    <t>FFORg</t>
  </si>
  <si>
    <r>
      <t xml:space="preserve">s/i: </t>
    </r>
    <r>
      <rPr>
        <sz val="10"/>
        <rFont val="Calibri"/>
        <family val="2"/>
      </rPr>
      <t>Sin Información Disponible. No implica incumplimiento.</t>
    </r>
  </si>
  <si>
    <t>Cantidad de información entregada [%]
(completitud)</t>
  </si>
  <si>
    <t>Actividad pendiente</t>
  </si>
  <si>
    <t>S/R: Sin Recepción</t>
  </si>
  <si>
    <t>Comunicación</t>
  </si>
  <si>
    <t>Medidor</t>
  </si>
  <si>
    <t>Comunicación - Medidor</t>
  </si>
  <si>
    <t>AELA EOLICA LLANQUIHUE SpA</t>
  </si>
  <si>
    <t>GENERADORA METROPOLITANA SPA</t>
  </si>
  <si>
    <t>HIDROCALLAO</t>
  </si>
  <si>
    <t>CTNG SpA</t>
  </si>
  <si>
    <t>PACIFIC HYDRO PUNTA SIERRA SpA</t>
  </si>
  <si>
    <t>HIDROELECTRICA DOS VALLES SPA</t>
  </si>
  <si>
    <t>AELA EOLICA SARCO SpA</t>
  </si>
  <si>
    <t>AUSTRIAN SOLAR CHILE CUATRO SpA</t>
  </si>
  <si>
    <t>CUMBRES S.A.</t>
  </si>
  <si>
    <t>ENERGÍA SIETE</t>
  </si>
  <si>
    <t>HIDROPALMAR S.A.</t>
  </si>
  <si>
    <t>STC</t>
  </si>
  <si>
    <t>MINERA CENTINELA</t>
  </si>
  <si>
    <t>PARQUE EÓLICO EL MAITEN SPA</t>
  </si>
  <si>
    <t>COMPAÑIA MINERA NEVADA</t>
  </si>
  <si>
    <t>VIENTOS DE RENAICO</t>
  </si>
  <si>
    <t>Cumplimiento a Diciembre 2019</t>
  </si>
  <si>
    <t>AÑO 2019</t>
  </si>
  <si>
    <t>ELECTRICA LICAN</t>
  </si>
  <si>
    <t>EOLICA LA ESPERANZA</t>
  </si>
  <si>
    <t>ELECTRICA CAMPICHE</t>
  </si>
  <si>
    <t>ELECTRICA CAREN</t>
  </si>
  <si>
    <t>DISPONIBILIDAD ANUAL [%] CANAL OFICIAL Hot Line</t>
  </si>
  <si>
    <t>ENERGIA PACIFICO (Despacho Alterno) -</t>
  </si>
  <si>
    <t>NORGENER</t>
  </si>
  <si>
    <t>NORGENER  Despacho Alterno</t>
  </si>
  <si>
    <t>INACAL ( Despacho Alterno)</t>
  </si>
  <si>
    <t>BELSALCO (LOS HIERROS 1 y 2 , CONVENTO VIEJO)</t>
  </si>
  <si>
    <t>Coordinado informa que no se implementara . En revisión por parte del Coordinador, si en definitiva se implementará esta situación o vera otra alternativa.</t>
  </si>
  <si>
    <t>Coordinado se encuentra avanzando en esta materia , provimamente enviara informe al respecto.</t>
  </si>
  <si>
    <t>Hecha en 2019</t>
  </si>
  <si>
    <r>
      <t xml:space="preserve">De acuerdo al </t>
    </r>
    <r>
      <rPr>
        <b/>
        <sz val="10"/>
        <rFont val="Calibri"/>
        <family val="2"/>
        <scheme val="minor"/>
      </rPr>
      <t xml:space="preserve">Artículo 3-22 de la NTSyCS </t>
    </r>
    <r>
      <rPr>
        <sz val="10"/>
        <rFont val="Calibri"/>
        <family val="2"/>
        <scheme val="minor"/>
      </rPr>
      <t>"</t>
    </r>
    <r>
      <rPr>
        <i/>
        <sz val="10"/>
        <rFont val="Calibri"/>
        <family val="2"/>
        <scheme val="minor"/>
      </rPr>
      <t>Los equipamientos de potencia reactiva, y su respectiva ubicación, que se requieran para la operación del ST se determinarán en los Estudios y Procedimientos que al respecto incluya el Reglamento de Servicios Complementarios</t>
    </r>
    <r>
      <rPr>
        <sz val="10"/>
        <rFont val="Calibri"/>
        <family val="2"/>
        <scheme val="minor"/>
      </rPr>
      <t xml:space="preserve">". </t>
    </r>
  </si>
  <si>
    <t>Cálculo considera las instalaciones, sus propietarios y topología existentes al 01.01.2020.</t>
  </si>
  <si>
    <t>Cálculo índices 2019</t>
  </si>
  <si>
    <t>Cumplimiento 2019</t>
  </si>
  <si>
    <t>CARDONES - CARRERA PINTO 220KV C1</t>
  </si>
  <si>
    <t>PARGUA - CHILOE 220KV C1</t>
  </si>
  <si>
    <t>LOS CHANGOS - KIMAL 500KV C1</t>
  </si>
  <si>
    <t>LOS CHANGOS - KIMAL 500KV C2</t>
  </si>
  <si>
    <t>SECCIONADORA LO AGUIRRE - ALTO JAHUEL 500KV C2</t>
  </si>
  <si>
    <t>VALDIVIA - LAUREL 220KV C2</t>
  </si>
  <si>
    <t>LAUREL - NUEVA PICHIRROPULLI 220KV C2</t>
  </si>
  <si>
    <t>TAP AURORA - PUERTO MONTT 220KV C1</t>
  </si>
  <si>
    <t>RAHUE - TAP AURORA 220KV C1</t>
  </si>
  <si>
    <t>TAP OFF DOÑA CARMEN - LOS VILOS 220KV C1</t>
  </si>
  <si>
    <t>NOGALES - TAP OFF DOÑA CARMEN 220KV C1</t>
  </si>
  <si>
    <t>DON HECTOR  MAITENCILLOS 220KV C1</t>
  </si>
  <si>
    <t>DON HECTOR  MAITENCILLOS 220KV C2</t>
  </si>
  <si>
    <t>PUNTA COLORADA  DON HECTOR 220KV C1</t>
  </si>
  <si>
    <t>PUNTA COLORADA  DON HECTOR 220KV C2</t>
  </si>
  <si>
    <t>RAHUE - EST 1118 220KV L2 C1</t>
  </si>
  <si>
    <t>ESTRUCTURA 1118 - ESTRUCTURA 1123 PUERTO MONTT 220KV L2 C1</t>
  </si>
  <si>
    <t>LA CEBADA - Estructura 234B (220KV C2)</t>
  </si>
  <si>
    <t>LAS PALMAS - Estructura 234A (220KV C1)</t>
  </si>
  <si>
    <t>LAS PALMAS - Estructura 234A (220KV C2)</t>
  </si>
  <si>
    <t>ESTRUCTURA TR1 - CARRERA PINTO 220KV L1 C1</t>
  </si>
  <si>
    <t>TAP MONTE REDONDO - Estructura 234B (220KV C1)</t>
  </si>
  <si>
    <t>VALDIVIA - LAUREL 220KV C1</t>
  </si>
  <si>
    <t>LAUREL - NUEVA PICHIRROPULLI 220KV C1</t>
  </si>
  <si>
    <t>PUNTA DE CORTES - TUNICHE 2-220KV C1</t>
  </si>
  <si>
    <t>PUNTA DE CORTES - TUNICHE 2-220KV C2</t>
  </si>
  <si>
    <t>TAP TALINAY - LA CEBADA 220KV C2</t>
  </si>
  <si>
    <t>DON GOYO - LA CEBADA 220KV C1 [En_Revision]</t>
  </si>
  <si>
    <t>MARIA ELENA - SAN SIMON 220KV  C1</t>
  </si>
  <si>
    <t>TAP NUEVA VICTORIA - LAGUNAS 220 KV C1</t>
  </si>
  <si>
    <t>TEN – CHANGOS 220KV C1</t>
  </si>
  <si>
    <t>TEN – CHANGOS 220KV C2</t>
  </si>
  <si>
    <t>NUEVA CARDONES - NUEVA MAITENCILLO 500KV C1</t>
  </si>
  <si>
    <t>NUEVA CARDONES - NUEVA MAITENCILLO 500KV C2</t>
  </si>
  <si>
    <t>LAGUNAS - TAP OFF QUILLAGUA 220KV C1</t>
  </si>
  <si>
    <t>TAP OFF QUILLAGUA - MARÍA ELENA 220KV C1</t>
  </si>
  <si>
    <t>CRUCERO - CHUQUICAMATA 7B 220KV C1</t>
  </si>
  <si>
    <t>LAGUNAS - ENCUENTRO 220KV C1</t>
  </si>
  <si>
    <t>LAGUNAS - ENCUENTRO 220KV C2</t>
  </si>
  <si>
    <t>LABERINTO - EL COBRE 220KV C1</t>
  </si>
  <si>
    <t>CHUQUICAMATA - SALAR 220KV  C1</t>
  </si>
  <si>
    <t>ENCUENTRO - EL TESORO 220kV C1 [En_Revision]</t>
  </si>
  <si>
    <t>CRUCERO - LABERINTO 220KV C1</t>
  </si>
  <si>
    <t>EL TESORO - ESPERANZA 220KV C1</t>
  </si>
  <si>
    <t>CRUCERO - LABERINTO 220KV C2</t>
  </si>
  <si>
    <t>CONDORES - PARINACOTA 220KV C1</t>
  </si>
  <si>
    <t>CRUCERO - ENCUENTRO 220KV C1</t>
  </si>
  <si>
    <t>CRUCERO - ENCUENTRO 220KV C2</t>
  </si>
  <si>
    <t>CRUCERO - MARÍA ELENA 220KV C1</t>
  </si>
  <si>
    <t>CRUCERO - MARÍA ELENA 220KV C2</t>
  </si>
  <si>
    <t>TARAPACA - CONDORES 220KV C1</t>
  </si>
  <si>
    <t>TARAPACÁ - LAGUNAS 220KV C1</t>
  </si>
  <si>
    <t>TARAPACÁ - LAGUNAS 220KV C2</t>
  </si>
  <si>
    <t>SAN SIMON - TAP NUEVA VICTORIA 220 KV C1</t>
  </si>
  <si>
    <t>NUEVA PAN DE AZUCAR - POLPAICO 500KV C1</t>
  </si>
  <si>
    <t>NUEVA PAN DE AZUCAR - POLPAICO 500KV C2</t>
  </si>
  <si>
    <t>SALAR - CALAMA 220KV C1</t>
  </si>
  <si>
    <t>ATACAMA - O'HIGGINS 220KV C1</t>
  </si>
  <si>
    <t>ATACAMA - O'HIGGINS 220KV C2</t>
  </si>
  <si>
    <t>ATACAMA - MIRAJE 220KV C1</t>
  </si>
  <si>
    <t>ATACAMA - MIRAJE 220KV C2</t>
  </si>
  <si>
    <t>CHANGOS - KAPATUR 220KV C1</t>
  </si>
  <si>
    <t>CHANGOS - KAPATUR 220KV C2</t>
  </si>
  <si>
    <t>POLPAICO - SECCIONADORA LO AGUIRRE 500KV C2</t>
  </si>
  <si>
    <t>KIMAL - CRUCERO 220KV C1</t>
  </si>
  <si>
    <t>KIMAL - CRUCERO 220KV C2</t>
  </si>
  <si>
    <t>KIMAL - ENCUENTRO 220KV C1</t>
  </si>
  <si>
    <t>KIMAL - ENCUENTRO 220KV C2</t>
  </si>
  <si>
    <t>MAULE – SANTA ISABEL 220KV C1</t>
  </si>
  <si>
    <t>SAN PEDRO - PEÑABLANCA 110KV C2</t>
  </si>
  <si>
    <t>PEÑABLANCA - TAP QUILPUE 110KV C2</t>
  </si>
  <si>
    <t>MAYACA - TAP OFF MAYACA 110KV C1</t>
  </si>
  <si>
    <t>MAYACA - TAP OFF MAYACA 110KV C2</t>
  </si>
  <si>
    <t>FRUTILLAR - PUERTO VARAS 66KV C1</t>
  </si>
  <si>
    <t>FRUTILLAR - PUERTO VARAS 66KV C2</t>
  </si>
  <si>
    <t>ANTILLANCA - CHIRRE 110KV C1 [En_Revision]</t>
  </si>
  <si>
    <t>CHIRRE - MANTILHUE 110KV C1 [En_Revision]</t>
  </si>
  <si>
    <t>BARRO BLANCO - RIO NEGRO C1</t>
  </si>
  <si>
    <t>RIO NEGRO - PURRANQUE 66KV C2</t>
  </si>
  <si>
    <t>TAP PUTAGAN - CHACAHUIN 66KV C1</t>
  </si>
  <si>
    <t>OVALLE - TAP OFF PUNITAQUI 110kV C1</t>
  </si>
  <si>
    <t>TAP OFF PUNITAQUI - TAP OFF ESTRUCTURA N°248 110kV C1</t>
  </si>
  <si>
    <t>TAP OFF ESTRUCTURA N°248 - ILLAPEL 110kV C1</t>
  </si>
  <si>
    <t>SAN FERNANDO – PLACILLA 66KV C1</t>
  </si>
  <si>
    <t>LOS PEUMOS - TEMUCO 220KC C1</t>
  </si>
  <si>
    <t>ITAHUE - TAP OFF TENO 154 KV C1</t>
  </si>
  <si>
    <t>TAP OFF TENO - SECCIONADORA CONVENTO VIEJO 154 KV C1</t>
  </si>
  <si>
    <t>SECCIONADORA CONVENTO VIEJO - TINGUIRIRICA 154 KV C1</t>
  </si>
  <si>
    <t>PAN DE AZUCAR - EL PENON 110KV C2</t>
  </si>
  <si>
    <t>EL MANCO - ENACAR 66 KV C1</t>
  </si>
  <si>
    <t>ENACAR - ANDALICAN 66 KV C1</t>
  </si>
  <si>
    <t>CORONEL - ANDALICAN 66KV C1</t>
  </si>
  <si>
    <t>LOS ANGELES - SANTA LUISA 154KV C1</t>
  </si>
  <si>
    <t>SANTA MARTA - PADRE HURTADO 110KV C1</t>
  </si>
  <si>
    <t>ANDALICAN - HORCONES 66KV C1</t>
  </si>
  <si>
    <t>ANDALICAN - HORCONES 66KV C2</t>
  </si>
  <si>
    <t>ANTILLANCA - MANTILHUE 110KV C1</t>
  </si>
  <si>
    <t>SANTA LUISA - CENTRAL CUEL 154KV C1</t>
  </si>
  <si>
    <t>CERRO DOMINADOR CSP S.A.</t>
  </si>
  <si>
    <t>TAP OFF QUIANI - EST. N°6 66KV C1</t>
  </si>
  <si>
    <t>ATACAMA - ESMERALDA 220KV C1</t>
  </si>
  <si>
    <t>CONDORES - PACIFICO 110KV C1</t>
  </si>
  <si>
    <t>CONDORES - PALAFITOS 110KV C1</t>
  </si>
  <si>
    <t>ESMERALDA - CENTRO 110KV C1</t>
  </si>
  <si>
    <t>ESMERALDA - LA PORTADA 110KV C1</t>
  </si>
  <si>
    <t>ESMERALDA - SUR 110KV C1</t>
  </si>
  <si>
    <t>TAP OFF ALTO HOSPICIO - ALTO HOSPICIO 110KV C1</t>
  </si>
  <si>
    <t>PARINACOTA - CHINCHORRO 66KV C1</t>
  </si>
  <si>
    <t>PARINACOTA - PUKARÁ 66KV C1</t>
  </si>
  <si>
    <t>PARINACOTA - QUIANI 66KV C1</t>
  </si>
  <si>
    <t>ANTOFAGASTA - TAP DESALANT 110KV C1</t>
  </si>
  <si>
    <t>ALFALFAL - ALFALFAL 2 220KV C1</t>
  </si>
  <si>
    <t>ALFALFAL - ALFALFAL 2 220KV C2</t>
  </si>
  <si>
    <t>EL PELICANO  DON HECTOR 220KV C1</t>
  </si>
  <si>
    <t>EL PELICANO – ESTRUCTURA P1 220KV C1</t>
  </si>
  <si>
    <t>ESTRUCTURA P1 – DON HECTOR 220KV C1</t>
  </si>
  <si>
    <t>CONSTITUCIÓN - CENTRAL CONSTITUCIÓN 23KV C1</t>
  </si>
  <si>
    <t>MAITENCILLO - CENTRAL PARQUE EOLICO CABO LEONES I 220KV C1</t>
  </si>
  <si>
    <t>MAITENCILLO - CENTRAL PARQUE EOLICO CABO LEONES I 220KV C2</t>
  </si>
  <si>
    <t>CENTRAL CONVENTO VIEJO - SECCIONADORA CONVENTO VIEJO 154 KV C1</t>
  </si>
  <si>
    <t>TAP RIO COLORADO - RIO COLORADO 66KV C1</t>
  </si>
  <si>
    <t>LA MINA - TAP RIO COLORADO 66KV C1</t>
  </si>
  <si>
    <t>PUENTE NEGRO - COLBUN 220KV C2</t>
  </si>
  <si>
    <t>CANDELARIA - PUENTE NEGRO 220KV C2</t>
  </si>
  <si>
    <t>HIDROELÉCTRICA DOS VALLES SPA</t>
  </si>
  <si>
    <t>DOS VALLES - EL PASO 23KV C1 Aereo</t>
  </si>
  <si>
    <t>ESPINOS S.A.</t>
  </si>
  <si>
    <t>ANGOL - TAP OFF ALTO RENAICO 23KV C1</t>
  </si>
  <si>
    <t>TAP OFF ALTO RENAICO - CENTRAL RENAICO 23KV C1</t>
  </si>
  <si>
    <t>CHARRUA - LOS GUINDOS 220KV C2</t>
  </si>
  <si>
    <t>PALMAR - COPIHUES 110KV C1</t>
  </si>
  <si>
    <t>CORONEL - EL MANCO 66KV C1</t>
  </si>
  <si>
    <t>VALLE DE LOS VIENTOS - CALAMA 110KV C1</t>
  </si>
  <si>
    <t>MAITENCILLO -  NUEVA MAITENCILLO 220KV C2</t>
  </si>
  <si>
    <t>MAITENCILLO -  NUEVA MAITENCILLO 220KV C1</t>
  </si>
  <si>
    <t>PAN DE AZUCAR - NUEVA PAN DE AZUCAR 220KV C1</t>
  </si>
  <si>
    <t>PAN DE AZUCAR - NUEVA PAN DE AZUCAR 220KV C2</t>
  </si>
  <si>
    <t>AES GENER SING</t>
  </si>
  <si>
    <t>TAP OFF OESTE - MINSAL 110KV C1</t>
  </si>
  <si>
    <t>ANDES - NUEVA ZALDÍVAR 220KV C1</t>
  </si>
  <si>
    <t>ANDES - NUEVA ZALDÍVAR 220KV C2</t>
  </si>
  <si>
    <t>LABERINTO - LOMAS BAYAS 220KV C1</t>
  </si>
  <si>
    <t>LABERINTO - MANTOS BLANCOS 220KV C1</t>
  </si>
  <si>
    <t>NORGENER - TAP OFF BARRILES 220KV C1</t>
  </si>
  <si>
    <t>TAP OFF BARRILES - TAP OFF LA CRUZ 220KV C1</t>
  </si>
  <si>
    <t>TAP OFF LA CRUZ - CRUCERO 220KV C1</t>
  </si>
  <si>
    <t>NORGENER - TAP OFF BARRILES 220KV C2</t>
  </si>
  <si>
    <t>TAP OFF BARRILES - TAP OFF LA CRUZ 220KV C2</t>
  </si>
  <si>
    <t>TAP OFF LA CRUZ - CRUCERO 220KV C2</t>
  </si>
  <si>
    <t>NUEVA ZALDÍVAR - ZALDÍVAR 220KV C1</t>
  </si>
  <si>
    <t>CENTRAL SALTA - ANDES 345KV C1</t>
  </si>
  <si>
    <t>CHACAYA - NODO 0 33KV C2</t>
  </si>
  <si>
    <t>NODO 0 - TAP OFF E.B. ALGORTA Nº1 33KV C2</t>
  </si>
  <si>
    <t>NODO 0 - TAP OFF E.C. ALGORTA 33KV C2</t>
  </si>
  <si>
    <t>TAP OFF E.B. ALGORTA Nº1 - TAP OFF E.B. ALGORTA Nº2 33KV C2</t>
  </si>
  <si>
    <t>10A - 10 100KV C1</t>
  </si>
  <si>
    <t>CHUQUICAMATA - 10 100KV C1</t>
  </si>
  <si>
    <t>CHUQUICAMATA - 10A 100KV C1</t>
  </si>
  <si>
    <t>CHUQUICAMATA - A 100KV C1</t>
  </si>
  <si>
    <t>CHUQUICAMATA - A 100KV C2</t>
  </si>
  <si>
    <t>CHUQUICAMATA - CHAMY 100KV C1</t>
  </si>
  <si>
    <t>CHUQUICAMATA - K1 100 KV C1</t>
  </si>
  <si>
    <t>CHUQUICAMATA - KM6 100 KV C1</t>
  </si>
  <si>
    <t>K1 - 10 100KV C1</t>
  </si>
  <si>
    <t>KM6 - 10A 100KV C1</t>
  </si>
  <si>
    <t>KM6 - SOPLADORES 100KV C1</t>
  </si>
  <si>
    <t>SALAR - KM6 100KV C1</t>
  </si>
  <si>
    <t>SALAR - KM6 100KV C2</t>
  </si>
  <si>
    <t>ENCUENTRO - MMH 220KV C1</t>
  </si>
  <si>
    <t>KM6 - ACL 100KV C1</t>
  </si>
  <si>
    <t>CENTRAL DIESEL TAMAYA - A 110KV  C1</t>
  </si>
  <si>
    <t>CENTRAL DIESEL TAMAYA - SALAR 110KV  C1</t>
  </si>
  <si>
    <t>CENTRAL TOCOPILLA - A 110KV C1</t>
  </si>
  <si>
    <t>CENTRAL TOCOPILLA - A 110KV C2</t>
  </si>
  <si>
    <t>CENTRAL TOCOPILLA - CENTRAL DIESEL TAMAYA 110KV C3</t>
  </si>
  <si>
    <t>CENTRAL TOCOPILLA - CENTRAL DIESEL TAMAYA 110KV C4</t>
  </si>
  <si>
    <t>CHACAYA - GNL MEJILLONES 110K C1</t>
  </si>
  <si>
    <t>CHACAYA - MEJILLONES 110KV  C1</t>
  </si>
  <si>
    <t>TAP DESALANT - MEJILLONES 110KV C1</t>
  </si>
  <si>
    <t>MEJILLONES - ENAEX 110KV C1</t>
  </si>
  <si>
    <t>TAP DESALANT - DESALANT 110KV C1</t>
  </si>
  <si>
    <t>TAP OFF EL LOA - CRUCERO 220KV C1 6A</t>
  </si>
  <si>
    <t>CENTRAL TOCOPILLA - TAP EL LOA 220KV C1 6A</t>
  </si>
  <si>
    <t>CENTRAL TOCOPILLA - TAP EL LOA 220KV C2 7A</t>
  </si>
  <si>
    <t>TAP OFF EL LOA - CRUCERO 220KV C2 7A</t>
  </si>
  <si>
    <t>CHACAYA - CRUCERO 220KV  C1</t>
  </si>
  <si>
    <t>CHACAYA - EL COBRE 220 KV  C1</t>
  </si>
  <si>
    <t>CHACAYA - EL COBRE 220 KV  C2</t>
  </si>
  <si>
    <t>CHACAYA - MEJILLONES 220KV  C1</t>
  </si>
  <si>
    <t>TAP VITOR N°2 - CHACA 23kV C1</t>
  </si>
  <si>
    <t>CHACAYA - CAPRICORNIO 220KV C1</t>
  </si>
  <si>
    <t>CAPRICORNIO - MANTOS BLANCOS 220KV C1</t>
  </si>
  <si>
    <t>POZO ALMONTE - TAMARUGAL 66KV  C1</t>
  </si>
  <si>
    <t>CRUCERO - CONCHI 220KV C1</t>
  </si>
  <si>
    <t>CONCHI - EL ABRA 220KV C1</t>
  </si>
  <si>
    <t>CRUCERO - RADOMIRO TOMIC 220KV C1</t>
  </si>
  <si>
    <t>EL COBRE - GABY 220KV C1</t>
  </si>
  <si>
    <t>TAP OFF EL LOA - EL LOA 220KV C1</t>
  </si>
  <si>
    <t>CENTRAL DIESEL IQUIQUE - IQUIQUE 66KV  C1</t>
  </si>
  <si>
    <t>IQUIQUE - POZO ALMONTE 66KV  C2</t>
  </si>
  <si>
    <t>TAP OFF BARRILES - MANTOS DE LA LUNA 110KV C1</t>
  </si>
  <si>
    <t>POZO ALMONTE - LA CASCADA HMC (SAGASCA) 66KV C1</t>
  </si>
  <si>
    <t>TAP OFF ENLACE ANTUCOYA - ANTUCOYA 110KV C1</t>
  </si>
  <si>
    <t>TAP OFF ENLACE - ANTUCOYA 220KV C1</t>
  </si>
  <si>
    <t>TAP OFF LLANOS - AGUAS BLANCAS 66KV C1</t>
  </si>
  <si>
    <t>POZO ALMONTE - CERRO COLORADO 110KV C1</t>
  </si>
  <si>
    <t>ENCUENTRO - COLLAHUASI 220KV C1</t>
  </si>
  <si>
    <t>ENCUENTRO - COLLAHUASI 220KV C2</t>
  </si>
  <si>
    <t>LAGUNAS - COLLAHUASI 220KV C1</t>
  </si>
  <si>
    <t>LAGUNAS - COLLAHUASI 220KV C2</t>
  </si>
  <si>
    <t>COLLAHUASI - COLLAHUASI SALA ELÉCTRICA 3502 23KV C1</t>
  </si>
  <si>
    <t>COLLAHUASI - COLLAHUASI SALA ELÉCTRICA 3502 23KV C2</t>
  </si>
  <si>
    <t>COLLAHUASI SALA ELÉCTRICA 3501 - UJINA 11 KV C1</t>
  </si>
  <si>
    <t>COLLAHUASI SALA ELÉCTRICA 3501 - UJINA 11 KV C2</t>
  </si>
  <si>
    <t>DOMEYKO - ESCONDIDA 220KV C1</t>
  </si>
  <si>
    <t>DOMEYKO - LAGUNA SECA 220KV C1</t>
  </si>
  <si>
    <t>DOMEYKO - OGP1 220KV C1</t>
  </si>
  <si>
    <t>DOMEYKO - PLANTA ÓXIDOS 220KV C1</t>
  </si>
  <si>
    <t>DOMEYKO - SULFUROS 220KV C1</t>
  </si>
  <si>
    <t>LABERINTO - NUEVA ZALDÍVAR 220KV C1</t>
  </si>
  <si>
    <t>MEJILLONES - O'HIGGINS 220KV C1</t>
  </si>
  <si>
    <t>ZALDÍVAR - ESCONDIDA 220KV C1</t>
  </si>
  <si>
    <t>NUEVA ZALDÍVAR - SULFUROS 220KV C1</t>
  </si>
  <si>
    <t>O'HIGGINS - COLOSO 220KV C1</t>
  </si>
  <si>
    <t>O'HIGGINS - COLOSO 220KV C2</t>
  </si>
  <si>
    <t>ESCONDIDA - ESCONDIDA NORTE 69KV C1</t>
  </si>
  <si>
    <t>ESCONDIDA - NEURARA 69KV C1</t>
  </si>
  <si>
    <t>LAGUNA SECA – TAP OFF 415 69KV C1</t>
  </si>
  <si>
    <t>TAP OFF 415 - TAP OFF 416 69KV C1</t>
  </si>
  <si>
    <t>TAP OFF 415 - 415 69KV C1</t>
  </si>
  <si>
    <t>TAP OFF 416 - TAP OFF 418 69KV C1</t>
  </si>
  <si>
    <t>TAP OFF 416 - 416 69KV C1</t>
  </si>
  <si>
    <t>TAP OFF 418 - 418 69KV C1</t>
  </si>
  <si>
    <t>LAGUNA SECA – TAP OFF 405 69KV C1</t>
  </si>
  <si>
    <t>TAP OFF 360 - TAP OFF 401 69KV C1</t>
  </si>
  <si>
    <t>TAP OFF 360 - 360 69KV C1</t>
  </si>
  <si>
    <t>TAP OFF 401 - 401 69KV C1</t>
  </si>
  <si>
    <t>TAP OFF 401 - 640 69KV C1</t>
  </si>
  <si>
    <t>TAP OFF 403 - TAP OFF 360 69KV C1</t>
  </si>
  <si>
    <t>TAP OFF 403 - 403 69KV C1</t>
  </si>
  <si>
    <t>TAP OFF 404 - 404 69KV C1</t>
  </si>
  <si>
    <t>TAP OFF 404 - 940 69KV C1</t>
  </si>
  <si>
    <t>TAP OFF 405 - TAP OFF 404 69KV C1</t>
  </si>
  <si>
    <t>405 - TAP OFF 405 69KV C1</t>
  </si>
  <si>
    <t>940 - TAP OFF 403 69KV C1</t>
  </si>
  <si>
    <t>LIXIVIACIÓN - BOOSTER 69KV C1</t>
  </si>
  <si>
    <t>LIXIVIACIÓN - BOOSTER 69KV C2</t>
  </si>
  <si>
    <t>LIXIVIACIÓN - SULFUROS 69KV C1</t>
  </si>
  <si>
    <t>LIXIVIACIÓN - SULFUROS 69KV C2</t>
  </si>
  <si>
    <t>NEURARA - MONTURAQUI 69KV C1</t>
  </si>
  <si>
    <t>OGP1 - NEURARA 69KV C1</t>
  </si>
  <si>
    <t>CHACAYA - MUELLE 110KV  C1</t>
  </si>
  <si>
    <t>EL COBRE - ESPERANZA 220KV C1</t>
  </si>
  <si>
    <t>EL COBRE - ESPERANZA 220KV C2</t>
  </si>
  <si>
    <t>LOMAS BAYAS – FORTUNA 220KV C1</t>
  </si>
  <si>
    <t>TAP OFF PALESTINA - EL PEÑÓN 66KV C1</t>
  </si>
  <si>
    <t>MEJILLONES - EL LINCE 110KV C1</t>
  </si>
  <si>
    <t>COLLAHUASI - QUEBRADA BLANCA 220KV C1</t>
  </si>
  <si>
    <t>COMPAÑÍA MINERA ZALDIVAR SPA</t>
  </si>
  <si>
    <t>LABERINTO - NUEVA ZALDÍVAR 220KV C2</t>
  </si>
  <si>
    <t>MOLY-COP SING</t>
  </si>
  <si>
    <t>CHACAYA - MOLYCOP 220KV C1</t>
  </si>
  <si>
    <t>TAP OFF NUEVA VICTORIA - LLAMARA 66KV C1</t>
  </si>
  <si>
    <t>TAP OFF NUEVA VICTORIA - SUR VIEJO 66KV C1</t>
  </si>
  <si>
    <t>EST. DE BOMBEO SG N°1 - EST. DE BOMBEO SG N°2 110KV C1</t>
  </si>
  <si>
    <t>ANGAMOS - ESTACIÓN DE BOMBEO SIERRA GORDA N°1 220KV C1</t>
  </si>
  <si>
    <t>ENCUENTRO - SIERRA GORDA 220KV C2</t>
  </si>
  <si>
    <t>EST. N°2 COCHRANE C1 - EST. N° 4 ANGAMOS C2 220KV C2</t>
  </si>
  <si>
    <t>COCHRANE - ENCUENTRO 1 220KV  C1</t>
  </si>
  <si>
    <t>DOMEYKO - SVC DOMEYKO 220KV C1</t>
  </si>
  <si>
    <t>CALAMA - SOLAR JAMA 220KV C1</t>
  </si>
  <si>
    <t>TAP OFF TAMARUGAL - LA HUAYCA II 66KV C1</t>
  </si>
  <si>
    <t>ANGAMOS - KAPATUR 220KV C1</t>
  </si>
  <si>
    <t>KAPATUR - LABERINTO 220KV C1</t>
  </si>
  <si>
    <t>KELAR - KAPATUR 220KV C1</t>
  </si>
  <si>
    <t>CHIMBORAZO - DOMEYKO 220KV C1</t>
  </si>
  <si>
    <t>ENCUENTRO - RANDE 220KV C1</t>
  </si>
  <si>
    <t>KAPATUR - O'HIGGINS 220KV C2</t>
  </si>
  <si>
    <t>PURI - DOMEYKO 220KV C1</t>
  </si>
  <si>
    <t>TAP OFF QUILLAGUA - PEQ 220KV C1</t>
  </si>
  <si>
    <t>KAPATUR - LABERINTO 220KV C2</t>
  </si>
  <si>
    <t>KAPATUR - O'HIGGINS 220KV C1</t>
  </si>
  <si>
    <t>KELAR - KAPATUR 220KV C2</t>
  </si>
  <si>
    <t>ANGAMOS - KAPATUR 220KV C2</t>
  </si>
  <si>
    <t>CERRO DOMINADOR - PV CERRO DOMINADOR 220KV C1</t>
  </si>
  <si>
    <t>CERRO DOMINADOR - SIERRA GORDA 220KV C1</t>
  </si>
  <si>
    <t>CERRO DOMINADOR - ENCUENTRO 220KV C1</t>
  </si>
  <si>
    <t>ANTOFAGASTA - TAP OFF LA NEGRA 110KV C1</t>
  </si>
  <si>
    <t>TAP OFF LA NEGRA - ALTO NORTE 110KV C1</t>
  </si>
  <si>
    <t>RED ELÉCTRICA DEL NORTE 2 S.A.</t>
  </si>
  <si>
    <t>TAP OFF SIERRA GORDA EÓLICO - EL TESORO 220KV C1</t>
  </si>
  <si>
    <t>ENCUENTRO - TAP OFF SIERRA GORDA EÓLICO 220KV C1</t>
  </si>
  <si>
    <t>CAPRICORNIO - SIERRA MIRANDA 23KV C1</t>
  </si>
  <si>
    <t>TAP EL AGUILA - LLUTA 13.8KV  C1</t>
  </si>
  <si>
    <t>BOLERO - LABERINTO 220KV C1</t>
  </si>
  <si>
    <t>CONCHI - CERRO PABELLÓN 220KV C1</t>
  </si>
  <si>
    <t>MIRAJE - ENCUENTRO 220KV C1</t>
  </si>
  <si>
    <t>MIRAJE - ENCUENTRO 220KV C2</t>
  </si>
  <si>
    <t>NUEVA ZALDIVAR - OGP1 220KV C1</t>
  </si>
  <si>
    <t>O´HIGGINS - FARELLÓN 220KV C1</t>
  </si>
  <si>
    <t>CALAMA - PUERTO SECO 23KV C1</t>
  </si>
  <si>
    <t>69 KV ESTE 6 - HAMBURGO 69KV C1</t>
  </si>
  <si>
    <t>CHAPIQUIÑA - TAP EL AGUILA 66KV C1</t>
  </si>
  <si>
    <t>TAP EL AGUILA - ARICA 66KV C1</t>
  </si>
  <si>
    <t>CAPRICORNIO - TAP EL NEGRO 110KV C1</t>
  </si>
  <si>
    <t>TAP EL NEGRO ALTO NORTE 110KV C1</t>
  </si>
  <si>
    <t>CAPRICORNIO - TAP URIBE 110KV C1</t>
  </si>
  <si>
    <t>TAP URIBE - ANTOFAGASTA 110KV C1</t>
  </si>
  <si>
    <t>CONDORES - TAP OFF ALTO HOSPICIO 110KV C1</t>
  </si>
  <si>
    <t>TAP OFF ALTO HOSPICIO - CERRO DRAGON 110KV C1</t>
  </si>
  <si>
    <t>CRUCERO - EST. 340 (SALAR) 220KV  C1</t>
  </si>
  <si>
    <t>EST. P58 - PUNTA NEGRA 69KV C1</t>
  </si>
  <si>
    <t>PUNTA NEGRA - 940 69KV C1</t>
  </si>
  <si>
    <t>EST. P58 - TAP OFF 534 69KV C1</t>
  </si>
  <si>
    <t>OGP1 - TAP OFF 538 69KV C1</t>
  </si>
  <si>
    <t>TAP OFF ESTE 6- TAP OFF 537 69KV C1</t>
  </si>
  <si>
    <t>TAP OFF 534 - TAP OFF 535 69KV C1</t>
  </si>
  <si>
    <t>TAP OFF 536 - EST. P58 69KV C1</t>
  </si>
  <si>
    <t>TAP OFF 537 - TAP OFF 536 69KV C1</t>
  </si>
  <si>
    <t>TAP OFF 538 - TAP OFF ESTE 6 69KV C1</t>
  </si>
  <si>
    <t>EL ARRIERO - TAP OFF SIERRA GORDA EÓLICO 220KV C1</t>
  </si>
  <si>
    <t>CENTRAL SOLAR PAS3 - PAS3 13,8KV C1</t>
  </si>
  <si>
    <t>CENTRAL SOLAR PAS3 - PAS3 13,8KV C2</t>
  </si>
  <si>
    <t>PAS3 - POZO ALMONTE 13,8KV C1</t>
  </si>
  <si>
    <t>CENTRAL SOLAR PAS2 - POZO ALMONTE 13,8KV C1</t>
  </si>
  <si>
    <t>CRUCERO - TAP OFF NUEVA VICTORIA 220KV C1</t>
  </si>
  <si>
    <t>TAP OFF NUEVA VICTORIA - LAGUNAS 220KV C1</t>
  </si>
  <si>
    <t>ARICA - TAP MAL PASO 110KV C1</t>
  </si>
  <si>
    <t>TAP CERRO BALCÓN - POZO ALMONTE 110KV C1</t>
  </si>
  <si>
    <t>TAP CHIZA - TAP DOLORES 110KV C1</t>
  </si>
  <si>
    <t>TAP CUYA - TAP CHIZA 110KV C1</t>
  </si>
  <si>
    <t>TAP DOLORES - TAP CERRO BALCÓN 110KV C1</t>
  </si>
  <si>
    <t>TAP MAL PASO - TAP VITOR 110KV C1</t>
  </si>
  <si>
    <t>TAP VITOR - TAP VITOR N°2 MOVIL 110KV C1</t>
  </si>
  <si>
    <t>TAP VITOR N°2 MOVIL - TAP CUYA 110KV C1</t>
  </si>
  <si>
    <t>ANDES - TAP OFF OESTE 220KV C1</t>
  </si>
  <si>
    <t>TAP OFF OESTE - LABERINTO 220KV C1</t>
  </si>
  <si>
    <t>CENTRAL DIESEL ARICA - TAP QUIANI 66KV C1</t>
  </si>
  <si>
    <t>TAP QUIANI - ARICA 66KV C1</t>
  </si>
  <si>
    <t>O'HIGGINS - TAP OFF ESTACIÓN DE BOMBEO N°2 220KV C1</t>
  </si>
  <si>
    <t>TAP OFF ESTACIÓN DE BOMBEO Nº2 - TAP OFF LLANOS 220KV C1</t>
  </si>
  <si>
    <t>TAP OFF ESTACIÓN DE BOMBEO Nº3 - TAP OFF ESTACIÓN DE BOMBEO Nº4 220KV C1</t>
  </si>
  <si>
    <t>TAP OFF ESTACIÓN DE BOMBEO Nº4- DOMEYKO 220KV C1</t>
  </si>
  <si>
    <t>TAP OFF LLANOS - TAP OFF PALESTINA 220KV C1</t>
  </si>
  <si>
    <t>TAP OFF PALESTINA - TAP OFF ESTACIÓN DE BOMBEO Nº3 220KV C1</t>
  </si>
  <si>
    <t>ESCONDIDA - TAP OFF 640 69KV C1</t>
  </si>
  <si>
    <t>TAP OFF HAMBURGO - HAMBURGO 69KV C1</t>
  </si>
  <si>
    <t>TAP OFF HAMBURGO - TAP OFF PUNTA NEGRA 69KV C1</t>
  </si>
  <si>
    <t>TAP OFF PUNTA NEGRA - PUNTA NEGRA 69KV C1</t>
  </si>
  <si>
    <t>TAP OFF PUNTA NEGRA - 940 69KV C1</t>
  </si>
  <si>
    <t>TAP OFF 640 - TAP OFF HAMBURGO 69KV C1</t>
  </si>
  <si>
    <t>TAP OFF 640 - 640 69KV C1</t>
  </si>
  <si>
    <t>OLAP - SULFUROS 69KV C1</t>
  </si>
  <si>
    <t>MÓVIL - SE021 66KV C1</t>
  </si>
  <si>
    <t>TAP OFF LA CRUZ - MÓVIL 66KV C1</t>
  </si>
  <si>
    <t>MUELLE - TAP OFF SAIRECABUR 110KV C1</t>
  </si>
  <si>
    <t>TAP OFF ENLACE ANTUCOYA – GUAYAQUES 110KV C1</t>
  </si>
  <si>
    <t>TAP OFF LICANCABUR - TAP OFF ENLACE ANTUCOYA 110KV C1</t>
  </si>
  <si>
    <t>TAP OFF SAIRECABUR - TAP OFF LICANCABUR 110KV C1</t>
  </si>
  <si>
    <t>ENCUENTRO-SGO 220KV</t>
  </si>
  <si>
    <t>SGO-SPENCE 220KV</t>
  </si>
  <si>
    <t>ENCUENTRO - TAP OFF PAMPA LINA 220KV C1</t>
  </si>
  <si>
    <t>TAP OFF PAMPA LINA - SPENCE 220KV C1</t>
  </si>
  <si>
    <t>TAP OFF PAMPA LINA - SIERRA GORDA ETAPA 1 220KV C1</t>
  </si>
  <si>
    <t>ESMERALDA - TAP OFF URIBE 110KV C1</t>
  </si>
  <si>
    <t>COLACO – TAP PARGUA 110kV C1</t>
  </si>
  <si>
    <t>TAP PARGUA – EST. AT 15097 110kV C1</t>
  </si>
  <si>
    <t>ZALDIVAR - NEGRILLAR 66KV C1</t>
  </si>
  <si>
    <t>TAP OFF URIBE - URIBE 110KV C1</t>
  </si>
  <si>
    <t>S/E REFUGIO KM 21</t>
  </si>
  <si>
    <t>REFUGIO KM 21 66/13.2kV 7.5 MVA</t>
  </si>
  <si>
    <t>CHACAYA 220/15 KV CTA</t>
  </si>
  <si>
    <t>S/E FRUTILLAR</t>
  </si>
  <si>
    <t>FRUTILLAR 69/24KV 16MVA 1</t>
  </si>
  <si>
    <t>MAULE 220/154/24 KV 3X100 MVA T5 + Respaldo</t>
  </si>
  <si>
    <t>S/E CENTRAL CHIBURGO</t>
  </si>
  <si>
    <t>CHIBURGO 6.6KV/66KV 25MVA</t>
  </si>
  <si>
    <t>NAHUELBUTA 69/24KV 30-40MVA T2</t>
  </si>
  <si>
    <t>S/E Sangra</t>
  </si>
  <si>
    <t>SANGRA 69/24kV 30 MVA T1</t>
  </si>
  <si>
    <t>S/E Kimal</t>
  </si>
  <si>
    <t>KIMAL 500/220/66KV 750MVA ATR2</t>
  </si>
  <si>
    <t>KIMAL 500/220/66KV 750MVA ATR1 + 1Unidad de Respaldo</t>
  </si>
  <si>
    <t>PAN DE AZUCAR 220/110/13.8KV 150MVA T10</t>
  </si>
  <si>
    <t>LOS CHANGOS 500/220/66KV 750MVA ATR3-1 + 1Unidad de Respaldo</t>
  </si>
  <si>
    <t>BIOENERGÍA FORESTALES</t>
  </si>
  <si>
    <t>S/E SF ENERGIA</t>
  </si>
  <si>
    <t>SF ENEGIA 115/115/38KV 128.8 MVA</t>
  </si>
  <si>
    <t>S/E Cumbres</t>
  </si>
  <si>
    <t>CUMBRES 500/220 KV 750 MVA N°1</t>
  </si>
  <si>
    <t>MALLOA NUEVA 220-154/66/15 75MVA 2</t>
  </si>
  <si>
    <t>LOS MAQUIS [TRANSNET] 66/13,2KV 10MVA</t>
  </si>
  <si>
    <t>S/E PADRE HURTADO</t>
  </si>
  <si>
    <t>PADRE HURTADO 115/25-13.4KV 30 MVA</t>
  </si>
  <si>
    <t>S/E Parque Eólico El Maitén</t>
  </si>
  <si>
    <t>PARQUE EOLICO EL MAITEN 66/23KV 10-12MVA T1</t>
  </si>
  <si>
    <t>S/E CONEJO</t>
  </si>
  <si>
    <t>CONEJO 220/33KV 117MVA</t>
  </si>
  <si>
    <t>S/E LAS VEGAS (CHILQUINTA)</t>
  </si>
  <si>
    <t>LAS VEGAS 110/44KV 30MVA 2</t>
  </si>
  <si>
    <t>S/E CENTRAL PUNTILLA</t>
  </si>
  <si>
    <t>PUNTILLA 110/6.6KV 20MVA</t>
  </si>
  <si>
    <t>SANTA BARBARA 66/13,8KV 5MVA T1</t>
  </si>
  <si>
    <t>S/E CENTRAL PARQUE EOLICO SAN JUAN</t>
  </si>
  <si>
    <t>PARQUE EOLICO SAN JUAN 220/33KV 110MVA 1</t>
  </si>
  <si>
    <t>S/E CENTRAL LA CONFLUENCIA</t>
  </si>
  <si>
    <t>LA CONFLUENCIA 154-220/15KV 96MVA 2</t>
  </si>
  <si>
    <t>S/E CENTRAL LA HIGUERA</t>
  </si>
  <si>
    <t>LA HIGUERA 154-220/13.8KV 91MVA 1</t>
  </si>
  <si>
    <t>S/E VENTANAS</t>
  </si>
  <si>
    <t>VENTANAS 110/4.16KV 20MVA T4-2</t>
  </si>
  <si>
    <t>VENTANAS 110/4.16KV 20MVA TP-1</t>
  </si>
  <si>
    <t>S/E RENACA</t>
  </si>
  <si>
    <t>REÑACA 110/12KV 30MVA 2</t>
  </si>
  <si>
    <t>S/E CENTRAL EL ARRAYAN</t>
  </si>
  <si>
    <t>EL ARRAYAN 220/33KV 78/104/130 MVA</t>
  </si>
  <si>
    <t>S/E CENTRAL ELEVADORA LAJA 1</t>
  </si>
  <si>
    <t>ELEVADORA LAJA 220/11KV 2 21MVA</t>
  </si>
  <si>
    <t>ELEVADORA LAJA 220/11KV 1 21MVA</t>
  </si>
  <si>
    <t>S/E CENTRAL CUEL</t>
  </si>
  <si>
    <t>CUEL 154/23kV 40MVA</t>
  </si>
  <si>
    <t>S/E CODELCO VENTANAS 2</t>
  </si>
  <si>
    <t>CODELCO VENTANAS 2 110/6,3KV 16MVA 6</t>
  </si>
  <si>
    <t>S/E CENTRAL MAITENES</t>
  </si>
  <si>
    <t>MAITENES 110/6.6KV 12MVA 1</t>
  </si>
  <si>
    <t>S/E VALPARAISO</t>
  </si>
  <si>
    <t>VALPARAISO 110/12 30MVA 3</t>
  </si>
  <si>
    <t>S/E ARMERILLO</t>
  </si>
  <si>
    <t>ARMERILLO 220/66/23KV</t>
  </si>
  <si>
    <t>S/E CENTRAL LLANO DE LLAMPOS</t>
  </si>
  <si>
    <t>LLANOS DE LLAMOS 220/23KV 65MVA 1</t>
  </si>
  <si>
    <t>S/E POLPAICO (TRANSELEC)</t>
  </si>
  <si>
    <t>POLPAICO TR1 525/220KV 750MVA Unidad de reserva(TR1 y TR2)</t>
  </si>
  <si>
    <t>TAP OFF</t>
  </si>
  <si>
    <t>TAP 33/13.8KV 20 MVA</t>
  </si>
  <si>
    <t>S/E CAUQUENES</t>
  </si>
  <si>
    <t>CAUQUENES 66/23-15KV 12MVA T3</t>
  </si>
  <si>
    <t>S/E CENTRAL EL ROMERO</t>
  </si>
  <si>
    <t>EL ROMERO 220/23KV 230MVA</t>
  </si>
  <si>
    <t>LA HIGUERA 154-220/13.8KV 91MVA 2</t>
  </si>
  <si>
    <t>S/E CENTRAL LAGUNA VERDE</t>
  </si>
  <si>
    <t>LAGUNA VERDE 110/12KV 30MVA</t>
  </si>
  <si>
    <t>S/E LOS MAITENES</t>
  </si>
  <si>
    <t>S/E BOLLENAR</t>
  </si>
  <si>
    <t>BOLLENAR 110/13.8KV 30MVA</t>
  </si>
  <si>
    <t>S/E CENTRAL TALTAL (ENDESA)</t>
  </si>
  <si>
    <t>TALTAL 220/15KV 124MVA 2</t>
  </si>
  <si>
    <t>S/E CENTRAL QUINTERO</t>
  </si>
  <si>
    <t>CENTRAL QUINTERO 230/15KV 171MVA 2</t>
  </si>
  <si>
    <t>S/E CENTRAL SANTA LIDIA</t>
  </si>
  <si>
    <t>SANTA LIDIA 220/15KV 160MVA</t>
  </si>
  <si>
    <t>S/E CHILLAN</t>
  </si>
  <si>
    <t>CHILLAN 69/15,3 KV 18/24/30 MVA T4</t>
  </si>
  <si>
    <t>QUILLOTA 110/110KV 48MVA 3</t>
  </si>
  <si>
    <t>S/E CENTRAL QUELTEHUES</t>
  </si>
  <si>
    <t>CENTRAL QUELTEHUES 110/12KV 28MVA 3</t>
  </si>
  <si>
    <t>S/E CENTRAL SAN PEDRO DALCAHUE</t>
  </si>
  <si>
    <t>SAN PEDRO 110/30KV 40MVA-1</t>
  </si>
  <si>
    <t>PARQUE EOLICO SAN PEDRO II DALCAHUE 110/30KV 75 MVA-2</t>
  </si>
  <si>
    <t>S/E LAS ARANAS</t>
  </si>
  <si>
    <t>LAS ARANAS 110/66/13.8KV 50MVA 2</t>
  </si>
  <si>
    <t>CENTRAL QUELTEHUES 110/12KV 28MVA 1</t>
  </si>
  <si>
    <t>S/E CHIRRE</t>
  </si>
  <si>
    <t>S/E CHIRRE 115/24,5 KV 12-16 MVA</t>
  </si>
  <si>
    <t>S/E CENTRAL RIO HUASCO</t>
  </si>
  <si>
    <t>RIO HUASCO 110/6.6KV 7MVA</t>
  </si>
  <si>
    <t>CENTRAL QUELTEHUES 110/12KV 30MVA 2</t>
  </si>
  <si>
    <t>CANUTILLAR 220/13.8KV 78MVA 1</t>
  </si>
  <si>
    <t>CANUTILLAR 220/13.8KV 78MVA 2</t>
  </si>
  <si>
    <t>CONCEPCION 154/66KV 56MVA 3</t>
  </si>
  <si>
    <t>S/E SAN FERNANDO</t>
  </si>
  <si>
    <t>SAN FERNANDO 154/69KV 56MVA 2</t>
  </si>
  <si>
    <t>SAN FERNANDO 220/154/69/14.8KV 75MVA 1</t>
  </si>
  <si>
    <t>CHILLAN 66/15KV 30MVA T2</t>
  </si>
  <si>
    <t>S/E CELULOSA SANTA FE</t>
  </si>
  <si>
    <t>CELULOSA SANTA FE 220/13.2/6,6KV 40MVA</t>
  </si>
  <si>
    <t>S/E PRINCIPAL PLANTA POLPAICO</t>
  </si>
  <si>
    <t>PRINCIPAL PLANTA POLPAICO 44/6.3KV 25MVA 2</t>
  </si>
  <si>
    <t>S/E PAINE</t>
  </si>
  <si>
    <t>PAINE 154/66KV 56MVA 1</t>
  </si>
  <si>
    <t>S/E CENTRAL BOCAMINA II</t>
  </si>
  <si>
    <t>BOCAMINA II 220/18KV 480 MVA</t>
  </si>
  <si>
    <t>S/E LAS PINATAS</t>
  </si>
  <si>
    <t>LAS PIÑATAS 66/12.5KV 1.88MVA</t>
  </si>
  <si>
    <t>S/E TALCA</t>
  </si>
  <si>
    <t>TALCA 66/15KV 30MVA T4</t>
  </si>
  <si>
    <t>S/E ATACAMA KOZAN</t>
  </si>
  <si>
    <t>KOZAN 110/4.16KV 5MVA</t>
  </si>
  <si>
    <t>PUNTA COLORADA 220/11KV 35MVA</t>
  </si>
  <si>
    <t>S/E CENTRAL ITATA</t>
  </si>
  <si>
    <t>ITATA 66/10.5KV 25MVA</t>
  </si>
  <si>
    <t>S/E CENTRAL PEUCHEN</t>
  </si>
  <si>
    <t>PEUCHEN 220/13.8KV 45MVA 1</t>
  </si>
  <si>
    <t>ALTO JAHUEL TR6 225/161/69KV 100MVA Unidad 2</t>
  </si>
  <si>
    <t>ITAHUE TR5 230-154/66/13.8 KV 100 MVA</t>
  </si>
  <si>
    <t>MAITENES 110/6.6KV 12MVA 2</t>
  </si>
  <si>
    <t>LA CEBADA 220/33KV 120MVA</t>
  </si>
  <si>
    <t>S/E CENTRAL PUNTA PALMERAS</t>
  </si>
  <si>
    <t>PUNTA PALMERAS 220/12KV 50MVA</t>
  </si>
  <si>
    <t>S/E SECCIONADORA QUILAPILUN</t>
  </si>
  <si>
    <t>QUILAPILUN 220/22KV 130MVA</t>
  </si>
  <si>
    <t>S/E CENTRAL RAPEL (ENDESA)</t>
  </si>
  <si>
    <t>RAPEL 220/13.8KV 100MVA 3</t>
  </si>
  <si>
    <t>S/E TALCAHUANO</t>
  </si>
  <si>
    <t>TALCAHUANO 154/69KV 75MVA 1</t>
  </si>
  <si>
    <t>PARQUE EOLICO SAN JUAN 220/33KV 110MVA 2</t>
  </si>
  <si>
    <t>S/E TOTORALILLO</t>
  </si>
  <si>
    <t>TOTORALILLO 110/6.6KV 33MVA</t>
  </si>
  <si>
    <t>LA CONFLUENCIA 154-220/15KV 96MVA 1</t>
  </si>
  <si>
    <t>S/E CURICO</t>
  </si>
  <si>
    <t>CURICO 66/13.2KV 30MVA N°5</t>
  </si>
  <si>
    <t>NUEVA PAN DE AZUCAR 500/220/34.5KV 750MVA TR2</t>
  </si>
  <si>
    <t>S/E CENTRAL CONVENTO VIEJO</t>
  </si>
  <si>
    <t>CENTRAL CONVENTO VIEJO TR 154/6.6 KV 20 MVA</t>
  </si>
  <si>
    <t>S/E SAN JUAN</t>
  </si>
  <si>
    <t>SAN JUAN 66/13.8 KV 8/10 MVA</t>
  </si>
  <si>
    <t>S/E CENTRAL NEHUENCO</t>
  </si>
  <si>
    <t>NEHUENCO I 230/15.75KV 275MVA 1</t>
  </si>
  <si>
    <t>TALTAL 220/15KV 124MVA 1</t>
  </si>
  <si>
    <t>S/E CENTRAL ANDES GENERACION</t>
  </si>
  <si>
    <t>ANDES GENERACION 110/10.5KV 63MVA</t>
  </si>
  <si>
    <t>NEHUENCO I 230/10.5KV 175MVA 2</t>
  </si>
  <si>
    <t>NEHUENCO II 230/15.75KV 180.7MVA 4</t>
  </si>
  <si>
    <t>S/E YUNGAY</t>
  </si>
  <si>
    <t>YUNGAY 154/110KV 75MVA</t>
  </si>
  <si>
    <t>S/E CUNCO</t>
  </si>
  <si>
    <t>CUNCO 110/23KV 16MVA 1</t>
  </si>
  <si>
    <t>S/E CLUB HIPICO</t>
  </si>
  <si>
    <t>CLUB HIPICO 110/12.5KV 50MVA TR4</t>
  </si>
  <si>
    <t>S/E LINARES NORTE</t>
  </si>
  <si>
    <t>LINARESNORTE 66/13.KV 25MVA</t>
  </si>
  <si>
    <t>S/E MARISCAL</t>
  </si>
  <si>
    <t>MARISCAL 115/23 KV 30MVA T3 [En_Revision]</t>
  </si>
  <si>
    <t>S/E SAUZAL</t>
  </si>
  <si>
    <t>SAUZAL 110/13.2KV 29MVA 2</t>
  </si>
  <si>
    <t>S/E OSORNO</t>
  </si>
  <si>
    <t>OSORNO 66/23KV 30MVA 1</t>
  </si>
  <si>
    <t>S/E CENTRAL CIPRESES</t>
  </si>
  <si>
    <t>CIPRESES 161/13.8/6.9KV 51MVA 3</t>
  </si>
  <si>
    <t>S/E LA LAJA ENERGIA COYANCO</t>
  </si>
  <si>
    <t>LA LAJA ENERGIA COYANCO 110/23KV 18MVA</t>
  </si>
  <si>
    <t>S/E CENTRAL LOS GUINDOS</t>
  </si>
  <si>
    <t>LOS GUINDOS 220/15KV 160 MVA</t>
  </si>
  <si>
    <t>S/E CENTRAL LOMA LOS COLORADOS</t>
  </si>
  <si>
    <t>LOMA LOS COLORADOS 110/23kV 15-20-25 MVA</t>
  </si>
  <si>
    <t>S/E CENTRAL LAS PIEDRAS</t>
  </si>
  <si>
    <t>LAS PIEDRAS 110/23KV 100MVA</t>
  </si>
  <si>
    <t>S/E MOLINOS (ENLASA)</t>
  </si>
  <si>
    <t>MOLINOS 110/23KV 100MVA</t>
  </si>
  <si>
    <t>S/E CENTRAL PANGUE</t>
  </si>
  <si>
    <t>PANGUE 66/13.2KV 5MVA</t>
  </si>
  <si>
    <t>LO AGUIRRE TR1 525/230/66KV 250 MVA 3U BANCO</t>
  </si>
  <si>
    <t>LO AGUIRRE TR1 525/230/66KV 250 MVA UNIDAD DE RESERVA</t>
  </si>
  <si>
    <t>NUEVA MAITENCILLO 500/220/34.5KV 250MVA TRR</t>
  </si>
  <si>
    <t>S/E PUNTA DE CORTES</t>
  </si>
  <si>
    <t>PUNTA DE CORTES 230/69/14.8 75MVA TR3[En_Revision]</t>
  </si>
  <si>
    <t>S/E HUASCO</t>
  </si>
  <si>
    <t>HUASCO 110/11.5KV 28MVA 3</t>
  </si>
  <si>
    <t>S/E GUANACO</t>
  </si>
  <si>
    <t>GUANACO 33/13.8KV 7MVA</t>
  </si>
  <si>
    <t>S/E PASTORA</t>
  </si>
  <si>
    <t>PASTORA 220/33KV 97MVA</t>
  </si>
  <si>
    <t>NUEVA PAN DE AZUCAR 500/220/34.5KV 250MVA TRR</t>
  </si>
  <si>
    <t>S/E PLANTA CHOLGUAN</t>
  </si>
  <si>
    <t>PLANTA CHOLGUAN 66/13.2/4.16KV 20MVA</t>
  </si>
  <si>
    <t>S/E MALLOA</t>
  </si>
  <si>
    <t>MALLOA 66/15 KV 5 MVA</t>
  </si>
  <si>
    <t>S/E RIO NEGRO</t>
  </si>
  <si>
    <t>RIO NEGRO 66/24KV 10MVA N°1</t>
  </si>
  <si>
    <t>NUEVA CARDONES 500/220/34.5KV TRR 250MVA</t>
  </si>
  <si>
    <t>S/E PURRANQUE</t>
  </si>
  <si>
    <t>PURRANQUE 66/13.8KV 16MVA 1</t>
  </si>
  <si>
    <t>S/E PULLINQUE</t>
  </si>
  <si>
    <t>PULLINQUE 66/23-13,2 KV 5MVA</t>
  </si>
  <si>
    <t>S/E CENTRAL SAN LORENZO DE DIEGO DE ALMAGRO</t>
  </si>
  <si>
    <t>SAN LORENZO 220/11.5KV 100MVA</t>
  </si>
  <si>
    <t>CARDONES 220/20.4KV 100MVA</t>
  </si>
  <si>
    <t>LAS VEGAS 115/13.2kV 30MVA 5 [En_Revision]</t>
  </si>
  <si>
    <t>PUNTA SIERRA 220/31,5KV 120MVA</t>
  </si>
  <si>
    <t>S/E PARANAL</t>
  </si>
  <si>
    <t>PARANAL 220/66/13.8KV 30MVA</t>
  </si>
  <si>
    <t>S/E LICANCO</t>
  </si>
  <si>
    <t>LICANCO 69/24/13.8KV 16MVA</t>
  </si>
  <si>
    <t>S/E CENTRAL ANCOA</t>
  </si>
  <si>
    <t>CENTRAL ANCOA 66/13.8 40MVA TR1</t>
  </si>
  <si>
    <t>S/E EL PELICANO</t>
  </si>
  <si>
    <t>EL PELICANO 226/23/12 KV 105 MVA</t>
  </si>
  <si>
    <t>S/E ACONCAGUA TG</t>
  </si>
  <si>
    <t>ACONCAGUA TG 110/12KV 102MVA</t>
  </si>
  <si>
    <t>CONCEPCION TR7 225/161/13.2KV 87MVA RESERVA</t>
  </si>
  <si>
    <t>PARQUE EÓLICO CABO LEONES I S.A.</t>
  </si>
  <si>
    <t>S/E CENTRAL PARQUE EOLICO CABO LEONES I</t>
  </si>
  <si>
    <t>CABO LEONES 220/33KV 170/85/85 MVA  [En_Revision]</t>
  </si>
  <si>
    <t>NUEVA MAITENCILLO 500/220/34.5KV 750MVA TR2</t>
  </si>
  <si>
    <t>ALTO JAHUEL TR3 500/220/66KV 750MVA</t>
  </si>
  <si>
    <t>S/E CANAL MELADO</t>
  </si>
  <si>
    <t>CANAL EL MELADO 220/110/13.8 KV 55MVA</t>
  </si>
  <si>
    <t>QUILLOTA 220/110KV 150MVA</t>
  </si>
  <si>
    <t>S/E CENTRAL ALFALFAL</t>
  </si>
  <si>
    <t>ALFALFAL ATR1 220/110/12kV 120/160/200 MVA</t>
  </si>
  <si>
    <t>S/E CERRO NAVIA (TRANSELEC)</t>
  </si>
  <si>
    <t>CERRO NAVIA 220/110/13.2KV 400MVA ATR3</t>
  </si>
  <si>
    <t>ENTRE RIOS 500/220/66KV  750MV-1 ATR-1 +1 Unidad de Respaldo</t>
  </si>
  <si>
    <t>central quintero 220/110 65MVA</t>
  </si>
  <si>
    <t>SAUZAL 110/66/6KV 33/37MVA 6</t>
  </si>
  <si>
    <t>S/E LA CISTERNA</t>
  </si>
  <si>
    <t>LA CISTERNA 110/12.5KV 50MVA 5</t>
  </si>
  <si>
    <t>S/E DEUCO</t>
  </si>
  <si>
    <t>DEUCO 66/24-13,8KV 16MVA</t>
  </si>
  <si>
    <t>ALTO JAHUEL TR3 500/220/66KV 250MVA</t>
  </si>
  <si>
    <t>S/E ARMAZONES</t>
  </si>
  <si>
    <t>ARMAZONES 66/23KV 10MVA</t>
  </si>
  <si>
    <t>S/E CENTRAL EL PASO</t>
  </si>
  <si>
    <t>EL PASO 154/10.5KV 25MVA T2</t>
  </si>
  <si>
    <t>S/E CENTRAL PROVIDENCIA</t>
  </si>
  <si>
    <t>PROVIDENCIA 69/6.9KV 14/18MVA</t>
  </si>
  <si>
    <t>S/E CENTRAL ABANICO</t>
  </si>
  <si>
    <t>ABANICO 154/13.8kV 43MVA 1A</t>
  </si>
  <si>
    <t>ABANICO 154/13.8KV 21.6MVA 1A</t>
  </si>
  <si>
    <t>S/E CENTRAL PARQUE EOLICO RENAICO</t>
  </si>
  <si>
    <t>PARQUE EOLICO RENAICO 220/33KV 100MVA</t>
  </si>
  <si>
    <t>S/E CENTRAL LALACKAMA</t>
  </si>
  <si>
    <t>LALACKAMA 220/33KV 50/63MVA</t>
  </si>
  <si>
    <t>S/E SECCIONADORA SAN ANDRÉS</t>
  </si>
  <si>
    <t>SAN ANDRES 220/23KV 42 MVA 1</t>
  </si>
  <si>
    <t>S/E CENTRAL ELEVADORA CANELA II</t>
  </si>
  <si>
    <t>CANELA 220/12KV 63MVA</t>
  </si>
  <si>
    <t>VENTANAS 110/18KV 200MVA 1</t>
  </si>
  <si>
    <t>VENTANAS 110/18KV 200MVA 2</t>
  </si>
  <si>
    <t>S/E CENTRAL COLMITO</t>
  </si>
  <si>
    <t>COLMITO 110/11.5KV 75MVA</t>
  </si>
  <si>
    <t>S/E CENTRAL CHAÑARES</t>
  </si>
  <si>
    <t>CHAÑARES 110/33KV 32/40MVA</t>
  </si>
  <si>
    <t>S/E LICANTEN</t>
  </si>
  <si>
    <t>LICANTEN 66/13.8/13.8 20MVA</t>
  </si>
  <si>
    <t>ABANICO 154/13.8KV 43MVA 3</t>
  </si>
  <si>
    <t>S/E CENTRAL LICAN</t>
  </si>
  <si>
    <t>LICAN 66/13.2KV 18/22.5MVA</t>
  </si>
  <si>
    <t>S/E CENTRAL LOS QUILOS</t>
  </si>
  <si>
    <t>LOS QUILOS 66/6.6KV 13.5MVA 1</t>
  </si>
  <si>
    <t>S/E CENTRAL EMELDA</t>
  </si>
  <si>
    <t>EMELDA 110/11.5KV 50MVA 2</t>
  </si>
  <si>
    <t>PEUCHEN 220/13.8KV 45MVA 2</t>
  </si>
  <si>
    <t>LLANOS DE LLAMOS 220/23KV 65MVA 2</t>
  </si>
  <si>
    <t>S/E COPIAPO</t>
  </si>
  <si>
    <t>COPIAPO 115/25-13.4 kV 30 MVA</t>
  </si>
  <si>
    <t>S/E SGO</t>
  </si>
  <si>
    <t>S/E SGO 220/23KV 150MVA 1</t>
  </si>
  <si>
    <t>S/E SGO 220/23KV 150MVA 2</t>
  </si>
  <si>
    <t>S/E CENTRAL SANTIAGO SOLAR</t>
  </si>
  <si>
    <t>SANTIAGO SOLAR 110/30KV 110MVA</t>
  </si>
  <si>
    <t>PE SAN GABRIEL SpA</t>
  </si>
  <si>
    <t>S/E CENTRAL EOLICA SAN GABRIEL</t>
  </si>
  <si>
    <t>CENTRAL SAN GABRIEL 220/33 KV 215MVA T1</t>
  </si>
  <si>
    <t>S/E SANTA RITA</t>
  </si>
  <si>
    <t>SANTA RITA 220/23 KV 115MVA</t>
  </si>
  <si>
    <t>RAPEL 220/66/13.8KV 171 MVA 1</t>
  </si>
  <si>
    <t>S/E LEBU</t>
  </si>
  <si>
    <t>LEBU 66/13.2 KV 8-10 MVA T1</t>
  </si>
  <si>
    <t>DIEGO DE ALMAGRO TR6 220/13.9KV 100MVA 1U</t>
  </si>
  <si>
    <t>S/E CENTRAL TOTORAL 1</t>
  </si>
  <si>
    <t>TOTORAL 1 66/23 50MVA</t>
  </si>
  <si>
    <t>S/E CSP CERRO DOMINADOR</t>
  </si>
  <si>
    <t>CSP CERRO DOMINADOR 220/13,2kV 128 MVA T1</t>
  </si>
  <si>
    <t>SAUZAL 110/13.2KV 29MVA 3</t>
  </si>
  <si>
    <t>SVC 220/19.5 150MVA</t>
  </si>
  <si>
    <t>CONDORES 220/115/13.8 kV N° 2</t>
  </si>
  <si>
    <t>CONDORES 220/115/13.8 kV N° 3</t>
  </si>
  <si>
    <t>CONDORES 220/115/13.8 kV N° 4</t>
  </si>
  <si>
    <t>Esmeralda 220/115/13.8 kV N° 1</t>
  </si>
  <si>
    <t>Esmeralda 220/115/13.8 kV N° 2</t>
  </si>
  <si>
    <t>Esmeralda 220/115/13.8 kV N° 3</t>
  </si>
  <si>
    <t>Esmeralda 220/115/13.8 kV N° 4</t>
  </si>
  <si>
    <t>Parinacota 220/69/13.8 kV N° 2</t>
  </si>
  <si>
    <t>Parinacota 220/69/13.8 kV N° 3</t>
  </si>
  <si>
    <t>Parinacota 220/69/13.8 kV N° 4</t>
  </si>
  <si>
    <t>TAP OFF LA NEGRA</t>
  </si>
  <si>
    <t>TAP OFF LA NEGRA 110/23 KV 1</t>
  </si>
  <si>
    <t>ALTO HOSPICIO 110/13.8 KV 30 MVA</t>
  </si>
  <si>
    <t>CHIMBORAZO 220/6.9 KV N°2</t>
  </si>
  <si>
    <t>PURI 220/6.9 KV N°2</t>
  </si>
  <si>
    <t>S/E BOLERO</t>
  </si>
  <si>
    <t>BOLERO 220/23 KV N°1</t>
  </si>
  <si>
    <t>BOLERO 220/23 KV N°2</t>
  </si>
  <si>
    <t>CENTRAL DIESEL TAMAYA 110/11 KV N°1</t>
  </si>
  <si>
    <t>Central Tocopilla 115/5/11.5 kV-TG1</t>
  </si>
  <si>
    <t>Central Tocopilla 115/5/11.5 kV-TG2</t>
  </si>
  <si>
    <t>CENTRAL TOCOPILLA 220/21 KV-U16</t>
  </si>
  <si>
    <t>S/E SOLAR JAMA</t>
  </si>
  <si>
    <t>SOLAR JAMA 220/23 KV N°2</t>
  </si>
  <si>
    <t>CENTRAL TOCOPILLA 220/11.5 KV-TG3</t>
  </si>
  <si>
    <t>CENTRAL TOCOPILLA 220/13.8 KV-U15</t>
  </si>
  <si>
    <t>TAP OFF LICANCABUR</t>
  </si>
  <si>
    <t>S/E CENTRAL ATACAMA</t>
  </si>
  <si>
    <t>CENTRAL ATACAMA 220/15 KV-TG2B</t>
  </si>
  <si>
    <t>CENTRAL ATACAMA 220/15 KV-TG1A</t>
  </si>
  <si>
    <t>CENTRAL ATACAMA 220/15 KV-TV2C</t>
  </si>
  <si>
    <t>CENTRAL ATACAMA 220/15 KV-TG2A</t>
  </si>
  <si>
    <t>S/E RANDE</t>
  </si>
  <si>
    <t>RANDE 220/33 KV N°1</t>
  </si>
  <si>
    <t>CENTRAL TARAPACÁ 220/13.8 KV-CTTAR</t>
  </si>
  <si>
    <t>Central Tarapacá 220/11.5/6.9 kV - TGTAR</t>
  </si>
  <si>
    <t>RANDE 220/33 KV N°2</t>
  </si>
  <si>
    <t>FARELLÓN 220/6.9 KV N°2</t>
  </si>
  <si>
    <t>S/E KELAR</t>
  </si>
  <si>
    <t>KELAR 220/15 KV N°2</t>
  </si>
  <si>
    <t>CRUCERO 220/23 KV</t>
  </si>
  <si>
    <t>S/E LA HUAYCA II</t>
  </si>
  <si>
    <t>LA HUAYCA II 66/23 KV</t>
  </si>
  <si>
    <t>CENTRAL DIESEL ARICA 66/4.16 KV</t>
  </si>
  <si>
    <t>SOLAR JAMA 220/23 KV N°1</t>
  </si>
  <si>
    <t>Andes 345/220/23 kV N°2 Barra principal Andes Solar 23 KV</t>
  </si>
  <si>
    <t>S/E ESCONDIDA NORTE</t>
  </si>
  <si>
    <t>ESCONDIDA NORTE 69/13,8 KV 31MVA N°1</t>
  </si>
  <si>
    <t>ESCONDIDA NORTE 69/13,8 KV 31MVA N°2</t>
  </si>
  <si>
    <t>S/E ANGAMOS</t>
  </si>
  <si>
    <t>ANGAMOS 220/13.8 KV MTR1</t>
  </si>
  <si>
    <t>ANGAMOS 220/13.8 KV MTR2</t>
  </si>
  <si>
    <t>CHINCHORRO 66/13.8 KV 30MVA</t>
  </si>
  <si>
    <t>Arica 66/13.8 kV N°2</t>
  </si>
  <si>
    <t>KELAR 220/15 KV N°1</t>
  </si>
  <si>
    <t>KELAR 220/15 KV N°3</t>
  </si>
  <si>
    <t>CENTRAL ATACAMA 220/15 KV-TV1C</t>
  </si>
  <si>
    <t>CENTRAL ATACAMA 220/15 KV-TG1B</t>
  </si>
  <si>
    <t>S/E CENTRAL SAN IGNACIO</t>
  </si>
  <si>
    <t>SAN IGNACIO 66KV/13.8KV 35MVA</t>
  </si>
  <si>
    <t>CENTRAL CHAPIQUIÑA 66/3 KV</t>
  </si>
  <si>
    <t>ANGAMOS 220/13.8 KV (BESS)</t>
  </si>
  <si>
    <t>LOS CHANGOS 525/230/66 kV 750 MVA ATR1</t>
  </si>
  <si>
    <t>LOS CHANGOS 525/230/66 kV 750 MVA ATR2</t>
  </si>
  <si>
    <t>LOS CHANGOS 525/230/66 kV 750 MVA ATR-R1</t>
  </si>
  <si>
    <t>S/E IEM</t>
  </si>
  <si>
    <t>IEM 220/20 KV 442 MVA</t>
  </si>
  <si>
    <t>S/E PV CERRO DOMINADOR</t>
  </si>
  <si>
    <t>S/E PV CERRO DOMINADOR 220/22KV 110MVA [En_Revision]</t>
  </si>
  <si>
    <t>MEJILLONES 23/13.2/2.5 kV 12 MVA</t>
  </si>
  <si>
    <t>DESALANT 110/6.3KV 15MVA</t>
  </si>
  <si>
    <t>S/E TCHITACK</t>
  </si>
  <si>
    <t>TCHITACK 220/34.5KV 50MVA N°1</t>
  </si>
  <si>
    <t>TCHITACK 220/34.5KV 50MVA N°2</t>
  </si>
  <si>
    <t>CENTRAL DIESEL TAMAYA 110/11 KV N°2</t>
  </si>
  <si>
    <t>CENTRAL DIESEL TAMAYA 110/11 KV N°3</t>
  </si>
  <si>
    <t>S/E MARÍA ELENA</t>
  </si>
  <si>
    <t>MARÍA ELENA 220/22 KV N°1</t>
  </si>
  <si>
    <t>Chacaya 110/23 kV N°5</t>
  </si>
  <si>
    <t>BC S/E ALONSO DE CORDOVA CCE1A 12KV 9.6 MVAr</t>
  </si>
  <si>
    <t>BC S/E ALONSO DE CORDOVA CCE2A 12KV 9.6 MVAr</t>
  </si>
  <si>
    <t>BC S/E ALTAMIRANO CCE1A 12KV 2.4 MVAr</t>
  </si>
  <si>
    <t>BC S/E ALTAMIRANO CCE1B 12KV 2.4 MVAr</t>
  </si>
  <si>
    <t>BC S/E ALTAMIRANO CCE2A 12KV 3.6 MVAr</t>
  </si>
  <si>
    <t>BC S/E ALTAMIRANO CCE2B 12KV 3.6 MVAr</t>
  </si>
  <si>
    <t>BC S/E ANDES CCE1A 12KV 2.4 MVAr</t>
  </si>
  <si>
    <t>BC S/E ANDES CCE1B 12KV 2.4 MVAr</t>
  </si>
  <si>
    <t>BC S/E ANDES CCE2A 12KV 2.4 MVAr</t>
  </si>
  <si>
    <t>BC S/E ANDES CCE2B 12KV 2.4 MVAr</t>
  </si>
  <si>
    <t>BC S/E APOQUINDO CCE1A 12KV 7.2 MVAr</t>
  </si>
  <si>
    <t>BC S/E APOQUINDO CCE2A 12KV 7.2 MVAr</t>
  </si>
  <si>
    <t>BC S/E BRASIL CCE1A 12KV 9.6 MVAr</t>
  </si>
  <si>
    <t>BC S/E BRASIL CCE2A 12KV 9.6 MVAr</t>
  </si>
  <si>
    <t>BC S/E CARRASCAL CCE1A 12KV 4.8 MVAr</t>
  </si>
  <si>
    <t>BC S/E CARRASCAL CCE2A 12KV 4.8 MVAr</t>
  </si>
  <si>
    <t>BC S/E CHACABUCO CCE1A 12KV 7.2 MVAr</t>
  </si>
  <si>
    <t>BC S/E CHACABUCO CCE2A 12KV 3.6 MVAr</t>
  </si>
  <si>
    <t>BC S/E CHACABUCO CCE2B 12KV 3.6 MVAr</t>
  </si>
  <si>
    <t>BC S/E CLUB HIPICO CCE1A 12KV 7.2 MVAr</t>
  </si>
  <si>
    <t>BC S/E CLUB HIPICO CCE2 12KV 6 MVAr</t>
  </si>
  <si>
    <t>BC S/E LA CISTERNA CCE1A 12KV 4.8 MVAr</t>
  </si>
  <si>
    <t>BC S/E LA CISTERNA CCE3A 12KV 4.8 MVAr</t>
  </si>
  <si>
    <t>BC S/E LA REINA CCE2A 12KV 7.2 MVAr</t>
  </si>
  <si>
    <t>BC S/E LA REINA CCE3A 12KV 4.8 MVAr</t>
  </si>
  <si>
    <t>BC S/E LA REINA CCE4A 12KV 7.2 MVAr</t>
  </si>
  <si>
    <t>BC S/E LO BOZA CCE1A 12KV 3.6 MVAr</t>
  </si>
  <si>
    <t>BC S/E LO BOZA CCE2A 12KV 3.6 MVAr</t>
  </si>
  <si>
    <t>BC S/E LO BOZA CCE4A 12KV 7.2 MVAr</t>
  </si>
  <si>
    <t>BC S/E LO VALLEDOR CCE1A 12KV 4.8 MVAr</t>
  </si>
  <si>
    <t>BC S/E LO VALLEDOR CCE3A 12KV 7.2 MVAr</t>
  </si>
  <si>
    <t>BC S/E LORD COCHRANE CCE1A 12KV 10.8 MVAr</t>
  </si>
  <si>
    <t>BC S/E LORD COCHRANE CCE2A 12KV 10.8 MVAr</t>
  </si>
  <si>
    <t>BC S/E MACUL CCE3A 12KV 9.6 MVAr</t>
  </si>
  <si>
    <t>BC S/E MACUL CCE4A 12KV 9.6 MVAr</t>
  </si>
  <si>
    <t>BC S/E MAIPU CCE1A 12KV 4.8 MVAr</t>
  </si>
  <si>
    <t>BC S/E MAIPU CCE2A 12KV 4.8 MVAr</t>
  </si>
  <si>
    <t>BC S/E MAIPU CCE3A 12KV 7.2 MVAr</t>
  </si>
  <si>
    <t>BC S/E OCHAGAVIA CCE2A 12KV 7.2 MVAr</t>
  </si>
  <si>
    <t>BC S/E PAJARITOS CCE1A 12KV 7.2 MVAr</t>
  </si>
  <si>
    <t>BC S/E PAJARITOS CCE1B 12KV 7.2 MVAr</t>
  </si>
  <si>
    <t>BC S/E QUILICURA CCE3A 12KV 3.6 MVAr</t>
  </si>
  <si>
    <t>BC S/E QUILICURA CCE3B 12KV 3.6 MVAr</t>
  </si>
  <si>
    <t>BC S/E QUILICURA CCE4A 12KV 4.8 MVAr</t>
  </si>
  <si>
    <t>BC S/E RECOLETA CCE4A 12KV 9.6 MVAr</t>
  </si>
  <si>
    <t>BC S/E SAN BERNARDO CCE2A 12KV 4.8 MVAr</t>
  </si>
  <si>
    <t>BC S/E SAN CRISTOBAL CCE1A 12KV 7.2 MVAr</t>
  </si>
  <si>
    <t>BC S/E SAN CRISTOBAL CCE1B 12KV 7.2 MVAr</t>
  </si>
  <si>
    <t>BC S/E SAN CRISTOBAL CCE2A 12KV 7.2 MVAr</t>
  </si>
  <si>
    <t>BC S/E SAN CRISTOBAL CCE2B 12KV 7.2 MVAr</t>
  </si>
  <si>
    <t>BC S/E SAN JOAQUIN (CHILECTRA) CCE1A 12KV 4.8 MVAr</t>
  </si>
  <si>
    <t>BC S/E SAN JOAQUIN (CHILECTRA) CCE2A 12KV 4.8 MVAr</t>
  </si>
  <si>
    <t>BC S/E SAN JOAQUIN (CHILECTRA) CCE3A 12KV 4.8 MVAr</t>
  </si>
  <si>
    <t>BC S/E SAN JOAQUIN (CHILECTRA) CCE4A 12KV 4.8 MVAr</t>
  </si>
  <si>
    <t>BC S/E SAN JOSE CCE4A 12KV 7.2 MVAr</t>
  </si>
  <si>
    <t>BC S/E SANTA ELENA CCE2A 12KV 7.2 MVAr</t>
  </si>
  <si>
    <t>BC S/E SANTA ELENA CCE4A 12KV 4.8 MVAr</t>
  </si>
  <si>
    <t>BC S/E SANTA MARTA CCE1A 12KV 9.6 MVAr</t>
  </si>
  <si>
    <t>BC S/E SANTA RAQUEL CCE4A 12KV 4.8 MVAr</t>
  </si>
  <si>
    <t>BC S/E VITACURA CCE1A 12KV 10.8 MVAr</t>
  </si>
  <si>
    <t>BC S/E VITACURA CCE3A 12KV 9.6 MVAr</t>
  </si>
  <si>
    <t>S/E OCHAGAVIA</t>
  </si>
  <si>
    <t>BC S/E OCHAGAVIA BC 1 110KV 80 MVAr</t>
  </si>
  <si>
    <t>BC S/E VITACURA CCE4A 12KV 9.6 MVAr</t>
  </si>
  <si>
    <t>BC S/E CASABLANCA C1 12KV 1.2 MVAr</t>
  </si>
  <si>
    <t>BC S/E CASABLANCA C2 12KV 0.9 MVAr</t>
  </si>
  <si>
    <t>BC S/E LOS PLACERES C3 12KV 2.4 MVAr</t>
  </si>
  <si>
    <t>BC S/E MIRAFLORES CBC1 12KV 2.18 MVAr</t>
  </si>
  <si>
    <t>BC S/E MIRAFLORES CBC2A 12KV 4.36 MVAr</t>
  </si>
  <si>
    <t>BC S/E MIRAFLORES CBC2B 12KV 4.36 MVAr</t>
  </si>
  <si>
    <t>BC S/E REÑACA C3 12KV 1.8 MVAr</t>
  </si>
  <si>
    <t>BC S/E SAN ANTONIO C1 12KV 1.2 MVAr</t>
  </si>
  <si>
    <t>BC S/E SAN ANTONIO C2 12KV 1.8 MVAr</t>
  </si>
  <si>
    <t>BC S/E SAN ANTONIO C4 12KV 1.8 MVAr</t>
  </si>
  <si>
    <t>BC S/E SAN ANTONIO C5 12KV 1.2 MVAr</t>
  </si>
  <si>
    <t>BC S/E SAN FELIPE C1 12KV 1.8 MVAr</t>
  </si>
  <si>
    <t>BC S/E SAN FELIPE C2 12KV 1.2 MVAr</t>
  </si>
  <si>
    <t>BC S/E SAN FELIPE C3 12KV 1.2 MVAr</t>
  </si>
  <si>
    <t>BC S/E SAN RAFAEL (CHILQUINTA) C2 12KV 3 MVAr</t>
  </si>
  <si>
    <t>BC S/E SAN RAFAEL (CHILQUINTA) C3 12KV 2.18 MVAr</t>
  </si>
  <si>
    <t>BC S/E SAN RAFAEL (CHILQUINTA) C4 12KV 3 MVAr</t>
  </si>
  <si>
    <t>BC S/E SAN RAFAEL (CHILQUINTA) C5 12KV 3 MVAr</t>
  </si>
  <si>
    <t>BC S/E SAN SEBASTIAN C1 12KV 1.2 MVAr</t>
  </si>
  <si>
    <t>BC S/E SAN SEBASTIAN C2 12KV 1.2 MVAr</t>
  </si>
  <si>
    <t>BC S/E VALPARAISO C1 12KV 2.18 MVAr</t>
  </si>
  <si>
    <t>BC S/E VALPARAISO C3 12KV 2.78 MVAr</t>
  </si>
  <si>
    <t>BC S/E VALPARAISO C4 12KV 4.2 MVAr</t>
  </si>
  <si>
    <t>BC S/E COSTANERA CT 12KV 1.5 MVAr</t>
  </si>
  <si>
    <t>BC S/E PUENTE ALTO 52CT-2 12KV 1.5 MVAr</t>
  </si>
  <si>
    <t>BC S/E LINARES NORTE PLN7 7.63KV 0.6 MVAr</t>
  </si>
  <si>
    <t>BC S/E LINARES NORTE PLN8 7.63KV 0.6 MVAr</t>
  </si>
  <si>
    <t>BC S/E LINARES NORTE PLN10 7.63KV 0.45 MVAr</t>
  </si>
  <si>
    <t>S/E Panimavida</t>
  </si>
  <si>
    <t>BC S/E PANIMAVIDA PP7 7.63KV 0.45 MVAr</t>
  </si>
  <si>
    <t>BC S/E PANIMAVIDA PP8 7.63KV 1.05 MVAr</t>
  </si>
  <si>
    <t>BC S/E LONGAVI PL3 7.63KV 0.9 MVAr</t>
  </si>
  <si>
    <t>BC S/E SAN GREGORIO PSG3 7.63KV 0.6 MVAr</t>
  </si>
  <si>
    <t>BC S/E FPC 52D12 6KV  0.511 MVAr</t>
  </si>
  <si>
    <t>BC S/E PETROPOWER PBC 3 20KV 25 MVAr</t>
  </si>
  <si>
    <t>S/E QUELLON</t>
  </si>
  <si>
    <t>BC S/E QUELLON 24 KV 1.8 MVAr</t>
  </si>
  <si>
    <t>BC S/E CHILLAN CE1 66KV 10 MVAr</t>
  </si>
  <si>
    <t>BC S/E CONCEPCION CCE4 13.2KV 5 MVAr</t>
  </si>
  <si>
    <t>BC S/E CONCEPCION CCE1 13.2KV 5 MVAr</t>
  </si>
  <si>
    <t>BC S/E CONCEPCION CCE2 13.2KV 5 MVAr</t>
  </si>
  <si>
    <t>BC S/E LEBU CE 13.2KV 2.5 MVAr</t>
  </si>
  <si>
    <t>BC S/E MARISCAL BCE1 12KV  5 MVAr</t>
  </si>
  <si>
    <t>BC S/E PRRAL 5 MVAr [En_Revision]</t>
  </si>
  <si>
    <t>S/E SANTA ELVIRA</t>
  </si>
  <si>
    <t>BC S/E SANTA ELVIRA 5MVAr [En_Revision]</t>
  </si>
  <si>
    <t>CS S/E ANCOA K7 500KV</t>
  </si>
  <si>
    <t>RE S/E NUEVA CARDONES K6Z 25MVAr</t>
  </si>
  <si>
    <t>S/E COCHARCAS (TRANSNET)</t>
  </si>
  <si>
    <t>BC S/E COCHARCAS 5 MVAr [En_Revision]</t>
  </si>
  <si>
    <t>RE S/E ANCOA KZ7-1</t>
  </si>
  <si>
    <t>RE S/E CHARRUA KZ3-1</t>
  </si>
  <si>
    <t>S/E PICHIRROPULLI</t>
  </si>
  <si>
    <t>BC S/E PICHIROPULLI CCE2 13.8KV 2.4 MVAr</t>
  </si>
  <si>
    <t>S/E CUMBRES</t>
  </si>
  <si>
    <t>RE S/E CUMBRE R-R2</t>
  </si>
  <si>
    <t>RE S/E NUEVA MAITENCILLO K7Z 25MVAr</t>
  </si>
  <si>
    <t>RE S/E NUEVA MAITENCILLO K10Z 25MVAr</t>
  </si>
  <si>
    <t>CS S/E NUEVA PAN DE AZUCAR K9CS 500KV [En_Revision]</t>
  </si>
  <si>
    <t>CS S/E NUEVA PAN DE AZUCAR K12CS 500KV [En_Revision]</t>
  </si>
  <si>
    <t>CS S/E NUEVA PAN DE AZUCAR K7CS 500KV</t>
  </si>
  <si>
    <t>RE S/E NUEVA PAN DE AZUCAR K9Z-R 25MVAr</t>
  </si>
  <si>
    <t>S/E EKA CHILE</t>
  </si>
  <si>
    <t>BC S/E EKA CHILE PBC 34 13.8KV 5.57 MVAr</t>
  </si>
  <si>
    <t>RE S/E NUEVA CARDONES K3Z 25MVAr</t>
  </si>
  <si>
    <t>BC S/E CAUQUENES 2.5MVAr</t>
  </si>
  <si>
    <t>BC S/E LOS MAITENES C-T2 15KV 6MVAr</t>
  </si>
  <si>
    <t>BC S/E SANTIAGO SOLAR E7 STATCOM 1</t>
  </si>
  <si>
    <t>BC S/E ARICA 13,8 KV - AUTOTRAFO Nº1-BANCO CONDENSADOR Nº2</t>
  </si>
  <si>
    <t>BC S/E ARICA 13.8 KV-BP-BANCO CONDENSADOR Nº1</t>
  </si>
  <si>
    <t>BC S/E CENTRAL DIESEL ARICA 13,8 KV-BANCO CONDENSADOR N°1</t>
  </si>
  <si>
    <t>BC S/E Coloso 13.8 kV</t>
  </si>
  <si>
    <t>BC S/E Condensador OLAP 13.8 kV N°1</t>
  </si>
  <si>
    <t>BC S/E Condensador OLAP 13.8 kV N°2</t>
  </si>
  <si>
    <t>BC S/E Estación de Bombeo 2 4.16 kV</t>
  </si>
  <si>
    <t>BC S/E Estación de Bombeo 3 4.16 kV</t>
  </si>
  <si>
    <t>BC S/E Estación de Bombeo 4 4.16 kV</t>
  </si>
  <si>
    <t>BC S/E Lixiviación 13.8 kV</t>
  </si>
  <si>
    <t>BC S/E Monturaqui 4.16</t>
  </si>
  <si>
    <t>BC S/E PARINACOTA 13,8 KV-BANCO CONDENSADOR Nº2</t>
  </si>
  <si>
    <t>RE S/E LOS CHANGOS R2</t>
  </si>
  <si>
    <t>RE S/E LOS CHANGOS R-R1</t>
  </si>
  <si>
    <t>CEMENTOS BIOBIO CENTRO 1</t>
  </si>
  <si>
    <t>CHILOE 1</t>
  </si>
  <si>
    <t>CHILOE 2</t>
  </si>
  <si>
    <t>CHILOE 3</t>
  </si>
  <si>
    <t>CHILOE 4</t>
  </si>
  <si>
    <t>CHILOE 5</t>
  </si>
  <si>
    <t>CHILOE 6</t>
  </si>
  <si>
    <t>CHILOE 7</t>
  </si>
  <si>
    <t>CHILOE 8</t>
  </si>
  <si>
    <t>CHILOE 9</t>
  </si>
  <si>
    <t>MAULE 1</t>
  </si>
  <si>
    <t>MAULE 2</t>
  </si>
  <si>
    <t>MAULE 3</t>
  </si>
  <si>
    <t>MAULE 4</t>
  </si>
  <si>
    <t>MAULE 5</t>
  </si>
  <si>
    <t>MAULE 6</t>
  </si>
  <si>
    <t>SAN LORENZO DE D. DE ALMAGRO 3-1</t>
  </si>
  <si>
    <t>SAN LORENZO DE D. DE ALMAGRO 3-2</t>
  </si>
  <si>
    <t>SAN LORENZO DE D. DE ALMAGRO 3-3</t>
  </si>
  <si>
    <t>SAN LORENZO DE D. DE ALMAGRO 3-4</t>
  </si>
  <si>
    <t>CALLAO 1</t>
  </si>
  <si>
    <t>CALLAO 2</t>
  </si>
  <si>
    <t>LOS GUINDOS 1</t>
  </si>
  <si>
    <t>CHOLGUAN</t>
  </si>
  <si>
    <t>LEBU 1</t>
  </si>
  <si>
    <t>LEBU 2</t>
  </si>
  <si>
    <t>LEBU 3</t>
  </si>
  <si>
    <t>LEBU 4</t>
  </si>
  <si>
    <t>INCUMPLIMIENTO SISTEMA DE MEDIDAS DE TRANSFERENCIAS ECONÓMICAS (PRMTE)</t>
  </si>
  <si>
    <t>Listado puntos de medida en incumplimiento Títulos 4-5 NTSyCS y 4-4 NTCO.</t>
  </si>
  <si>
    <t>INCUMPLIMIENTO</t>
  </si>
  <si>
    <t>S/R</t>
  </si>
  <si>
    <t>G_PMGD</t>
  </si>
  <si>
    <t>LOS ALMENDROS</t>
  </si>
  <si>
    <t>J3</t>
  </si>
  <si>
    <t>TAP LA ERMITA 2</t>
  </si>
  <si>
    <t>J4</t>
  </si>
  <si>
    <t>TAP LA ERMITA 1</t>
  </si>
  <si>
    <t>CENTRAL EL PASO</t>
  </si>
  <si>
    <t>AT1</t>
  </si>
  <si>
    <t>TR1 154/10,5KV 25MVA</t>
  </si>
  <si>
    <t>AT2</t>
  </si>
  <si>
    <t>TR2 154/10,5KV 25MVA</t>
  </si>
  <si>
    <t>AT3</t>
  </si>
  <si>
    <t>TR3 154/10,5KV 25MVA</t>
  </si>
  <si>
    <t>Correo diciembre 2019</t>
  </si>
  <si>
    <t>L_T</t>
  </si>
  <si>
    <t>CENTRAL PILMAIQUEN</t>
  </si>
  <si>
    <t>LOS CORRALES 1</t>
  </si>
  <si>
    <t>CURACAVI</t>
  </si>
  <si>
    <t>LOLENCO</t>
  </si>
  <si>
    <t>PANAMERICANA</t>
  </si>
  <si>
    <t>TR2 110/12kV 22MVA</t>
  </si>
  <si>
    <t>LBR1</t>
  </si>
  <si>
    <t>L_D</t>
  </si>
  <si>
    <t>AGUAS ARAUCANIA</t>
  </si>
  <si>
    <t>SAN FRANCISCO DE MOSTAZAL</t>
  </si>
  <si>
    <t>TALCA</t>
  </si>
  <si>
    <t>LBR3</t>
  </si>
  <si>
    <t>PRODUCTOS FERNANDEZ</t>
  </si>
  <si>
    <t>CLEANAIRTECH SUDAMERICA</t>
  </si>
  <si>
    <t>LAS ARAÑAS</t>
  </si>
  <si>
    <t>23</t>
  </si>
  <si>
    <t>ECLIPSE C</t>
  </si>
  <si>
    <t>ECLIPSE SOLAR SPA</t>
  </si>
  <si>
    <t>RUNGUE (FFCC)</t>
  </si>
  <si>
    <t>44</t>
  </si>
  <si>
    <t>F1</t>
  </si>
  <si>
    <t>F2</t>
  </si>
  <si>
    <t>SAN PEDRO (FFCC)</t>
  </si>
  <si>
    <t>BATUCO</t>
  </si>
  <si>
    <t>COLINA_InmConcepcion</t>
  </si>
  <si>
    <t>ELECTRICA COLINA</t>
  </si>
  <si>
    <t>DX6</t>
  </si>
  <si>
    <t>COLINA_Liray2</t>
  </si>
  <si>
    <t>BOQUIAMARGO</t>
  </si>
  <si>
    <t>ELECTRICA SAN MIGUEL</t>
  </si>
  <si>
    <t>CENTRAL EMELDA</t>
  </si>
  <si>
    <t>G1</t>
  </si>
  <si>
    <t>G2</t>
  </si>
  <si>
    <t>DE03327-19</t>
  </si>
  <si>
    <t>CERRO PABELLON</t>
  </si>
  <si>
    <t>CERRO PABELLON U1</t>
  </si>
  <si>
    <t>LBR7</t>
  </si>
  <si>
    <t>WENCO</t>
  </si>
  <si>
    <t>TAP ENTEL</t>
  </si>
  <si>
    <t>HL1</t>
  </si>
  <si>
    <t>EOLICA VALLE DE LOS VIENTOS</t>
  </si>
  <si>
    <t>ENEL GREEN POWER</t>
  </si>
  <si>
    <t>CENTRAL GUAYACAN</t>
  </si>
  <si>
    <t>ENERGIA COYANCO</t>
  </si>
  <si>
    <t>EL ABRA</t>
  </si>
  <si>
    <t>J8</t>
  </si>
  <si>
    <t>Minera el Abra</t>
  </si>
  <si>
    <t>LABERINTO</t>
  </si>
  <si>
    <t>J061-J062</t>
  </si>
  <si>
    <t>POZO ALMONTE</t>
  </si>
  <si>
    <t>CENTRAL CHAPIQUIÑA</t>
  </si>
  <si>
    <t>3</t>
  </si>
  <si>
    <t>CENTRAL SANTA LIDIA</t>
  </si>
  <si>
    <t>G</t>
  </si>
  <si>
    <t>SANTA LIDIA U</t>
  </si>
  <si>
    <t>GENERADORA METROPOLITANA</t>
  </si>
  <si>
    <t>CENTRAL NUEVA RENCA</t>
  </si>
  <si>
    <t>15,75</t>
  </si>
  <si>
    <t>GG</t>
  </si>
  <si>
    <t>NUEVA RENCA GAS</t>
  </si>
  <si>
    <t>GV</t>
  </si>
  <si>
    <t>NUEVA RENCA VAPOR</t>
  </si>
  <si>
    <t>HA1</t>
  </si>
  <si>
    <t>CENTRAL VENTANAS</t>
  </si>
  <si>
    <t>HB1</t>
  </si>
  <si>
    <t>CENTRAL QUINTERO</t>
  </si>
  <si>
    <t>CENTRAL GUACOLDA</t>
  </si>
  <si>
    <t>TR 220/13,8KV 176,5MVA</t>
  </si>
  <si>
    <t>JT3</t>
  </si>
  <si>
    <t>JT4</t>
  </si>
  <si>
    <t>JT5</t>
  </si>
  <si>
    <t>LO BOZA</t>
  </si>
  <si>
    <t>CHORRILLOS</t>
  </si>
  <si>
    <t>LA_HUAYCA</t>
  </si>
  <si>
    <t>TAMARUGAL</t>
  </si>
  <si>
    <t>LOS PUQUIOS</t>
  </si>
  <si>
    <t>LOS_PUQUIOS</t>
  </si>
  <si>
    <t>DE03930-19</t>
  </si>
  <si>
    <t>RETIRO MASISA</t>
  </si>
  <si>
    <t>DE03920-19</t>
  </si>
  <si>
    <t>PUNITAQUI</t>
  </si>
  <si>
    <t>ANTUCOYA</t>
  </si>
  <si>
    <t>TAP OFF ENLACE</t>
  </si>
  <si>
    <t>MUELLE</t>
  </si>
  <si>
    <t>MUELLE CHACAYA</t>
  </si>
  <si>
    <t>COLLAHUASI</t>
  </si>
  <si>
    <t>J9</t>
  </si>
  <si>
    <t>LAGUNAS</t>
  </si>
  <si>
    <t>J10</t>
  </si>
  <si>
    <t>O'HIGGINS</t>
  </si>
  <si>
    <t>Correo Sr. Paulo Trujillo del 27-12-2019</t>
  </si>
  <si>
    <t>CHIMBORAZO</t>
  </si>
  <si>
    <t>FARELLON</t>
  </si>
  <si>
    <t>DOMEYKO</t>
  </si>
  <si>
    <t>TR 220/6,9KV 36MVA</t>
  </si>
  <si>
    <t>COLOSO</t>
  </si>
  <si>
    <t>JS</t>
  </si>
  <si>
    <t>PLANTA OXIDOS</t>
  </si>
  <si>
    <t>SVC DOMEYKO</t>
  </si>
  <si>
    <t>TAP OFF ESTACION DE BOMBEO 4</t>
  </si>
  <si>
    <t>PURI</t>
  </si>
  <si>
    <t>ESCONDIDA</t>
  </si>
  <si>
    <t>LAGUNA SECA</t>
  </si>
  <si>
    <t>SULFUROS</t>
  </si>
  <si>
    <t>OGP1</t>
  </si>
  <si>
    <t>CT3</t>
  </si>
  <si>
    <t>CT4</t>
  </si>
  <si>
    <t>ZALDÍVAR</t>
  </si>
  <si>
    <t>TR 220/69/6,9KV 30/40/50MVA</t>
  </si>
  <si>
    <t>JT6</t>
  </si>
  <si>
    <t>NUEVA ZALDIVAR</t>
  </si>
  <si>
    <t>J05</t>
  </si>
  <si>
    <t>OHIGGINS</t>
  </si>
  <si>
    <t>MINERA_ESCONDIDA_BOMBEO2</t>
  </si>
  <si>
    <t>J7</t>
  </si>
  <si>
    <t>PLANTA DE OXIDOS</t>
  </si>
  <si>
    <t>BT2</t>
  </si>
  <si>
    <t>T1</t>
  </si>
  <si>
    <t>T2</t>
  </si>
  <si>
    <t>TAPOFF BOMBEO 2</t>
  </si>
  <si>
    <t>TAP</t>
  </si>
  <si>
    <t>TAPOFF BOMBEO 3</t>
  </si>
  <si>
    <t>TAPOFF BOMBEO 4</t>
  </si>
  <si>
    <t>LOMAS BAYAS</t>
  </si>
  <si>
    <t xml:space="preserve">DE03108-19 </t>
  </si>
  <si>
    <t>A1</t>
  </si>
  <si>
    <t>DE08377-18</t>
  </si>
  <si>
    <t>CENTRAL PARQUE EOLICO TALTAL</t>
  </si>
  <si>
    <t>PARQUE EOLICO TALTAL</t>
  </si>
  <si>
    <t>PRM</t>
  </si>
  <si>
    <t>ATA</t>
  </si>
  <si>
    <t>PLANTA RECUPERADORA DE METALES</t>
  </si>
  <si>
    <t>CENTRAL FLORIDA 3 (SCM)</t>
  </si>
  <si>
    <t>CG1</t>
  </si>
  <si>
    <t>FLORIDA 3 U1</t>
  </si>
  <si>
    <t>CG2</t>
  </si>
  <si>
    <t>FLORIDA 3 U2</t>
  </si>
  <si>
    <t>PARQUE EOLICO QUILLAGUA</t>
  </si>
  <si>
    <t>QUILLAGUA</t>
  </si>
  <si>
    <t>TAPOFF QUILLAGUA</t>
  </si>
  <si>
    <t>EL TESORO</t>
  </si>
  <si>
    <t>RED ENOR 2 - MINERA CENTINELA</t>
  </si>
  <si>
    <t>NUEVA CENTINELA</t>
  </si>
  <si>
    <t>EL ARRIERO</t>
  </si>
  <si>
    <t>ESPERANZA (MINERA CENTINELA)</t>
  </si>
  <si>
    <t>JL2</t>
  </si>
  <si>
    <t>JL3</t>
  </si>
  <si>
    <t>Correo Sr. Jorge Luis Mandru 24-04-2019</t>
  </si>
  <si>
    <t>DE03916-19</t>
  </si>
  <si>
    <t>EL LOA</t>
  </si>
  <si>
    <t>PILLANLELBUN</t>
  </si>
  <si>
    <t>TR2 66/23kV 5MVA</t>
  </si>
  <si>
    <t>TRAIGUEN</t>
  </si>
  <si>
    <t>C2</t>
  </si>
  <si>
    <t>B2</t>
  </si>
  <si>
    <t>CHUMPULLO</t>
  </si>
  <si>
    <t>CURACAUTIN</t>
  </si>
  <si>
    <t>C3</t>
  </si>
  <si>
    <t>KAPATUR</t>
  </si>
  <si>
    <t>TAMAKAYA ENERGIA</t>
  </si>
  <si>
    <t>JR</t>
  </si>
  <si>
    <t>KELAR U1</t>
  </si>
  <si>
    <t>KELAR U2</t>
  </si>
  <si>
    <t>TR 220/15KV 220MVA</t>
  </si>
  <si>
    <t>MINERA TECK CDA</t>
  </si>
  <si>
    <t>NOMBRE DE FANTASIA</t>
  </si>
  <si>
    <t>Calidad [%]</t>
  </si>
  <si>
    <t>Cleanairtech Sudamérica S.A.</t>
  </si>
  <si>
    <t>CLEANAIRTECH SUDAMERICA S.A</t>
  </si>
  <si>
    <t>Torino SpA</t>
  </si>
  <si>
    <t>TORINO SPA</t>
  </si>
  <si>
    <t>TRANSRUCATAYO S.A</t>
  </si>
  <si>
    <t>Vientos de Renaico SpA</t>
  </si>
  <si>
    <t>Innovación Energía S.A.</t>
  </si>
  <si>
    <t>INERSA</t>
  </si>
  <si>
    <t>Sí</t>
  </si>
  <si>
    <t>Parque Eólico El Maitén SpA</t>
  </si>
  <si>
    <t>AustrianSolar Chile Cuatro SpA</t>
  </si>
  <si>
    <t>KDM Energía S.A.</t>
  </si>
  <si>
    <t>AELA GENERACIÓN</t>
  </si>
  <si>
    <t>Central Colmito S.A.</t>
  </si>
  <si>
    <t>Parque Eólico Los Cururos SpA</t>
  </si>
  <si>
    <t>Helio Atacama Tres SpA</t>
  </si>
  <si>
    <t>Energía Siete SpA</t>
  </si>
  <si>
    <t>BIOENERGIAS FORESTALES</t>
  </si>
  <si>
    <t>ANGLO AMERICAN SUR</t>
  </si>
  <si>
    <t>IMELSA ENERGIA SpA</t>
  </si>
  <si>
    <t>Compañía Transmisora del Norte Grande S.A.</t>
  </si>
  <si>
    <t>Cumbres S.A.</t>
  </si>
  <si>
    <t>Comasa SpA</t>
  </si>
  <si>
    <t>CYT Operaciones SpA</t>
  </si>
  <si>
    <t>ENAP REFINERIAS</t>
  </si>
  <si>
    <t>EMPRESA DE TRANSMISION CHENA S.A.</t>
  </si>
  <si>
    <t>Cerro Dominador CSP S.A.</t>
  </si>
  <si>
    <t>EMPRESA ELÉCTRICA CARÉN</t>
  </si>
  <si>
    <t>Occidental Chemical Chile Ltda.</t>
  </si>
  <si>
    <t>Doña Javiera Valledor SpA</t>
  </si>
  <si>
    <t>DOÑA JAVIERA VALLEDOR GENERACIÓN SPA</t>
  </si>
  <si>
    <t>EDELNOR TRANSMISIÓN S.A</t>
  </si>
  <si>
    <t>Duqueco SpA</t>
  </si>
  <si>
    <t>ENEL GREEN POWER SUR</t>
  </si>
  <si>
    <t>Empresa Eléctrica La Leonera S.A.</t>
  </si>
  <si>
    <t>Enorchile S.A.</t>
  </si>
  <si>
    <t>Compañía Barrick Chile Generación Spa.</t>
  </si>
  <si>
    <t>RED ELÉCTRICA DEL NORTE 2 S.A</t>
  </si>
  <si>
    <t>Enlasa Generación Chile S.A.</t>
  </si>
  <si>
    <t>Hidropalmar S.A.</t>
  </si>
  <si>
    <t>Guanaco Compañía Minera SpA</t>
  </si>
  <si>
    <t>ON-GROUP</t>
  </si>
  <si>
    <t>Central Yungay S.A.</t>
  </si>
  <si>
    <t>Río Alto S.A.</t>
  </si>
  <si>
    <t>Empresa Eléctrica ERNC I</t>
  </si>
  <si>
    <t>ZALDIVAR TRANSMISIÓN S.A</t>
  </si>
  <si>
    <t>Hidroenersur S.A.</t>
  </si>
  <si>
    <t>HIDROENERSUR S.A.</t>
  </si>
  <si>
    <t>INACESA</t>
  </si>
  <si>
    <t>Geotérmica del Norte S.A.</t>
  </si>
  <si>
    <t>Conting. Específicas Sistema Chilectra (SDAC)</t>
  </si>
  <si>
    <t>Estudio de Operación de la Zona Norte del SIC, incorporación de parques eólicos y solares 2014-2017. 
Diseño de detalle: Sistema Integral de control de Transferencias Maitencillo - Nogales</t>
  </si>
  <si>
    <t>Salió de Operación el 26-11-2019</t>
  </si>
  <si>
    <t>(*) Mediante carta DE06091-19 el Coordinador solicitó puesta en servicio, a lo cual ENEL manifestó que el automatísmo no estaba en condiciones de habilitarse.</t>
  </si>
  <si>
    <t>si</t>
  </si>
  <si>
    <r>
      <rPr>
        <sz val="11"/>
        <color rgb="FF000000"/>
        <rFont val="Calibri"/>
        <family val="2"/>
      </rPr>
      <t xml:space="preserve">▪ </t>
    </r>
    <r>
      <rPr>
        <sz val="10"/>
        <rFont val="Arial"/>
        <family val="2"/>
      </rPr>
      <t>Se muestran solo aquellas teleprotecciones con disponibilidad inferior al 100%.
Los datos fueron obtenidos de los registros de trabajos programados e informes de limitación de transmisión ingresados en el Sistema Neomante durante el año 2019.</t>
    </r>
  </si>
  <si>
    <t>S/E CASERONES</t>
  </si>
  <si>
    <t>MAITENCILLO - CASERONES 220KV L1 C1</t>
  </si>
  <si>
    <t>MAITENCILLO - CASERONES 220KV L2 C2</t>
  </si>
  <si>
    <t>S/E GUACOLDA</t>
  </si>
  <si>
    <t>S/E O'HIGGINS</t>
  </si>
  <si>
    <t>ENCUENTRO - EL TESORO 220kV C1</t>
  </si>
  <si>
    <t>S/E ESPERANZA</t>
  </si>
  <si>
    <t>PEHUENCHE - ANCOA 220KV C1</t>
  </si>
  <si>
    <t>ANTUCO - CHARRUA - PANGUE 220KV C1</t>
  </si>
  <si>
    <t>CHARRUA - PANGUE 220KV C2</t>
  </si>
  <si>
    <t>S/E CACHIYUYAL</t>
  </si>
  <si>
    <t>CIRUELOS - VALDIVIA 220KV C2</t>
  </si>
  <si>
    <t>S/E FRANCISCO</t>
  </si>
  <si>
    <t>S/E ILLAPA</t>
  </si>
  <si>
    <t>S/E LAUREL</t>
  </si>
  <si>
    <t>S/E LOMA ALTA</t>
  </si>
  <si>
    <t>S/E MIRAJE</t>
  </si>
  <si>
    <t>NUEVA PICHIRROPULLI - RAHUE 220KV C2</t>
  </si>
  <si>
    <t>S/E PEHUENCHE</t>
  </si>
  <si>
    <t>POLPAICO - SECCIONADORA LO AGUIRRE 500kV C2</t>
  </si>
  <si>
    <t>RAHUE - PUERTO MONTT 220KV L2C1</t>
  </si>
  <si>
    <t>S/E TEMUCO</t>
  </si>
  <si>
    <t>S/E CERRO DOMINADOR</t>
  </si>
  <si>
    <t>Aela Eólica Llanquihue SpA</t>
  </si>
  <si>
    <t>76.296.433-3</t>
  </si>
  <si>
    <t>Aela Eólica Negrete SpA</t>
  </si>
  <si>
    <t>76.120.744-K</t>
  </si>
  <si>
    <t>Aela Eólica Sarco SpA</t>
  </si>
  <si>
    <t>76.644.111-4</t>
  </si>
  <si>
    <t>Agricola Alejandro Ponce EIRL</t>
  </si>
  <si>
    <t>Agrícola Ancalí Ltda</t>
  </si>
  <si>
    <t>Almeyda SpA</t>
  </si>
  <si>
    <t>76.578.959-1</t>
  </si>
  <si>
    <t>Central Eléctrica Almendrado SpA</t>
  </si>
  <si>
    <t>76.800.436-6</t>
  </si>
  <si>
    <t>Central Eléctrica el Mañío SpA</t>
  </si>
  <si>
    <t>76.464.072-1</t>
  </si>
  <si>
    <t>CMPC Celulosa S.A.</t>
  </si>
  <si>
    <t>CMPC Tissue S.A.</t>
  </si>
  <si>
    <t>Compañía Eléctrica Tarapacá S.A.</t>
  </si>
  <si>
    <t>Consorcio Energético Nacional S.A.</t>
  </si>
  <si>
    <t>Empresa Eléctrica Campiche S.A.</t>
  </si>
  <si>
    <t>Empresa Eléctrica Industrial S.A.</t>
  </si>
  <si>
    <t>Empresa Eléctrica Portezuelo SpA</t>
  </si>
  <si>
    <t>Empresa Eléctrica Ventanas S.A.</t>
  </si>
  <si>
    <t>ENAP REFINERIAS S.A. - Aconcagua</t>
  </si>
  <si>
    <t>Enel Green Power del Sur SpA.</t>
  </si>
  <si>
    <t>Energías Renovables El Arrayan LTDA</t>
  </si>
  <si>
    <t>D2 Energía Comercializadora SpA</t>
  </si>
  <si>
    <t>Generadora Antilhue Spa</t>
  </si>
  <si>
    <t>Generadora Chorrillos SpA</t>
  </si>
  <si>
    <t>76.882.291-3</t>
  </si>
  <si>
    <t>Generadora Eléctrica Gami LTDA</t>
  </si>
  <si>
    <t>76.975.757-0</t>
  </si>
  <si>
    <t>GM Holdings S.A.</t>
  </si>
  <si>
    <t>Marquesa Solar SpA</t>
  </si>
  <si>
    <t>76.454.719-5</t>
  </si>
  <si>
    <t>SPV P4 SpA</t>
  </si>
  <si>
    <t>Papeles Cordillera S.A.</t>
  </si>
  <si>
    <t>Papeles Río Vergara S.A.</t>
  </si>
  <si>
    <t>Parque Eólico San Gabriel SpA</t>
  </si>
  <si>
    <t>76.365.923-2</t>
  </si>
  <si>
    <t>PFV Doñihue SpA</t>
  </si>
  <si>
    <t>76.783.144-7</t>
  </si>
  <si>
    <t>PFV La Molina SpA</t>
  </si>
  <si>
    <t>76.783.153-6</t>
  </si>
  <si>
    <t>PMGD Cruz SpA</t>
  </si>
  <si>
    <t>76.839.906-9</t>
  </si>
  <si>
    <t>PMGD Mauco SpA</t>
  </si>
  <si>
    <t>76.450.335-K</t>
  </si>
  <si>
    <t>Salmofood S.A.</t>
  </si>
  <si>
    <t>Tolchén Transmisión SpA</t>
  </si>
  <si>
    <t>76.389.448-7</t>
  </si>
  <si>
    <t>Transmisora Valle Allipen S.A.</t>
  </si>
  <si>
    <t>76.352.539-2</t>
  </si>
  <si>
    <t>Acotango de Verano SpA</t>
  </si>
  <si>
    <t>76.876.835-8</t>
  </si>
  <si>
    <t>76.489.426-K</t>
  </si>
  <si>
    <t>Ángela Solar SpA</t>
  </si>
  <si>
    <t>76.503.519-8</t>
  </si>
  <si>
    <t>Termoeléctrica Antilhue S.A.</t>
  </si>
  <si>
    <t>Parque Solar Bellavista SpA</t>
  </si>
  <si>
    <t>Tamarugal Solar 1 S.A.</t>
  </si>
  <si>
    <t>76.055.368-9</t>
  </si>
  <si>
    <t>Generadora Calafate SpA.</t>
  </si>
  <si>
    <t>76.920.956-5</t>
  </si>
  <si>
    <t>Generadora Azul SpA</t>
  </si>
  <si>
    <t>76.780.605-1</t>
  </si>
  <si>
    <t>PMGD Calle Larga SpA</t>
  </si>
  <si>
    <t>76.863.375-4</t>
  </si>
  <si>
    <t>Canencia Energía SpA</t>
  </si>
  <si>
    <t>76.350.356-9</t>
  </si>
  <si>
    <t>Ganadera y Forestal Carran Limitada</t>
  </si>
  <si>
    <t>Solar TI Diez SpA</t>
  </si>
  <si>
    <t>76.585.782-1</t>
  </si>
  <si>
    <t>76.237.256-8</t>
  </si>
  <si>
    <t>Solar TI Once SpA</t>
  </si>
  <si>
    <t>76.727.518-8</t>
  </si>
  <si>
    <t>Duero Energía Copiulemu SpA</t>
  </si>
  <si>
    <t>76.732.233-K</t>
  </si>
  <si>
    <t>Crucero SpA</t>
  </si>
  <si>
    <t>76.752.425-0</t>
  </si>
  <si>
    <t>76.253.866-0</t>
  </si>
  <si>
    <t>77.027.333-1</t>
  </si>
  <si>
    <t>Eclipse Solar SpA</t>
  </si>
  <si>
    <t>76.505.367-6</t>
  </si>
  <si>
    <t>Empresa Eléctrica La Compañía SpA</t>
  </si>
  <si>
    <t>76.493.739-2</t>
  </si>
  <si>
    <t>EMPRESA ELECTRICA TRANQUIL SPA</t>
  </si>
  <si>
    <t>Sociedad Boco Solar SpA</t>
  </si>
  <si>
    <t>Parque Eólico el Nogal SpA</t>
  </si>
  <si>
    <t>76.430.139-0</t>
  </si>
  <si>
    <t>Eléctrica Altos de Til Til SpA</t>
  </si>
  <si>
    <t>76.578.929-K</t>
  </si>
  <si>
    <t>Empresa Eléctrica El Arrebol SpA</t>
  </si>
  <si>
    <t>76.415.299-9</t>
  </si>
  <si>
    <t>Eléctrica San Miguel SpA</t>
  </si>
  <si>
    <t>76.004.337-0</t>
  </si>
  <si>
    <t>Energía Atacama S.A.</t>
  </si>
  <si>
    <t>Fotovoltaica Acacia SpA</t>
  </si>
  <si>
    <t>76.810.311-9</t>
  </si>
  <si>
    <t>Fotovoltaica Algarrobo SpA</t>
  </si>
  <si>
    <t>76.850.028-2</t>
  </si>
  <si>
    <t>Fotovoltaica Ariztía SpA</t>
  </si>
  <si>
    <t>76.727.409-2</t>
  </si>
  <si>
    <t>Hidroeléctrica Robleria SpA</t>
  </si>
  <si>
    <t>Generadora Eléctrica Rhom Ltda</t>
  </si>
  <si>
    <t>Generadora Eléctrica Sauce Los Andes S.A.</t>
  </si>
  <si>
    <t>GR Guayacán SpA</t>
  </si>
  <si>
    <t>GR Lilen SpA</t>
  </si>
  <si>
    <t>76.748.825-4</t>
  </si>
  <si>
    <t>GR Chaquihue SpA</t>
  </si>
  <si>
    <t>76.461.944-7</t>
  </si>
  <si>
    <t>GR Tamarugo SpA</t>
  </si>
  <si>
    <t>76.451.219-7</t>
  </si>
  <si>
    <t>Parque Solar H6 SpA</t>
  </si>
  <si>
    <t>76.795.518-9</t>
  </si>
  <si>
    <t>Minicentral Hidroeléctrica El Diuto S.A.</t>
  </si>
  <si>
    <t>76.003.174-7</t>
  </si>
  <si>
    <t>76.065.092-7</t>
  </si>
  <si>
    <t>76.337.593-5</t>
  </si>
  <si>
    <t>76.616.538-9</t>
  </si>
  <si>
    <t>Fotovoltaica Jaururo SpA</t>
  </si>
  <si>
    <t>76.758.672-8</t>
  </si>
  <si>
    <t>Joaquín Solar SpA</t>
  </si>
  <si>
    <t>76.528.804-5</t>
  </si>
  <si>
    <t>Reden La Lajuela Solar SpA</t>
  </si>
  <si>
    <t>76.948.175-3</t>
  </si>
  <si>
    <t>Hidroeléctrica Río Claro S.A.</t>
  </si>
  <si>
    <t>PFV Las Codornices SpA</t>
  </si>
  <si>
    <t>76.937.187-7</t>
  </si>
  <si>
    <t>PFV Las Lechuzas SpA</t>
  </si>
  <si>
    <t>76.948.419-1</t>
  </si>
  <si>
    <t>Marchihue VII SpA</t>
  </si>
  <si>
    <t>76.746.021-K</t>
  </si>
  <si>
    <t>Solar TI Cuatro SpA</t>
  </si>
  <si>
    <t>76.574.682-5</t>
  </si>
  <si>
    <t>Parque Solar Villa Seca SpA</t>
  </si>
  <si>
    <t>76.871.352-9</t>
  </si>
  <si>
    <t>Parsosy Illapel 5 SpA</t>
  </si>
  <si>
    <t>76.557.855-8</t>
  </si>
  <si>
    <t>76.460.012-6</t>
  </si>
  <si>
    <t>Isabel Solar SpA</t>
  </si>
  <si>
    <t>76.503.513-9</t>
  </si>
  <si>
    <t>FV Santa Laura SpA</t>
  </si>
  <si>
    <t>76.954.708-8</t>
  </si>
  <si>
    <t>PFV Las Perdices SpA</t>
  </si>
  <si>
    <t>76.945.275-3</t>
  </si>
  <si>
    <t>Maitén SpA</t>
  </si>
  <si>
    <t>76.683.541-4</t>
  </si>
  <si>
    <t>Pilpilén SpA</t>
  </si>
  <si>
    <t>76.738.655-9</t>
  </si>
  <si>
    <t>Reden Cabildo Solar SpA</t>
  </si>
  <si>
    <t>76.948.169-9</t>
  </si>
  <si>
    <t>PFV El Cóndor SpA</t>
  </si>
  <si>
    <t>76.967.538-8</t>
  </si>
  <si>
    <t>Fotovoltaica El Manzano SPA</t>
  </si>
  <si>
    <t>76.404.001-5</t>
  </si>
  <si>
    <t>Laurel SpA</t>
  </si>
  <si>
    <t>76.519.771-6</t>
  </si>
  <si>
    <t>Illalolen S.A.</t>
  </si>
  <si>
    <t>76.419.748-8</t>
  </si>
  <si>
    <t>Luce Solar SpA</t>
  </si>
  <si>
    <t>76.515.795-1</t>
  </si>
  <si>
    <t>Luna Energy SpA</t>
  </si>
  <si>
    <t>76.522.004-1</t>
  </si>
  <si>
    <t>Atacama Solar S.A.</t>
  </si>
  <si>
    <t>Fotovoltaica San Isidro SpA</t>
  </si>
  <si>
    <t>76.751.856-0</t>
  </si>
  <si>
    <t>Impulso Solar Las Lloysas SpA</t>
  </si>
  <si>
    <t>76.513.574-5</t>
  </si>
  <si>
    <t>PMGD Solar Los Perales I SpA</t>
  </si>
  <si>
    <t>76.786.344-6</t>
  </si>
  <si>
    <t>Santa Catalina Solar SpA</t>
  </si>
  <si>
    <t>76.466.857-K</t>
  </si>
  <si>
    <t>Reden Talhuen Solar SpA</t>
  </si>
  <si>
    <t>76.948.177-K</t>
  </si>
  <si>
    <t>Población Solar SpA</t>
  </si>
  <si>
    <t>76.453.223-6</t>
  </si>
  <si>
    <t>PV Rodeo SpA</t>
  </si>
  <si>
    <t>PV Rovian SpA</t>
  </si>
  <si>
    <t>76.451.214-6</t>
  </si>
  <si>
    <t>Raki SpA</t>
  </si>
  <si>
    <t>Ranguil Sur SpA</t>
  </si>
  <si>
    <t>76.586.264-7</t>
  </si>
  <si>
    <t>Rigel SpA</t>
  </si>
  <si>
    <t>76.786.225-3</t>
  </si>
  <si>
    <t>RLA Solar SpA</t>
  </si>
  <si>
    <t>76.738.882-9</t>
  </si>
  <si>
    <t>Parque Fotovoltaico Santa Adriana SpA</t>
  </si>
  <si>
    <t>76.813.193-7</t>
  </si>
  <si>
    <t>Bio Energia Santa Irene SpA</t>
  </si>
  <si>
    <t>Solar Uno SpA</t>
  </si>
  <si>
    <t>76.522.348-2</t>
  </si>
  <si>
    <t>Tricahue Solar SpA</t>
  </si>
  <si>
    <t>76.136.448-0</t>
  </si>
  <si>
    <t>Tucuquere SpA</t>
  </si>
  <si>
    <t>76.815.726-K</t>
  </si>
  <si>
    <t>76.266.502-6</t>
  </si>
  <si>
    <t>Vituco SpA</t>
  </si>
  <si>
    <t>76.723.823-1</t>
  </si>
  <si>
    <t>Generadora Zapallar SpA</t>
  </si>
  <si>
    <t>76.780.597-7</t>
  </si>
  <si>
    <t>ABENGOA</t>
  </si>
  <si>
    <t>Aela Generación</t>
  </si>
  <si>
    <t>AGSA (Corrales II)</t>
  </si>
  <si>
    <t>Ángela Solar</t>
  </si>
  <si>
    <t>Antilhue</t>
  </si>
  <si>
    <t>Bellavista 1</t>
  </si>
  <si>
    <t>Calafate</t>
  </si>
  <si>
    <t>Calfuco</t>
  </si>
  <si>
    <t>Calle Larga</t>
  </si>
  <si>
    <t>Capullo</t>
  </si>
  <si>
    <t>Carbomet</t>
  </si>
  <si>
    <t>Casuto</t>
  </si>
  <si>
    <t>Central Yungay</t>
  </si>
  <si>
    <t>Cernícalo (ex Sybac Solar Project Company II SpA)</t>
  </si>
  <si>
    <t>Cerro Dominador CSP S.A. (Fusión con Atacama Generación Chile)</t>
  </si>
  <si>
    <t>Chincol (ex Sybac Solar Project Company X SpA)</t>
  </si>
  <si>
    <t>Citrino</t>
  </si>
  <si>
    <t>Colmito</t>
  </si>
  <si>
    <t>COPIULEMU 1</t>
  </si>
  <si>
    <t>Crucero</t>
  </si>
  <si>
    <t>Cumbres</t>
  </si>
  <si>
    <t>Doña Javiera Valledor</t>
  </si>
  <si>
    <t>Duqueco (ex Orazul Duqueco)</t>
  </si>
  <si>
    <t>Eclipse Solar</t>
  </si>
  <si>
    <t>EDAM LTDA.</t>
  </si>
  <si>
    <t>EELC SpA</t>
  </si>
  <si>
    <t>EGP del Sur SpA</t>
  </si>
  <si>
    <t>El Nogal</t>
  </si>
  <si>
    <t>El Pilpén (Sybac Solar Project III SpA)</t>
  </si>
  <si>
    <t>El Pitío (Sybac Solar Project Company VII SpA)</t>
  </si>
  <si>
    <t>Eléctrica El Arrebol</t>
  </si>
  <si>
    <t>Eléctrica San Miguel</t>
  </si>
  <si>
    <t>Empresa Eléctrica Leonera</t>
  </si>
  <si>
    <t>Enel Generación (Fusión con GasAtacama Chile S.A.)</t>
  </si>
  <si>
    <t>Energía Atacama S.A. (ex EBCO Atacama S.A.)</t>
  </si>
  <si>
    <t>Energía Coyanco</t>
  </si>
  <si>
    <t>ENGIE (Fusión con Solairedirect Generación Andacollo SpA - SDGA -SDGx01)</t>
  </si>
  <si>
    <t>Ex propiedad de: Renovalia Chile Seis SpA</t>
  </si>
  <si>
    <t>Ex propiedad de: Renovalia Chile Siete SpA</t>
  </si>
  <si>
    <t>Fotovoltaica Algarrobo</t>
  </si>
  <si>
    <t>Fotovoltaica Ariztía</t>
  </si>
  <si>
    <t>Fotovoltaica Norte Grande 5</t>
  </si>
  <si>
    <t>Generhom</t>
  </si>
  <si>
    <t>Gesan</t>
  </si>
  <si>
    <t>GM Holdings (ex Central el Campesino S.A.)</t>
  </si>
  <si>
    <t>GR Guayacán</t>
  </si>
  <si>
    <t>GR Lingue</t>
  </si>
  <si>
    <t>GR Santa Rosa</t>
  </si>
  <si>
    <t>GR Tamarugo (Rinconada)</t>
  </si>
  <si>
    <t>GR Tineo</t>
  </si>
  <si>
    <t>Hidroeléctrica Mallarauco</t>
  </si>
  <si>
    <t>Hidroenersur</t>
  </si>
  <si>
    <t>Hidropalmar</t>
  </si>
  <si>
    <t>Huatacondo</t>
  </si>
  <si>
    <t>Inacal</t>
  </si>
  <si>
    <t>INERSA (Central Teno)</t>
  </si>
  <si>
    <t>Jaururo Solar</t>
  </si>
  <si>
    <t>Joaquín Solar</t>
  </si>
  <si>
    <t>La Lajuela</t>
  </si>
  <si>
    <t>Las Codornices</t>
  </si>
  <si>
    <t>Las Lechuzas</t>
  </si>
  <si>
    <t>Los Espinos (Fusión con Mainco SpA)</t>
  </si>
  <si>
    <t>Parque Fotovoltaico Pirque</t>
  </si>
  <si>
    <t>Parque Solar Villa Seca</t>
  </si>
  <si>
    <t>Parsosy Illapel 5</t>
  </si>
  <si>
    <t>PE El Maitén</t>
  </si>
  <si>
    <t>Pedreros Solar</t>
  </si>
  <si>
    <t>PFV José Soler Mallafré</t>
  </si>
  <si>
    <t>PFV Las Perdices</t>
  </si>
  <si>
    <t>PFV Nuevo Quillagua</t>
  </si>
  <si>
    <t>PFV Ñiquén</t>
  </si>
  <si>
    <t>Pilpilén</t>
  </si>
  <si>
    <t>PMGD Cabildo (ex propiedad de Rigel SpA)</t>
  </si>
  <si>
    <t>PMGD Chile Generación</t>
  </si>
  <si>
    <t>PMGD El Cóndor</t>
  </si>
  <si>
    <t>PMGD EL ESTERO</t>
  </si>
  <si>
    <t>PMGD El Laurel</t>
  </si>
  <si>
    <t>PMGD LA LIGUA</t>
  </si>
  <si>
    <t>PMGD Luce Solar</t>
  </si>
  <si>
    <t>PMGD Luna</t>
  </si>
  <si>
    <t>PMGD San Isidro</t>
  </si>
  <si>
    <t>PMGD Santa Clara</t>
  </si>
  <si>
    <t>PMGD Solar Los Perales I</t>
  </si>
  <si>
    <t>PMGD Talca</t>
  </si>
  <si>
    <t>PMGD Talhuén (ex propiedad de Rigel SpA)</t>
  </si>
  <si>
    <t>Población Solar</t>
  </si>
  <si>
    <t>Puerto Seco Solar</t>
  </si>
  <si>
    <t>PV Chancon (Ex GR Avellano)</t>
  </si>
  <si>
    <t>PV LIBERTADORES (ex GR Arrayán SpA)</t>
  </si>
  <si>
    <t>PV Rodeo (ex GR Quillay)</t>
  </si>
  <si>
    <t>PV Rovian (Ex GR MOLLE)</t>
  </si>
  <si>
    <t>Raki</t>
  </si>
  <si>
    <t>Ranguil</t>
  </si>
  <si>
    <t>Representa a: Esperanza, Zofri y Estandartes</t>
  </si>
  <si>
    <t>Rigel</t>
  </si>
  <si>
    <t>RLA Solar</t>
  </si>
  <si>
    <t>Santa Adriana</t>
  </si>
  <si>
    <t>Solar La Blanquina</t>
  </si>
  <si>
    <t>Tucúquere</t>
  </si>
  <si>
    <t>Vientos de Renaico</t>
  </si>
  <si>
    <t>Zapallar</t>
  </si>
  <si>
    <t>PE LOS CURUROS</t>
  </si>
  <si>
    <t>PE LOS CURUROS (Despacho Alterno)</t>
  </si>
  <si>
    <t xml:space="preserve"> </t>
  </si>
  <si>
    <t>S/F</t>
  </si>
  <si>
    <t>E-CL</t>
  </si>
  <si>
    <t>ENOR CHILE</t>
  </si>
  <si>
    <t>KDM ENERGIA S.A.</t>
  </si>
  <si>
    <t>CONSORCIO SANTA MARTA S.A.</t>
  </si>
  <si>
    <t>CELULOSA ARAUCO Y CONSTITUCION S.A.</t>
  </si>
  <si>
    <t>CMPC PACIFICO</t>
  </si>
  <si>
    <t>CMPC</t>
  </si>
  <si>
    <t>E.E. PANGUIPULLI</t>
  </si>
  <si>
    <t>ANDES GENERACION SpA</t>
  </si>
  <si>
    <t>CARILAFQUEN</t>
  </si>
  <si>
    <t>EMPRESA ELECTRICA INDUSTRIAL</t>
  </si>
  <si>
    <t>BIOENERGIA FORESTAL</t>
  </si>
  <si>
    <t>SF ENERGÍA</t>
  </si>
  <si>
    <t>EOLICA MONTE REDONDO S.A.</t>
  </si>
  <si>
    <t>GENERADORA DEL PACIFICO S.A.</t>
  </si>
  <si>
    <t>HIDROCALLAO S.A</t>
  </si>
  <si>
    <t>HIDROELECTRICA LA HIGUERA</t>
  </si>
  <si>
    <t>HYDROCHILE</t>
  </si>
  <si>
    <t>BARRICK</t>
  </si>
  <si>
    <t>CRISTALERIAS TORO</t>
  </si>
  <si>
    <t>CENTRAL LA SILLA</t>
  </si>
  <si>
    <t>EOLICA LEBU</t>
  </si>
  <si>
    <t>E.E. LICAN</t>
  </si>
  <si>
    <t>ELEKTRA GENERACION</t>
  </si>
  <si>
    <t>EMPRESA ELECTRICA AGUAS DEL MELADO S.A.</t>
  </si>
  <si>
    <t>EMPRESA ELECTRICA LA LEONERA S.A.</t>
  </si>
  <si>
    <t>RIO PICOIQUEN</t>
  </si>
  <si>
    <t>HIDROELECTRICA LA CONFLUENCIA</t>
  </si>
  <si>
    <t>HIDROÉLECTRICA RÍO COLORADO SA</t>
  </si>
  <si>
    <t>HIDROELECTRICA RIO HUASCO S.A</t>
  </si>
  <si>
    <t>HIDROELECTRICA SAN ANDRES</t>
  </si>
  <si>
    <t>ON GROUP</t>
  </si>
  <si>
    <t>PANELES ARAUCO S.A.</t>
  </si>
  <si>
    <t>PATTERN ENERGY</t>
  </si>
  <si>
    <t>PV CONEJO</t>
  </si>
  <si>
    <t>SAN ANDRÉS SPA</t>
  </si>
  <si>
    <t>SOLAIREDIRECT</t>
  </si>
  <si>
    <t>ALBA S.A.</t>
  </si>
  <si>
    <t>ASERRADEROS ARAUCO</t>
  </si>
  <si>
    <t>E.E. CAPULLO</t>
  </si>
  <si>
    <t>EMPRESA ELECTRICA PORTEZUELO SpA</t>
  </si>
  <si>
    <t>EMPRESA ELECTRICA RUCATAYO S.A.</t>
  </si>
  <si>
    <t>ENERGIA CERRO EL MORADO</t>
  </si>
  <si>
    <t>ENERGIAS UCUQUER DOS S.A</t>
  </si>
  <si>
    <t>EPM</t>
  </si>
  <si>
    <t>FOTOVOLTAICA NORTE GRANDE</t>
  </si>
  <si>
    <t>GENERACION DE ENERGIA NUEVA DEGAN S.A.</t>
  </si>
  <si>
    <t>HIDROELECTRICA LLAUQUEREO S.A</t>
  </si>
  <si>
    <t>INACAL S.A</t>
  </si>
  <si>
    <t>JAVIERA SPA</t>
  </si>
  <si>
    <t>LOS GUINDOS GENERACION SpA</t>
  </si>
  <si>
    <t>MAINCO S.A.</t>
  </si>
  <si>
    <t>NORVIND S.A.</t>
  </si>
  <si>
    <t>PARQUE EOLICO LA ESPERANZA</t>
  </si>
  <si>
    <t>PARQUE EOLICO TAL TAL S.A.</t>
  </si>
  <si>
    <t>PARQUE SOLAR FOTOVOLTAICO LUZ DEL NORTE SPA</t>
  </si>
  <si>
    <t>POTENCIA CHILE</t>
  </si>
  <si>
    <t>PUNTA PALMERAS S.A</t>
  </si>
  <si>
    <t>PV SALVADOR SPA</t>
  </si>
  <si>
    <t xml:space="preserve">RIO ALTO GENERACION </t>
  </si>
  <si>
    <t>EÓLICO SAN PEDRO II</t>
  </si>
  <si>
    <t>SAN JUAN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</si>
</sst>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 #,##0_ ;_ * \-#,##0_ ;_ * &quot;-&quot;_ ;_ @_ "/>
    <numFmt numFmtId="164" formatCode="_-&quot;$&quot;\ * #,##0.00_-;\-&quot;$&quot;\ * #,##0.00_-;_-&quot;$&quot;\ * &quot;-&quot;??_-;_-@_-"/>
    <numFmt numFmtId="165" formatCode="_-* #,##0.00_-;\-* #,##0.00_-;_-* &quot;-&quot;??_-;_-@_-"/>
    <numFmt numFmtId="166" formatCode="_-[$€-2]\ * #,##0.00_-;\-[$€-2]\ * #,##0.00_-;_-[$€-2]\ * &quot;-&quot;??_-"/>
    <numFmt numFmtId="167" formatCode="0.0%"/>
    <numFmt numFmtId="168" formatCode="0.0"/>
    <numFmt numFmtId="169" formatCode="_-* #,##0.00\ [$€]_-;\-* #,##0.00\ [$€]_-;_-* &quot;-&quot;??\ [$€]_-;_-@_-"/>
    <numFmt numFmtId="170" formatCode="_-* #,##0.00\ _P_t_s_-;\-* #,##0.00\ _P_t_s_-;_-* &quot;-&quot;??\ _P_t_s_-;_-@_-"/>
    <numFmt numFmtId="171" formatCode="_ * #,##0.00_ ;_ * \-#,##0.00_ ;_ * &quot;-&quot;_ ;_ @_ "/>
    <numFmt numFmtId="172" formatCode="0.00000%"/>
    <numFmt numFmtId="173" formatCode="dd/mm/yyyy;@"/>
    <numFmt numFmtId="174" formatCode="0.000%"/>
  </numFmts>
  <fonts count="10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11"/>
      <color indexed="8"/>
      <name val="Calibri"/>
      <family val="2"/>
    </font>
    <font>
      <sz val="10"/>
      <color indexed="8"/>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2"/>
      <color theme="1"/>
      <name val="Calibri"/>
      <family val="2"/>
      <scheme val="minor"/>
    </font>
    <font>
      <sz val="12"/>
      <color theme="0"/>
      <name val="Calibri"/>
      <family val="2"/>
      <scheme val="minor"/>
    </font>
    <font>
      <sz val="12"/>
      <color rgb="FF006100"/>
      <name val="Calibri"/>
      <family val="2"/>
      <scheme val="minor"/>
    </font>
    <font>
      <b/>
      <sz val="12"/>
      <color rgb="FFFA7D00"/>
      <name val="Calibri"/>
      <family val="2"/>
      <scheme val="minor"/>
    </font>
    <font>
      <b/>
      <sz val="12"/>
      <color theme="0"/>
      <name val="Calibri"/>
      <family val="2"/>
      <scheme val="minor"/>
    </font>
    <font>
      <sz val="12"/>
      <color rgb="FFFA7D00"/>
      <name val="Calibri"/>
      <family val="2"/>
      <scheme val="minor"/>
    </font>
    <font>
      <sz val="12"/>
      <color rgb="FF3F3F76"/>
      <name val="Calibri"/>
      <family val="2"/>
      <scheme val="minor"/>
    </font>
    <font>
      <sz val="12"/>
      <color rgb="FF9C0006"/>
      <name val="Calibri"/>
      <family val="2"/>
      <scheme val="minor"/>
    </font>
    <font>
      <sz val="12"/>
      <color rgb="FF9C6500"/>
      <name val="Calibri"/>
      <family val="2"/>
      <scheme val="minor"/>
    </font>
    <font>
      <b/>
      <sz val="12"/>
      <color rgb="FF3F3F3F"/>
      <name val="Calibri"/>
      <family val="2"/>
      <scheme val="minor"/>
    </font>
    <font>
      <sz val="12"/>
      <color rgb="FFFF0000"/>
      <name val="Calibri"/>
      <family val="2"/>
      <scheme val="minor"/>
    </font>
    <font>
      <i/>
      <sz val="12"/>
      <color rgb="FF7F7F7F"/>
      <name val="Calibri"/>
      <family val="2"/>
      <scheme val="minor"/>
    </font>
    <font>
      <b/>
      <sz val="12"/>
      <color theme="1"/>
      <name val="Calibri"/>
      <family val="2"/>
      <scheme val="minor"/>
    </font>
    <font>
      <sz val="10"/>
      <name val="Arial"/>
      <family val="2"/>
    </font>
    <font>
      <b/>
      <sz val="14"/>
      <name val="Calibri"/>
      <family val="2"/>
      <scheme val="minor"/>
    </font>
    <font>
      <sz val="10"/>
      <name val="Calibri"/>
      <family val="2"/>
      <scheme val="minor"/>
    </font>
    <font>
      <b/>
      <i/>
      <u/>
      <sz val="14"/>
      <name val="Calibri"/>
      <family val="2"/>
      <scheme val="minor"/>
    </font>
    <font>
      <b/>
      <sz val="10"/>
      <color theme="0"/>
      <name val="Calibri"/>
      <family val="2"/>
      <scheme val="minor"/>
    </font>
    <font>
      <b/>
      <sz val="10"/>
      <name val="Calibri"/>
      <family val="2"/>
      <scheme val="minor"/>
    </font>
    <font>
      <i/>
      <sz val="10"/>
      <name val="Calibri"/>
      <family val="2"/>
      <scheme val="minor"/>
    </font>
    <font>
      <sz val="10"/>
      <color theme="0"/>
      <name val="Calibri"/>
      <family val="2"/>
      <scheme val="minor"/>
    </font>
    <font>
      <sz val="10"/>
      <color rgb="FFFF0000"/>
      <name val="Calibri"/>
      <family val="2"/>
      <scheme val="minor"/>
    </font>
    <font>
      <sz val="10"/>
      <color theme="1"/>
      <name val="Calibri"/>
      <family val="2"/>
      <scheme val="minor"/>
    </font>
    <font>
      <b/>
      <sz val="10"/>
      <color theme="1"/>
      <name val="Calibri"/>
      <family val="2"/>
      <scheme val="minor"/>
    </font>
    <font>
      <b/>
      <i/>
      <sz val="10"/>
      <color theme="0"/>
      <name val="Calibri"/>
      <family val="2"/>
      <scheme val="minor"/>
    </font>
    <font>
      <vertAlign val="superscript"/>
      <sz val="10"/>
      <name val="Calibri"/>
      <family val="2"/>
      <scheme val="minor"/>
    </font>
    <font>
      <vertAlign val="superscript"/>
      <sz val="10"/>
      <color theme="0"/>
      <name val="Calibri"/>
      <family val="2"/>
      <scheme val="minor"/>
    </font>
    <font>
      <sz val="10"/>
      <color theme="1"/>
      <name val="Arial"/>
      <family val="2"/>
    </font>
    <font>
      <sz val="8"/>
      <name val="Calibri"/>
      <family val="2"/>
      <scheme val="minor"/>
    </font>
    <font>
      <b/>
      <sz val="8"/>
      <color theme="0"/>
      <name val="Calibri"/>
      <family val="2"/>
      <scheme val="minor"/>
    </font>
    <font>
      <sz val="8"/>
      <color theme="0"/>
      <name val="Calibri"/>
      <family val="2"/>
      <scheme val="minor"/>
    </font>
    <font>
      <sz val="8"/>
      <name val="Courier New"/>
      <family val="3"/>
    </font>
    <font>
      <b/>
      <sz val="8"/>
      <color theme="0"/>
      <name val="Courier New"/>
      <family val="3"/>
    </font>
    <font>
      <b/>
      <sz val="8"/>
      <color theme="0"/>
      <name val="Tahoma"/>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0"/>
      <color indexed="12"/>
      <name val="Arial"/>
      <family val="2"/>
    </font>
    <font>
      <sz val="11"/>
      <color indexed="20"/>
      <name val="Calibri"/>
      <family val="2"/>
    </font>
    <font>
      <sz val="11"/>
      <color indexed="60"/>
      <name val="Calibri"/>
      <family val="2"/>
    </font>
    <font>
      <sz val="8"/>
      <name val="Arial"/>
      <family val="2"/>
    </font>
    <font>
      <sz val="8"/>
      <color rgb="FF000000"/>
      <name val="Arial"/>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b/>
      <sz val="11"/>
      <color indexed="8"/>
      <name val="Calibri"/>
      <family val="2"/>
    </font>
    <font>
      <sz val="10"/>
      <name val="Calibri"/>
      <family val="2"/>
    </font>
    <font>
      <sz val="11"/>
      <color rgb="FF000000"/>
      <name val="Calibri"/>
      <family val="2"/>
    </font>
    <font>
      <sz val="9"/>
      <color theme="1"/>
      <name val="Calibri"/>
      <family val="2"/>
      <scheme val="minor"/>
    </font>
    <font>
      <sz val="7"/>
      <color theme="0"/>
      <name val="Calibri"/>
      <family val="2"/>
    </font>
    <font>
      <b/>
      <sz val="8"/>
      <name val="Calibri"/>
      <family val="2"/>
      <scheme val="minor"/>
    </font>
    <font>
      <b/>
      <sz val="10"/>
      <color rgb="FFFFFFFF"/>
      <name val="Calibri"/>
      <family val="2"/>
    </font>
    <font>
      <sz val="11"/>
      <name val="Calibri"/>
      <family val="2"/>
    </font>
    <font>
      <sz val="10"/>
      <color theme="1"/>
      <name val="Calibri"/>
      <family val="2"/>
    </font>
    <font>
      <sz val="10"/>
      <name val="Arial"/>
      <family val="2"/>
    </font>
    <font>
      <sz val="8"/>
      <color theme="1"/>
      <name val="Calibri"/>
      <family val="2"/>
      <scheme val="minor"/>
    </font>
  </fonts>
  <fills count="63">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bgColor indexed="64"/>
      </patternFill>
    </fill>
    <fill>
      <patternFill patternType="solid">
        <fgColor theme="3"/>
        <bgColor indexed="0"/>
      </patternFill>
    </fill>
    <fill>
      <patternFill patternType="solid">
        <fgColor theme="0" tint="-0.14999847407452621"/>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rgb="FFFFFFFF"/>
        <bgColor rgb="FF000000"/>
      </patternFill>
    </fill>
    <fill>
      <patternFill patternType="solid">
        <fgColor rgb="FF002060"/>
        <bgColor indexed="64"/>
      </patternFill>
    </fill>
    <fill>
      <patternFill patternType="solid">
        <fgColor rgb="FF1F497D"/>
        <bgColor indexed="64"/>
      </patternFill>
    </fill>
  </fills>
  <borders count="125">
    <border>
      <left/>
      <right/>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right style="thin">
        <color indexed="64"/>
      </right>
      <top style="medium">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right style="thin">
        <color indexed="64"/>
      </right>
      <top style="dotted">
        <color indexed="64"/>
      </top>
      <bottom/>
      <diagonal/>
    </border>
    <border>
      <left style="thin">
        <color indexed="64"/>
      </left>
      <right style="thin">
        <color indexed="64"/>
      </right>
      <top/>
      <bottom style="dotted">
        <color indexed="64"/>
      </bottom>
      <diagonal/>
    </border>
    <border>
      <left/>
      <right style="thin">
        <color indexed="64"/>
      </right>
      <top/>
      <bottom style="dotted">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top style="dotted">
        <color indexed="64"/>
      </top>
      <bottom style="dotted">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style="medium">
        <color indexed="64"/>
      </right>
      <top/>
      <bottom/>
      <diagonal/>
    </border>
    <border>
      <left style="medium">
        <color indexed="64"/>
      </left>
      <right style="medium">
        <color indexed="64"/>
      </right>
      <top/>
      <bottom/>
      <diagonal/>
    </border>
    <border>
      <left style="medium">
        <color indexed="64"/>
      </left>
      <right/>
      <top/>
      <bottom/>
      <diagonal/>
    </border>
    <border>
      <left style="medium">
        <color rgb="FFBFBFBF"/>
      </left>
      <right style="medium">
        <color indexed="64"/>
      </right>
      <top/>
      <bottom/>
      <diagonal/>
    </border>
    <border>
      <left style="medium">
        <color indexed="64"/>
      </left>
      <right style="medium">
        <color indexed="64"/>
      </right>
      <top style="medium">
        <color indexed="64"/>
      </top>
      <bottom style="medium">
        <color rgb="FFBFBFBF"/>
      </bottom>
      <diagonal/>
    </border>
    <border>
      <left/>
      <right/>
      <top style="medium">
        <color indexed="64"/>
      </top>
      <bottom style="medium">
        <color rgb="FFBFBFBF"/>
      </bottom>
      <diagonal/>
    </border>
    <border>
      <left style="medium">
        <color rgb="FFBFBFBF"/>
      </left>
      <right style="medium">
        <color indexed="64"/>
      </right>
      <top style="medium">
        <color indexed="64"/>
      </top>
      <bottom style="medium">
        <color rgb="FFBFBFBF"/>
      </bottom>
      <diagonal/>
    </border>
    <border>
      <left/>
      <right style="medium">
        <color indexed="64"/>
      </right>
      <top style="medium">
        <color indexed="64"/>
      </top>
      <bottom style="medium">
        <color rgb="FFBFBFBF"/>
      </bottom>
      <diagonal/>
    </border>
    <border>
      <left style="medium">
        <color indexed="64"/>
      </left>
      <right style="medium">
        <color rgb="FFBFBFBF"/>
      </right>
      <top style="medium">
        <color indexed="64"/>
      </top>
      <bottom style="medium">
        <color rgb="FFBFBFBF"/>
      </bottom>
      <diagonal/>
    </border>
    <border>
      <left style="medium">
        <color rgb="FFBFBFBF"/>
      </left>
      <right style="medium">
        <color indexed="64"/>
      </right>
      <top/>
      <bottom style="medium">
        <color indexed="64"/>
      </bottom>
      <diagonal/>
    </border>
    <border>
      <left/>
      <right style="medium">
        <color rgb="FFBFBFBF"/>
      </right>
      <top/>
      <bottom style="medium">
        <color indexed="64"/>
      </bottom>
      <diagonal/>
    </border>
    <border>
      <left style="medium">
        <color indexed="64"/>
      </left>
      <right style="medium">
        <color indexed="64"/>
      </right>
      <top/>
      <bottom style="thin">
        <color indexed="64"/>
      </bottom>
      <diagonal/>
    </border>
    <border>
      <left/>
      <right style="medium">
        <color rgb="FFBFBFBF"/>
      </right>
      <top/>
      <bottom style="thin">
        <color indexed="64"/>
      </bottom>
      <diagonal/>
    </border>
    <border>
      <left style="medium">
        <color rgb="FFBFBFBF"/>
      </left>
      <right style="medium">
        <color indexed="64"/>
      </right>
      <top style="thin">
        <color indexed="64"/>
      </top>
      <bottom style="thin">
        <color indexed="64"/>
      </bottom>
      <diagonal/>
    </border>
    <border>
      <left/>
      <right style="medium">
        <color rgb="FFBFBFBF"/>
      </right>
      <top style="thin">
        <color indexed="64"/>
      </top>
      <bottom style="thin">
        <color indexed="64"/>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dashed">
        <color indexed="64"/>
      </top>
      <bottom/>
      <diagonal/>
    </border>
    <border>
      <left style="medium">
        <color indexed="64"/>
      </left>
      <right style="thin">
        <color indexed="64"/>
      </right>
      <top/>
      <bottom style="dashed">
        <color indexed="64"/>
      </bottom>
      <diagonal/>
    </border>
    <border>
      <left style="medium">
        <color rgb="FFBFBFBF"/>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dotted">
        <color indexed="64"/>
      </left>
      <right style="thin">
        <color indexed="64"/>
      </right>
      <top style="dotted">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diagonal/>
    </border>
    <border>
      <left style="thin">
        <color indexed="64"/>
      </left>
      <right style="dotted">
        <color indexed="64"/>
      </right>
      <top style="dotted">
        <color indexed="64"/>
      </top>
      <bottom/>
      <diagonal/>
    </border>
    <border>
      <left style="thin">
        <color indexed="64"/>
      </left>
      <right style="thin">
        <color indexed="64"/>
      </right>
      <top style="dotted">
        <color indexed="64"/>
      </top>
      <bottom style="thin">
        <color indexed="64"/>
      </bottom>
      <diagonal/>
    </border>
    <border>
      <left style="medium">
        <color indexed="64"/>
      </left>
      <right style="thin">
        <color rgb="FF000000"/>
      </right>
      <top style="thin">
        <color rgb="FF000000"/>
      </top>
      <bottom style="thin">
        <color rgb="FF000000"/>
      </bottom>
      <diagonal/>
    </border>
    <border>
      <left style="medium">
        <color indexed="64"/>
      </left>
      <right style="medium">
        <color indexed="64"/>
      </right>
      <top style="medium">
        <color indexed="64"/>
      </top>
      <bottom style="dashed">
        <color indexed="64"/>
      </bottom>
      <diagonal/>
    </border>
    <border>
      <left style="medium">
        <color indexed="64"/>
      </left>
      <right style="medium">
        <color indexed="64"/>
      </right>
      <top style="dashed">
        <color indexed="64"/>
      </top>
      <bottom/>
      <diagonal/>
    </border>
    <border>
      <left style="medium">
        <color indexed="64"/>
      </left>
      <right style="medium">
        <color indexed="64"/>
      </right>
      <top/>
      <bottom style="dashed">
        <color indexed="64"/>
      </bottom>
      <diagonal/>
    </border>
  </borders>
  <cellStyleXfs count="11281">
    <xf numFmtId="0" fontId="0" fillId="0" borderId="0"/>
    <xf numFmtId="0" fontId="20" fillId="0" borderId="0"/>
    <xf numFmtId="166" fontId="17" fillId="0" borderId="0" applyFont="0" applyFill="0" applyBorder="0" applyAlignment="0" applyProtection="0"/>
    <xf numFmtId="0" fontId="21" fillId="0" borderId="0"/>
    <xf numFmtId="0" fontId="18" fillId="0" borderId="0"/>
    <xf numFmtId="0" fontId="18" fillId="0" borderId="0"/>
    <xf numFmtId="0" fontId="19" fillId="0" borderId="0"/>
    <xf numFmtId="0" fontId="19" fillId="0" borderId="0"/>
    <xf numFmtId="0" fontId="17" fillId="0" borderId="0"/>
    <xf numFmtId="164" fontId="17" fillId="0" borderId="0" applyFont="0" applyFill="0" applyBorder="0" applyAlignment="0" applyProtection="0"/>
    <xf numFmtId="0" fontId="16" fillId="0" borderId="0"/>
    <xf numFmtId="9" fontId="17" fillId="0" borderId="0" applyFont="0" applyFill="0" applyBorder="0" applyAlignment="0" applyProtection="0"/>
    <xf numFmtId="0" fontId="17" fillId="0" borderId="0"/>
    <xf numFmtId="0" fontId="17" fillId="0" borderId="0"/>
    <xf numFmtId="0" fontId="15" fillId="0" borderId="0"/>
    <xf numFmtId="0" fontId="14" fillId="0" borderId="0"/>
    <xf numFmtId="0" fontId="13" fillId="0" borderId="0"/>
    <xf numFmtId="0" fontId="13" fillId="0" borderId="0"/>
    <xf numFmtId="0" fontId="20" fillId="0" borderId="0"/>
    <xf numFmtId="165" fontId="17" fillId="0" borderId="0" applyFont="0" applyFill="0" applyBorder="0" applyAlignment="0" applyProtection="0"/>
    <xf numFmtId="0" fontId="19" fillId="0" borderId="0"/>
    <xf numFmtId="0" fontId="26" fillId="12" borderId="0" applyNumberFormat="0" applyBorder="0" applyAlignment="0" applyProtection="0"/>
    <xf numFmtId="0" fontId="26" fillId="12" borderId="0" applyNumberFormat="0" applyBorder="0" applyAlignment="0" applyProtection="0"/>
    <xf numFmtId="0" fontId="26" fillId="16" borderId="0" applyNumberFormat="0" applyBorder="0" applyAlignment="0" applyProtection="0"/>
    <xf numFmtId="0" fontId="26" fillId="16" borderId="0" applyNumberFormat="0" applyBorder="0" applyAlignment="0" applyProtection="0"/>
    <xf numFmtId="0" fontId="26" fillId="20" borderId="0" applyNumberFormat="0" applyBorder="0" applyAlignment="0" applyProtection="0"/>
    <xf numFmtId="0" fontId="26" fillId="20" borderId="0" applyNumberFormat="0" applyBorder="0" applyAlignment="0" applyProtection="0"/>
    <xf numFmtId="0" fontId="26" fillId="24" borderId="0" applyNumberFormat="0" applyBorder="0" applyAlignment="0" applyProtection="0"/>
    <xf numFmtId="0" fontId="26" fillId="24" borderId="0" applyNumberFormat="0" applyBorder="0" applyAlignment="0" applyProtection="0"/>
    <xf numFmtId="0" fontId="26" fillId="28" borderId="0" applyNumberFormat="0" applyBorder="0" applyAlignment="0" applyProtection="0"/>
    <xf numFmtId="0" fontId="26" fillId="28" borderId="0" applyNumberFormat="0" applyBorder="0" applyAlignment="0" applyProtection="0"/>
    <xf numFmtId="0" fontId="26" fillId="32" borderId="0" applyNumberFormat="0" applyBorder="0" applyAlignment="0" applyProtection="0"/>
    <xf numFmtId="0" fontId="26" fillId="32" borderId="0" applyNumberFormat="0" applyBorder="0" applyAlignment="0" applyProtection="0"/>
    <xf numFmtId="0" fontId="26" fillId="13" borderId="0" applyNumberFormat="0" applyBorder="0" applyAlignment="0" applyProtection="0"/>
    <xf numFmtId="0" fontId="26" fillId="13" borderId="0" applyNumberFormat="0" applyBorder="0" applyAlignment="0" applyProtection="0"/>
    <xf numFmtId="0" fontId="26" fillId="17" borderId="0" applyNumberFormat="0" applyBorder="0" applyAlignment="0" applyProtection="0"/>
    <xf numFmtId="0" fontId="26" fillId="17" borderId="0" applyNumberFormat="0" applyBorder="0" applyAlignment="0" applyProtection="0"/>
    <xf numFmtId="0" fontId="26" fillId="21" borderId="0" applyNumberFormat="0" applyBorder="0" applyAlignment="0" applyProtection="0"/>
    <xf numFmtId="0" fontId="26" fillId="21" borderId="0" applyNumberFormat="0" applyBorder="0" applyAlignment="0" applyProtection="0"/>
    <xf numFmtId="0" fontId="26" fillId="25" borderId="0" applyNumberFormat="0" applyBorder="0" applyAlignment="0" applyProtection="0"/>
    <xf numFmtId="0" fontId="26" fillId="25" borderId="0" applyNumberFormat="0" applyBorder="0" applyAlignment="0" applyProtection="0"/>
    <xf numFmtId="0" fontId="26" fillId="29" borderId="0" applyNumberFormat="0" applyBorder="0" applyAlignment="0" applyProtection="0"/>
    <xf numFmtId="0" fontId="26" fillId="29" borderId="0" applyNumberFormat="0" applyBorder="0" applyAlignment="0" applyProtection="0"/>
    <xf numFmtId="0" fontId="26" fillId="33" borderId="0" applyNumberFormat="0" applyBorder="0" applyAlignment="0" applyProtection="0"/>
    <xf numFmtId="0" fontId="26" fillId="33" borderId="0" applyNumberFormat="0" applyBorder="0" applyAlignment="0" applyProtection="0"/>
    <xf numFmtId="0" fontId="27" fillId="14" borderId="0" applyNumberFormat="0" applyBorder="0" applyAlignment="0" applyProtection="0"/>
    <xf numFmtId="0" fontId="27" fillId="14"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7" fillId="22" borderId="0" applyNumberFormat="0" applyBorder="0" applyAlignment="0" applyProtection="0"/>
    <xf numFmtId="0" fontId="27" fillId="22" borderId="0" applyNumberFormat="0" applyBorder="0" applyAlignment="0" applyProtection="0"/>
    <xf numFmtId="0" fontId="27" fillId="26" borderId="0" applyNumberFormat="0" applyBorder="0" applyAlignment="0" applyProtection="0"/>
    <xf numFmtId="0" fontId="27" fillId="26" borderId="0" applyNumberFormat="0" applyBorder="0" applyAlignment="0" applyProtection="0"/>
    <xf numFmtId="0" fontId="27" fillId="30" borderId="0" applyNumberFormat="0" applyBorder="0" applyAlignment="0" applyProtection="0"/>
    <xf numFmtId="0" fontId="27" fillId="30" borderId="0" applyNumberFormat="0" applyBorder="0" applyAlignment="0" applyProtection="0"/>
    <xf numFmtId="0" fontId="27" fillId="34" borderId="0" applyNumberFormat="0" applyBorder="0" applyAlignment="0" applyProtection="0"/>
    <xf numFmtId="0" fontId="27" fillId="34"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29" fillId="8" borderId="23" applyNumberFormat="0" applyAlignment="0" applyProtection="0"/>
    <xf numFmtId="0" fontId="29" fillId="8" borderId="23" applyNumberFormat="0" applyAlignment="0" applyProtection="0"/>
    <xf numFmtId="0" fontId="30" fillId="9" borderId="26" applyNumberFormat="0" applyAlignment="0" applyProtection="0"/>
    <xf numFmtId="0" fontId="30" fillId="9" borderId="26" applyNumberFormat="0" applyAlignment="0" applyProtection="0"/>
    <xf numFmtId="0" fontId="31" fillId="0" borderId="25" applyNumberFormat="0" applyFill="0" applyAlignment="0" applyProtection="0"/>
    <xf numFmtId="0" fontId="31" fillId="0" borderId="25" applyNumberFormat="0" applyFill="0" applyAlignment="0" applyProtection="0"/>
    <xf numFmtId="0" fontId="25" fillId="0" borderId="0" applyNumberFormat="0" applyFill="0" applyBorder="0" applyAlignment="0" applyProtection="0"/>
    <xf numFmtId="0" fontId="27" fillId="11" borderId="0" applyNumberFormat="0" applyBorder="0" applyAlignment="0" applyProtection="0"/>
    <xf numFmtId="0" fontId="27" fillId="11" borderId="0" applyNumberFormat="0" applyBorder="0" applyAlignment="0" applyProtection="0"/>
    <xf numFmtId="0" fontId="27" fillId="15" borderId="0" applyNumberFormat="0" applyBorder="0" applyAlignment="0" applyProtection="0"/>
    <xf numFmtId="0" fontId="27" fillId="15" borderId="0" applyNumberFormat="0" applyBorder="0" applyAlignment="0" applyProtection="0"/>
    <xf numFmtId="0" fontId="27" fillId="19" borderId="0" applyNumberFormat="0" applyBorder="0" applyAlignment="0" applyProtection="0"/>
    <xf numFmtId="0" fontId="27" fillId="19" borderId="0" applyNumberFormat="0" applyBorder="0" applyAlignment="0" applyProtection="0"/>
    <xf numFmtId="0" fontId="27" fillId="23" borderId="0" applyNumberFormat="0" applyBorder="0" applyAlignment="0" applyProtection="0"/>
    <xf numFmtId="0" fontId="27" fillId="23" borderId="0" applyNumberFormat="0" applyBorder="0" applyAlignment="0" applyProtection="0"/>
    <xf numFmtId="0" fontId="27" fillId="27" borderId="0" applyNumberFormat="0" applyBorder="0" applyAlignment="0" applyProtection="0"/>
    <xf numFmtId="0" fontId="27" fillId="27" borderId="0" applyNumberFormat="0" applyBorder="0" applyAlignment="0" applyProtection="0"/>
    <xf numFmtId="0" fontId="27" fillId="31" borderId="0" applyNumberFormat="0" applyBorder="0" applyAlignment="0" applyProtection="0"/>
    <xf numFmtId="0" fontId="27" fillId="31" borderId="0" applyNumberFormat="0" applyBorder="0" applyAlignment="0" applyProtection="0"/>
    <xf numFmtId="0" fontId="32" fillId="7" borderId="23" applyNumberFormat="0" applyAlignment="0" applyProtection="0"/>
    <xf numFmtId="0" fontId="32" fillId="7" borderId="23" applyNumberFormat="0" applyAlignment="0" applyProtection="0"/>
    <xf numFmtId="0" fontId="33" fillId="5" borderId="0" applyNumberFormat="0" applyBorder="0" applyAlignment="0" applyProtection="0"/>
    <xf numFmtId="0" fontId="33" fillId="5" borderId="0" applyNumberFormat="0" applyBorder="0" applyAlignment="0" applyProtection="0"/>
    <xf numFmtId="0" fontId="34" fillId="6" borderId="0" applyNumberFormat="0" applyBorder="0" applyAlignment="0" applyProtection="0"/>
    <xf numFmtId="0" fontId="34" fillId="6" borderId="0" applyNumberFormat="0" applyBorder="0" applyAlignment="0" applyProtection="0"/>
    <xf numFmtId="0" fontId="26" fillId="10" borderId="27" applyNumberFormat="0" applyFont="0" applyAlignment="0" applyProtection="0"/>
    <xf numFmtId="0" fontId="26" fillId="10" borderId="27" applyNumberFormat="0" applyFont="0" applyAlignment="0" applyProtection="0"/>
    <xf numFmtId="0" fontId="35" fillId="8" borderId="24" applyNumberFormat="0" applyAlignment="0" applyProtection="0"/>
    <xf numFmtId="0" fontId="35" fillId="8" borderId="24" applyNumberFormat="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23" fillId="0" borderId="20" applyNumberFormat="0" applyFill="0" applyAlignment="0" applyProtection="0"/>
    <xf numFmtId="0" fontId="24" fillId="0" borderId="21" applyNumberFormat="0" applyFill="0" applyAlignment="0" applyProtection="0"/>
    <xf numFmtId="0" fontId="25" fillId="0" borderId="22" applyNumberFormat="0" applyFill="0" applyAlignment="0" applyProtection="0"/>
    <xf numFmtId="0" fontId="22" fillId="0" borderId="0" applyNumberFormat="0" applyFill="0" applyBorder="0" applyAlignment="0" applyProtection="0"/>
    <xf numFmtId="0" fontId="38" fillId="0" borderId="28" applyNumberFormat="0" applyFill="0" applyAlignment="0" applyProtection="0"/>
    <xf numFmtId="0" fontId="38" fillId="0" borderId="28" applyNumberFormat="0" applyFill="0" applyAlignment="0" applyProtection="0"/>
    <xf numFmtId="0" fontId="12" fillId="0" borderId="0"/>
    <xf numFmtId="0" fontId="12" fillId="0" borderId="0"/>
    <xf numFmtId="0" fontId="11" fillId="0" borderId="0"/>
    <xf numFmtId="0" fontId="11" fillId="0" borderId="0"/>
    <xf numFmtId="0" fontId="10" fillId="0" borderId="0"/>
    <xf numFmtId="0" fontId="10" fillId="0" borderId="0"/>
    <xf numFmtId="0" fontId="10" fillId="0" borderId="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6" fillId="0" borderId="0"/>
    <xf numFmtId="9" fontId="39" fillId="0" borderId="0" applyFont="0" applyFill="0" applyBorder="0" applyAlignment="0" applyProtection="0"/>
    <xf numFmtId="0" fontId="17" fillId="0" borderId="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2"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0"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4"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28"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32"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3"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17"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1"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5"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29"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5" fillId="33" borderId="0" applyNumberFormat="0" applyBorder="0" applyAlignment="0" applyProtection="0"/>
    <xf numFmtId="0" fontId="17" fillId="0" borderId="0"/>
    <xf numFmtId="0" fontId="17" fillId="0" borderId="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9"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7"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17"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0" fontId="5" fillId="10" borderId="27" applyNumberFormat="0" applyFont="0" applyAlignment="0" applyProtection="0"/>
    <xf numFmtId="9" fontId="17" fillId="0" borderId="0" applyFont="0" applyFill="0" applyBorder="0" applyAlignment="0" applyProtection="0"/>
    <xf numFmtId="3" fontId="17" fillId="0" borderId="0"/>
    <xf numFmtId="0" fontId="4" fillId="0" borderId="0"/>
    <xf numFmtId="0" fontId="5" fillId="0" borderId="0"/>
    <xf numFmtId="0" fontId="5" fillId="0" borderId="0"/>
    <xf numFmtId="0" fontId="20" fillId="0" borderId="0"/>
    <xf numFmtId="0" fontId="17" fillId="0" borderId="0"/>
    <xf numFmtId="0" fontId="17"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0" fontId="19" fillId="42" borderId="0" applyNumberFormat="0" applyBorder="0" applyAlignment="0" applyProtection="0"/>
    <xf numFmtId="0" fontId="19" fillId="43" borderId="0" applyNumberFormat="0" applyBorder="0" applyAlignment="0" applyProtection="0"/>
    <xf numFmtId="0" fontId="19" fillId="44"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1" borderId="0" applyNumberFormat="0" applyBorder="0" applyAlignment="0" applyProtection="0"/>
    <xf numFmtId="0" fontId="19" fillId="44" borderId="0" applyNumberFormat="0" applyBorder="0" applyAlignment="0" applyProtection="0"/>
    <xf numFmtId="0" fontId="19" fillId="47" borderId="0" applyNumberFormat="0" applyBorder="0" applyAlignment="0" applyProtection="0"/>
    <xf numFmtId="0" fontId="71" fillId="14" borderId="0" applyNumberFormat="0" applyBorder="0" applyAlignment="0" applyProtection="0"/>
    <xf numFmtId="0" fontId="72" fillId="48" borderId="0" applyNumberFormat="0" applyBorder="0" applyAlignment="0" applyProtection="0"/>
    <xf numFmtId="0" fontId="71" fillId="18" borderId="0" applyNumberFormat="0" applyBorder="0" applyAlignment="0" applyProtection="0"/>
    <xf numFmtId="0" fontId="72" fillId="45" borderId="0" applyNumberFormat="0" applyBorder="0" applyAlignment="0" applyProtection="0"/>
    <xf numFmtId="0" fontId="71" fillId="22" borderId="0" applyNumberFormat="0" applyBorder="0" applyAlignment="0" applyProtection="0"/>
    <xf numFmtId="0" fontId="72" fillId="46" borderId="0" applyNumberFormat="0" applyBorder="0" applyAlignment="0" applyProtection="0"/>
    <xf numFmtId="0" fontId="71" fillId="26" borderId="0" applyNumberFormat="0" applyBorder="0" applyAlignment="0" applyProtection="0"/>
    <xf numFmtId="0" fontId="72" fillId="49" borderId="0" applyNumberFormat="0" applyBorder="0" applyAlignment="0" applyProtection="0"/>
    <xf numFmtId="0" fontId="71" fillId="30" borderId="0" applyNumberFormat="0" applyBorder="0" applyAlignment="0" applyProtection="0"/>
    <xf numFmtId="0" fontId="72" fillId="50" borderId="0" applyNumberFormat="0" applyBorder="0" applyAlignment="0" applyProtection="0"/>
    <xf numFmtId="0" fontId="71" fillId="34" borderId="0" applyNumberFormat="0" applyBorder="0" applyAlignment="0" applyProtection="0"/>
    <xf numFmtId="0" fontId="72" fillId="51" borderId="0" applyNumberFormat="0" applyBorder="0" applyAlignment="0" applyProtection="0"/>
    <xf numFmtId="0" fontId="17" fillId="0" borderId="0"/>
    <xf numFmtId="0" fontId="60" fillId="4" borderId="0" applyNumberFormat="0" applyBorder="0" applyAlignment="0" applyProtection="0"/>
    <xf numFmtId="0" fontId="73" fillId="40" borderId="0" applyNumberFormat="0" applyBorder="0" applyAlignment="0" applyProtection="0"/>
    <xf numFmtId="0" fontId="65" fillId="8" borderId="23" applyNumberFormat="0" applyAlignment="0" applyProtection="0"/>
    <xf numFmtId="0" fontId="74" fillId="52" borderId="79" applyNumberFormat="0" applyAlignment="0" applyProtection="0"/>
    <xf numFmtId="0" fontId="67" fillId="9" borderId="26" applyNumberFormat="0" applyAlignment="0" applyProtection="0"/>
    <xf numFmtId="0" fontId="75" fillId="53" borderId="80" applyNumberFormat="0" applyAlignment="0" applyProtection="0"/>
    <xf numFmtId="0" fontId="66" fillId="0" borderId="25" applyNumberFormat="0" applyFill="0" applyAlignment="0" applyProtection="0"/>
    <xf numFmtId="0" fontId="76" fillId="0" borderId="81" applyNumberFormat="0" applyFill="0" applyAlignment="0" applyProtection="0"/>
    <xf numFmtId="0" fontId="77" fillId="0" borderId="0" applyNumberFormat="0" applyFill="0" applyBorder="0" applyAlignment="0" applyProtection="0"/>
    <xf numFmtId="0" fontId="71" fillId="11" borderId="0" applyNumberFormat="0" applyBorder="0" applyAlignment="0" applyProtection="0"/>
    <xf numFmtId="0" fontId="72" fillId="54" borderId="0" applyNumberFormat="0" applyBorder="0" applyAlignment="0" applyProtection="0"/>
    <xf numFmtId="0" fontId="71" fillId="15" borderId="0" applyNumberFormat="0" applyBorder="0" applyAlignment="0" applyProtection="0"/>
    <xf numFmtId="0" fontId="72" fillId="55" borderId="0" applyNumberFormat="0" applyBorder="0" applyAlignment="0" applyProtection="0"/>
    <xf numFmtId="0" fontId="71" fillId="19" borderId="0" applyNumberFormat="0" applyBorder="0" applyAlignment="0" applyProtection="0"/>
    <xf numFmtId="0" fontId="72" fillId="56" borderId="0" applyNumberFormat="0" applyBorder="0" applyAlignment="0" applyProtection="0"/>
    <xf numFmtId="0" fontId="71" fillId="23" borderId="0" applyNumberFormat="0" applyBorder="0" applyAlignment="0" applyProtection="0"/>
    <xf numFmtId="0" fontId="72" fillId="49" borderId="0" applyNumberFormat="0" applyBorder="0" applyAlignment="0" applyProtection="0"/>
    <xf numFmtId="0" fontId="71" fillId="27" borderId="0" applyNumberFormat="0" applyBorder="0" applyAlignment="0" applyProtection="0"/>
    <xf numFmtId="0" fontId="72" fillId="50" borderId="0" applyNumberFormat="0" applyBorder="0" applyAlignment="0" applyProtection="0"/>
    <xf numFmtId="0" fontId="71" fillId="31" borderId="0" applyNumberFormat="0" applyBorder="0" applyAlignment="0" applyProtection="0"/>
    <xf numFmtId="0" fontId="72" fillId="57" borderId="0" applyNumberFormat="0" applyBorder="0" applyAlignment="0" applyProtection="0"/>
    <xf numFmtId="0" fontId="63" fillId="7" borderId="23" applyNumberFormat="0" applyAlignment="0" applyProtection="0"/>
    <xf numFmtId="0" fontId="78" fillId="43" borderId="79"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9" fontId="17" fillId="0" borderId="0" applyFont="0" applyFill="0" applyBorder="0" applyAlignment="0" applyProtection="0"/>
    <xf numFmtId="0" fontId="79" fillId="0" borderId="0" applyNumberFormat="0" applyFill="0" applyBorder="0" applyAlignment="0" applyProtection="0">
      <alignment vertical="top"/>
      <protection locked="0"/>
    </xf>
    <xf numFmtId="0" fontId="61" fillId="5" borderId="0" applyNumberFormat="0" applyBorder="0" applyAlignment="0" applyProtection="0"/>
    <xf numFmtId="0" fontId="80" fillId="39" borderId="0" applyNumberFormat="0" applyBorder="0" applyAlignment="0" applyProtection="0"/>
    <xf numFmtId="170" fontId="17" fillId="0" borderId="0" applyFont="0" applyFill="0" applyBorder="0" applyAlignment="0" applyProtection="0"/>
    <xf numFmtId="0" fontId="62" fillId="6" borderId="0" applyNumberFormat="0" applyBorder="0" applyAlignment="0" applyProtection="0"/>
    <xf numFmtId="0" fontId="81" fillId="58" borderId="0" applyNumberFormat="0" applyBorder="0" applyAlignment="0" applyProtection="0"/>
    <xf numFmtId="0" fontId="82" fillId="0" borderId="0"/>
    <xf numFmtId="0" fontId="17" fillId="0" borderId="0"/>
    <xf numFmtId="0" fontId="5" fillId="0" borderId="0"/>
    <xf numFmtId="0" fontId="5" fillId="0" borderId="0"/>
    <xf numFmtId="0" fontId="5" fillId="0" borderId="0"/>
    <xf numFmtId="0" fontId="83" fillId="0" borderId="0"/>
    <xf numFmtId="0" fontId="17" fillId="59" borderId="82" applyNumberFormat="0" applyFont="0" applyAlignment="0" applyProtection="0"/>
    <xf numFmtId="9" fontId="17" fillId="0" borderId="0" applyFont="0" applyFill="0" applyBorder="0" applyAlignment="0" applyProtection="0"/>
    <xf numFmtId="9" fontId="82"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9" fontId="17" fillId="0" borderId="0" applyFont="0" applyFill="0" applyBorder="0" applyAlignment="0" applyProtection="0"/>
    <xf numFmtId="0" fontId="64" fillId="8" borderId="24" applyNumberFormat="0" applyAlignment="0" applyProtection="0"/>
    <xf numFmtId="0" fontId="84" fillId="52" borderId="83" applyNumberFormat="0" applyAlignment="0" applyProtection="0"/>
    <xf numFmtId="0" fontId="68" fillId="0" borderId="0" applyNumberFormat="0" applyFill="0" applyBorder="0" applyAlignment="0" applyProtection="0"/>
    <xf numFmtId="0" fontId="85" fillId="0" borderId="0" applyNumberFormat="0" applyFill="0" applyBorder="0" applyAlignment="0" applyProtection="0"/>
    <xf numFmtId="0" fontId="69" fillId="0" borderId="0" applyNumberFormat="0" applyFill="0" applyBorder="0" applyAlignment="0" applyProtection="0"/>
    <xf numFmtId="0" fontId="86" fillId="0" borderId="0" applyNumberFormat="0" applyFill="0" applyBorder="0" applyAlignment="0" applyProtection="0"/>
    <xf numFmtId="0" fontId="87" fillId="0" borderId="84" applyNumberFormat="0" applyFill="0" applyAlignment="0" applyProtection="0"/>
    <xf numFmtId="0" fontId="88" fillId="0" borderId="85" applyNumberFormat="0" applyFill="0" applyAlignment="0" applyProtection="0"/>
    <xf numFmtId="0" fontId="77" fillId="0" borderId="86" applyNumberFormat="0" applyFill="0" applyAlignment="0" applyProtection="0"/>
    <xf numFmtId="0" fontId="89" fillId="0" borderId="0" applyNumberFormat="0" applyFill="0" applyBorder="0" applyAlignment="0" applyProtection="0"/>
    <xf numFmtId="0" fontId="70" fillId="0" borderId="28" applyNumberFormat="0" applyFill="0" applyAlignment="0" applyProtection="0"/>
    <xf numFmtId="0" fontId="90" fillId="0" borderId="87" applyNumberFormat="0" applyFill="0" applyAlignment="0" applyProtection="0"/>
    <xf numFmtId="164" fontId="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165" fontId="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165" fontId="17" fillId="0" borderId="0" applyFont="0" applyFill="0" applyBorder="0" applyAlignment="0" applyProtection="0"/>
    <xf numFmtId="165" fontId="17" fillId="0" borderId="0" applyFont="0" applyFill="0" applyBorder="0" applyAlignment="0" applyProtection="0"/>
    <xf numFmtId="165" fontId="1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10" borderId="27" applyNumberFormat="0" applyFont="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41" fontId="99" fillId="0" borderId="0" applyFont="0" applyFill="0" applyBorder="0" applyAlignment="0" applyProtection="0"/>
    <xf numFmtId="0" fontId="1" fillId="0" borderId="0"/>
  </cellStyleXfs>
  <cellXfs count="607">
    <xf numFmtId="0" fontId="0" fillId="0" borderId="0" xfId="0"/>
    <xf numFmtId="0" fontId="40" fillId="3" borderId="63" xfId="110" applyFont="1" applyFill="1" applyBorder="1"/>
    <xf numFmtId="0" fontId="41" fillId="3" borderId="63" xfId="110" applyFont="1" applyFill="1" applyBorder="1"/>
    <xf numFmtId="0" fontId="41" fillId="3" borderId="0" xfId="110" applyFont="1" applyFill="1"/>
    <xf numFmtId="0" fontId="40" fillId="3" borderId="64" xfId="110" applyFont="1" applyFill="1" applyBorder="1"/>
    <xf numFmtId="0" fontId="41" fillId="3" borderId="64" xfId="110" applyFont="1" applyFill="1" applyBorder="1"/>
    <xf numFmtId="0" fontId="40" fillId="3" borderId="0" xfId="110" applyFont="1" applyFill="1" applyBorder="1"/>
    <xf numFmtId="0" fontId="41" fillId="3" borderId="0" xfId="110" applyFont="1" applyFill="1" applyBorder="1"/>
    <xf numFmtId="0" fontId="42" fillId="3" borderId="0" xfId="110" applyFont="1" applyFill="1"/>
    <xf numFmtId="0" fontId="41" fillId="3" borderId="31" xfId="110" applyFont="1" applyFill="1" applyBorder="1" applyAlignment="1">
      <alignment vertical="center"/>
    </xf>
    <xf numFmtId="0" fontId="41" fillId="3" borderId="32" xfId="110" applyFont="1" applyFill="1" applyBorder="1" applyAlignment="1">
      <alignment horizontal="center" vertical="center"/>
    </xf>
    <xf numFmtId="0" fontId="41" fillId="3" borderId="45" xfId="110" applyFont="1" applyFill="1" applyBorder="1" applyAlignment="1">
      <alignment vertical="center"/>
    </xf>
    <xf numFmtId="0" fontId="41" fillId="3" borderId="46" xfId="110" applyFont="1" applyFill="1" applyBorder="1" applyAlignment="1">
      <alignment horizontal="center" vertical="center"/>
    </xf>
    <xf numFmtId="0" fontId="41" fillId="3" borderId="2" xfId="110" applyFont="1" applyFill="1" applyBorder="1" applyAlignment="1">
      <alignment vertical="center"/>
    </xf>
    <xf numFmtId="0" fontId="41" fillId="3" borderId="16" xfId="110" applyFont="1" applyFill="1" applyBorder="1" applyAlignment="1">
      <alignment horizontal="center" vertical="center"/>
    </xf>
    <xf numFmtId="0" fontId="40" fillId="3" borderId="63" xfId="12" applyFont="1" applyFill="1" applyBorder="1"/>
    <xf numFmtId="0" fontId="40" fillId="3" borderId="64" xfId="12" applyFont="1" applyFill="1" applyBorder="1"/>
    <xf numFmtId="0" fontId="41" fillId="3" borderId="0" xfId="8" applyFont="1" applyFill="1"/>
    <xf numFmtId="0" fontId="44" fillId="3" borderId="63" xfId="8" applyFont="1" applyFill="1" applyBorder="1"/>
    <xf numFmtId="0" fontId="44" fillId="3" borderId="64" xfId="8" applyFont="1" applyFill="1" applyBorder="1"/>
    <xf numFmtId="0" fontId="41" fillId="0" borderId="0" xfId="0" applyFont="1" applyAlignment="1">
      <alignment vertical="center"/>
    </xf>
    <xf numFmtId="0" fontId="41" fillId="0" borderId="63" xfId="0" applyFont="1" applyBorder="1" applyAlignment="1">
      <alignment vertical="center"/>
    </xf>
    <xf numFmtId="0" fontId="41" fillId="0" borderId="64" xfId="0" applyFont="1" applyBorder="1" applyAlignment="1">
      <alignment vertical="center"/>
    </xf>
    <xf numFmtId="0" fontId="41" fillId="0" borderId="63" xfId="0" applyFont="1" applyBorder="1"/>
    <xf numFmtId="0" fontId="41" fillId="0" borderId="0" xfId="12" applyFont="1"/>
    <xf numFmtId="0" fontId="41" fillId="0" borderId="64" xfId="0" applyFont="1" applyBorder="1"/>
    <xf numFmtId="0" fontId="43" fillId="35" borderId="9" xfId="12" applyFont="1" applyFill="1" applyBorder="1" applyAlignment="1">
      <alignment horizontal="center" vertical="center"/>
    </xf>
    <xf numFmtId="0" fontId="43" fillId="35" borderId="10" xfId="12" applyFont="1" applyFill="1" applyBorder="1" applyAlignment="1">
      <alignment horizontal="center" vertical="center"/>
    </xf>
    <xf numFmtId="0" fontId="43" fillId="35" borderId="56" xfId="12" applyFont="1" applyFill="1" applyBorder="1" applyAlignment="1">
      <alignment horizontal="center" vertical="center"/>
    </xf>
    <xf numFmtId="0" fontId="43" fillId="35" borderId="9" xfId="12" applyFont="1" applyFill="1" applyBorder="1" applyAlignment="1">
      <alignment horizontal="center"/>
    </xf>
    <xf numFmtId="0" fontId="43" fillId="35" borderId="6" xfId="12" applyFont="1" applyFill="1" applyBorder="1" applyAlignment="1">
      <alignment horizontal="center" vertical="center"/>
    </xf>
    <xf numFmtId="0" fontId="44" fillId="0" borderId="15" xfId="12" applyFont="1" applyBorder="1"/>
    <xf numFmtId="0" fontId="44" fillId="0" borderId="58" xfId="12" applyFont="1" applyBorder="1"/>
    <xf numFmtId="17" fontId="41" fillId="0" borderId="62" xfId="12" applyNumberFormat="1" applyFont="1" applyBorder="1" applyAlignment="1">
      <alignment horizontal="center"/>
    </xf>
    <xf numFmtId="0" fontId="41" fillId="0" borderId="45" xfId="12" applyFont="1" applyBorder="1"/>
    <xf numFmtId="17" fontId="41" fillId="0" borderId="52" xfId="12" applyNumberFormat="1" applyFont="1" applyBorder="1" applyAlignment="1">
      <alignment horizontal="center"/>
    </xf>
    <xf numFmtId="0" fontId="41" fillId="0" borderId="44" xfId="12" applyFont="1" applyBorder="1"/>
    <xf numFmtId="0" fontId="41" fillId="0" borderId="46" xfId="12" applyFont="1" applyBorder="1" applyAlignment="1">
      <alignment horizontal="center"/>
    </xf>
    <xf numFmtId="0" fontId="41" fillId="0" borderId="36" xfId="12" applyFont="1" applyBorder="1" applyAlignment="1">
      <alignment horizontal="center"/>
    </xf>
    <xf numFmtId="0" fontId="41" fillId="0" borderId="11" xfId="12" applyFont="1" applyBorder="1"/>
    <xf numFmtId="0" fontId="41" fillId="0" borderId="1" xfId="12" applyFont="1" applyBorder="1"/>
    <xf numFmtId="17" fontId="41" fillId="0" borderId="17" xfId="12" applyNumberFormat="1" applyFont="1" applyBorder="1" applyAlignment="1">
      <alignment horizontal="center"/>
    </xf>
    <xf numFmtId="0" fontId="41" fillId="0" borderId="2" xfId="12" applyFont="1" applyBorder="1"/>
    <xf numFmtId="0" fontId="44" fillId="0" borderId="11" xfId="12" applyFont="1" applyBorder="1"/>
    <xf numFmtId="0" fontId="41" fillId="0" borderId="12" xfId="12" applyFont="1" applyBorder="1"/>
    <xf numFmtId="0" fontId="41" fillId="0" borderId="13" xfId="12" applyFont="1" applyBorder="1"/>
    <xf numFmtId="17" fontId="41" fillId="0" borderId="18" xfId="12" applyNumberFormat="1" applyFont="1" applyBorder="1" applyAlignment="1">
      <alignment horizontal="center"/>
    </xf>
    <xf numFmtId="0" fontId="41" fillId="0" borderId="34" xfId="12" applyFont="1" applyBorder="1"/>
    <xf numFmtId="0" fontId="41" fillId="0" borderId="54" xfId="12" applyFont="1" applyBorder="1" applyAlignment="1">
      <alignment horizontal="center"/>
    </xf>
    <xf numFmtId="0" fontId="41" fillId="0" borderId="33" xfId="12" applyFont="1" applyBorder="1" applyAlignment="1">
      <alignment horizontal="center" vertical="center"/>
    </xf>
    <xf numFmtId="0" fontId="41" fillId="0" borderId="35" xfId="12" applyFont="1" applyBorder="1" applyAlignment="1">
      <alignment horizontal="center" vertical="center"/>
    </xf>
    <xf numFmtId="0" fontId="41" fillId="0" borderId="55" xfId="12" applyFont="1" applyBorder="1" applyAlignment="1">
      <alignment vertical="center"/>
    </xf>
    <xf numFmtId="0" fontId="41" fillId="0" borderId="63" xfId="12" applyFont="1" applyBorder="1"/>
    <xf numFmtId="0" fontId="44" fillId="0" borderId="64" xfId="12" applyFont="1" applyBorder="1"/>
    <xf numFmtId="0" fontId="41" fillId="0" borderId="64" xfId="12" applyFont="1" applyBorder="1"/>
    <xf numFmtId="0" fontId="44" fillId="0" borderId="0" xfId="12" applyFont="1"/>
    <xf numFmtId="0" fontId="41" fillId="0" borderId="0" xfId="0" applyFont="1" applyAlignment="1">
      <alignment vertical="center" wrapText="1"/>
    </xf>
    <xf numFmtId="0" fontId="41" fillId="0" borderId="0" xfId="12" applyFont="1" applyAlignment="1">
      <alignment vertical="top"/>
    </xf>
    <xf numFmtId="0" fontId="41" fillId="0" borderId="0" xfId="0" applyFont="1"/>
    <xf numFmtId="0" fontId="44" fillId="0" borderId="0" xfId="0" applyFont="1"/>
    <xf numFmtId="0" fontId="44" fillId="0" borderId="0" xfId="0" applyFont="1" applyAlignment="1">
      <alignment horizontal="left" indent="1"/>
    </xf>
    <xf numFmtId="0" fontId="43" fillId="35" borderId="9" xfId="0" applyFont="1" applyFill="1" applyBorder="1" applyAlignment="1">
      <alignment horizontal="center" vertical="center"/>
    </xf>
    <xf numFmtId="0" fontId="43" fillId="35" borderId="10" xfId="0" applyFont="1" applyFill="1" applyBorder="1" applyAlignment="1">
      <alignment horizontal="center" vertical="center"/>
    </xf>
    <xf numFmtId="0" fontId="41" fillId="0" borderId="4" xfId="0" applyFont="1" applyBorder="1"/>
    <xf numFmtId="0" fontId="41" fillId="0" borderId="5" xfId="0" quotePrefix="1" applyFont="1" applyBorder="1" applyAlignment="1">
      <alignment horizontal="center" vertical="center"/>
    </xf>
    <xf numFmtId="0" fontId="41" fillId="0" borderId="17" xfId="0" applyFont="1" applyBorder="1"/>
    <xf numFmtId="0" fontId="41" fillId="3" borderId="42" xfId="8" applyFont="1" applyFill="1" applyBorder="1" applyAlignment="1">
      <alignment horizontal="left" vertical="center" wrapText="1"/>
    </xf>
    <xf numFmtId="0" fontId="41" fillId="0" borderId="63" xfId="0" applyFont="1" applyBorder="1" applyAlignment="1">
      <alignment horizontal="left"/>
    </xf>
    <xf numFmtId="0" fontId="41" fillId="0" borderId="64" xfId="0" applyFont="1" applyBorder="1" applyAlignment="1">
      <alignment horizontal="left"/>
    </xf>
    <xf numFmtId="14" fontId="44" fillId="0" borderId="2" xfId="0" applyNumberFormat="1" applyFont="1" applyBorder="1"/>
    <xf numFmtId="0" fontId="41" fillId="0" borderId="0" xfId="0" applyFont="1" applyAlignment="1">
      <alignment horizontal="center"/>
    </xf>
    <xf numFmtId="17" fontId="41" fillId="0" borderId="0" xfId="0" applyNumberFormat="1" applyFont="1"/>
    <xf numFmtId="0" fontId="41" fillId="3" borderId="2" xfId="0" applyFont="1" applyFill="1" applyBorder="1" applyAlignment="1">
      <alignment horizontal="left" indent="2"/>
    </xf>
    <xf numFmtId="0" fontId="41" fillId="3" borderId="2" xfId="0" applyFont="1" applyFill="1" applyBorder="1" applyAlignment="1">
      <alignment horizontal="center"/>
    </xf>
    <xf numFmtId="0" fontId="50" fillId="35" borderId="2" xfId="0" applyFont="1" applyFill="1" applyBorder="1" applyAlignment="1">
      <alignment horizontal="center" vertical="center"/>
    </xf>
    <xf numFmtId="0" fontId="41" fillId="0" borderId="0" xfId="12" applyFont="1" applyAlignment="1">
      <alignment horizontal="center"/>
    </xf>
    <xf numFmtId="0" fontId="41" fillId="0" borderId="0" xfId="114" applyFont="1"/>
    <xf numFmtId="0" fontId="41" fillId="0" borderId="0" xfId="114" quotePrefix="1" applyFont="1" applyAlignment="1">
      <alignment horizontal="center"/>
    </xf>
    <xf numFmtId="0" fontId="43" fillId="35" borderId="10" xfId="0" applyFont="1" applyFill="1" applyBorder="1" applyAlignment="1">
      <alignment horizontal="center" vertical="center" wrapText="1"/>
    </xf>
    <xf numFmtId="0" fontId="44" fillId="0" borderId="1" xfId="12" applyFont="1" applyBorder="1"/>
    <xf numFmtId="0" fontId="41" fillId="0" borderId="53" xfId="12" applyFont="1" applyBorder="1" applyAlignment="1">
      <alignment horizontal="center" vertical="center"/>
    </xf>
    <xf numFmtId="17" fontId="41" fillId="0" borderId="72" xfId="12" applyNumberFormat="1" applyFont="1" applyBorder="1" applyAlignment="1">
      <alignment horizontal="center"/>
    </xf>
    <xf numFmtId="0" fontId="41" fillId="0" borderId="55" xfId="12" applyFont="1" applyBorder="1" applyAlignment="1">
      <alignment horizontal="center" vertical="center"/>
    </xf>
    <xf numFmtId="0" fontId="41" fillId="0" borderId="0" xfId="0" applyFont="1" applyAlignment="1">
      <alignment horizontal="left"/>
    </xf>
    <xf numFmtId="0" fontId="54" fillId="0" borderId="0" xfId="114" applyFont="1"/>
    <xf numFmtId="0" fontId="56" fillId="35" borderId="5" xfId="114" applyFont="1" applyFill="1" applyBorder="1"/>
    <xf numFmtId="0" fontId="56" fillId="35" borderId="17" xfId="114" applyFont="1" applyFill="1" applyBorder="1"/>
    <xf numFmtId="0" fontId="55" fillId="36" borderId="51" xfId="18" applyFont="1" applyFill="1" applyBorder="1" applyAlignment="1">
      <alignment horizontal="center" vertical="center" wrapText="1"/>
    </xf>
    <xf numFmtId="0" fontId="41" fillId="3" borderId="0" xfId="110" applyFont="1" applyFill="1" applyBorder="1" applyAlignment="1">
      <alignment horizontal="center" vertical="center"/>
    </xf>
    <xf numFmtId="0" fontId="41" fillId="3" borderId="74" xfId="8" applyFont="1" applyFill="1" applyBorder="1" applyAlignment="1">
      <alignment horizontal="left" vertical="center" wrapText="1"/>
    </xf>
    <xf numFmtId="0" fontId="41" fillId="0" borderId="31" xfId="12" applyFont="1" applyBorder="1"/>
    <xf numFmtId="17" fontId="41" fillId="0" borderId="5" xfId="12" applyNumberFormat="1" applyFont="1" applyBorder="1" applyAlignment="1">
      <alignment horizontal="center"/>
    </xf>
    <xf numFmtId="167" fontId="41" fillId="0" borderId="30" xfId="11" applyNumberFormat="1" applyFont="1" applyBorder="1" applyAlignment="1">
      <alignment horizontal="center" vertical="center"/>
    </xf>
    <xf numFmtId="167" fontId="41" fillId="0" borderId="32" xfId="11" applyNumberFormat="1" applyFont="1" applyBorder="1" applyAlignment="1">
      <alignment horizontal="center" vertical="center"/>
    </xf>
    <xf numFmtId="0" fontId="41" fillId="0" borderId="8" xfId="12" applyFont="1" applyBorder="1" applyAlignment="1">
      <alignment horizontal="center"/>
    </xf>
    <xf numFmtId="0" fontId="43" fillId="35" borderId="51" xfId="8" applyFont="1" applyFill="1" applyBorder="1" applyAlignment="1">
      <alignment horizontal="center"/>
    </xf>
    <xf numFmtId="0" fontId="41" fillId="37" borderId="41" xfId="8" applyFont="1" applyFill="1" applyBorder="1" applyAlignment="1">
      <alignment horizontal="center" vertical="center" wrapText="1"/>
    </xf>
    <xf numFmtId="0" fontId="41" fillId="37" borderId="42" xfId="8" applyFont="1" applyFill="1" applyBorder="1" applyAlignment="1">
      <alignment horizontal="center" vertical="center" wrapText="1"/>
    </xf>
    <xf numFmtId="0" fontId="41" fillId="3" borderId="42" xfId="8" applyFont="1" applyFill="1" applyBorder="1" applyAlignment="1">
      <alignment horizontal="center" vertical="center" wrapText="1"/>
    </xf>
    <xf numFmtId="0" fontId="43" fillId="35" borderId="45" xfId="8" applyFont="1" applyFill="1" applyBorder="1" applyAlignment="1">
      <alignment horizontal="center" vertical="center"/>
    </xf>
    <xf numFmtId="0" fontId="44" fillId="3" borderId="0" xfId="8" applyFont="1" applyFill="1"/>
    <xf numFmtId="0" fontId="41" fillId="3" borderId="0" xfId="8" applyNumberFormat="1" applyFont="1" applyFill="1"/>
    <xf numFmtId="0" fontId="41" fillId="3" borderId="0" xfId="8" applyFont="1" applyFill="1" applyAlignment="1">
      <alignment horizontal="center"/>
    </xf>
    <xf numFmtId="0" fontId="41" fillId="3" borderId="0" xfId="8" applyFont="1" applyFill="1" applyAlignment="1">
      <alignment horizontal="left"/>
    </xf>
    <xf numFmtId="0" fontId="41" fillId="3" borderId="0" xfId="8" applyFont="1" applyFill="1" applyAlignment="1">
      <alignment horizontal="right"/>
    </xf>
    <xf numFmtId="0" fontId="41" fillId="0" borderId="0" xfId="0" applyFont="1" applyAlignment="1">
      <alignment horizontal="right"/>
    </xf>
    <xf numFmtId="17" fontId="41" fillId="0" borderId="64" xfId="0" quotePrefix="1" applyNumberFormat="1" applyFont="1" applyBorder="1"/>
    <xf numFmtId="0" fontId="47" fillId="0" borderId="64" xfId="0" applyFont="1" applyBorder="1"/>
    <xf numFmtId="0" fontId="30" fillId="61" borderId="0" xfId="114" applyFont="1" applyFill="1" applyAlignment="1">
      <alignment horizontal="center" vertical="center"/>
    </xf>
    <xf numFmtId="0" fontId="30" fillId="61" borderId="0" xfId="114" applyFont="1" applyFill="1" applyAlignment="1">
      <alignment vertical="center"/>
    </xf>
    <xf numFmtId="1" fontId="54" fillId="0" borderId="0" xfId="114" applyNumberFormat="1" applyFont="1"/>
    <xf numFmtId="0" fontId="54" fillId="0" borderId="0" xfId="114" applyFont="1" applyAlignment="1">
      <alignment horizontal="right"/>
    </xf>
    <xf numFmtId="9" fontId="54" fillId="0" borderId="0" xfId="114" applyNumberFormat="1" applyFont="1"/>
    <xf numFmtId="0" fontId="95" fillId="0" borderId="0" xfId="114" applyFont="1"/>
    <xf numFmtId="0" fontId="96" fillId="62" borderId="47" xfId="0" applyFont="1" applyFill="1" applyBorder="1" applyAlignment="1">
      <alignment horizontal="center" vertical="center" wrapText="1"/>
    </xf>
    <xf numFmtId="0" fontId="96" fillId="62" borderId="90" xfId="0" applyFont="1" applyFill="1" applyBorder="1" applyAlignment="1">
      <alignment horizontal="center" vertical="center" wrapText="1"/>
    </xf>
    <xf numFmtId="0" fontId="96" fillId="62" borderId="38" xfId="0" applyFont="1" applyFill="1" applyBorder="1" applyAlignment="1">
      <alignment horizontal="center" vertical="center" wrapText="1"/>
    </xf>
    <xf numFmtId="0" fontId="91" fillId="0" borderId="92" xfId="0" applyFont="1" applyBorder="1" applyAlignment="1">
      <alignment horizontal="center" vertical="center"/>
    </xf>
    <xf numFmtId="0" fontId="91" fillId="0" borderId="93" xfId="0" applyFont="1" applyBorder="1" applyAlignment="1">
      <alignment horizontal="left" vertical="center" wrapText="1"/>
    </xf>
    <xf numFmtId="0" fontId="91" fillId="0" borderId="94" xfId="0" applyFont="1" applyBorder="1" applyAlignment="1">
      <alignment horizontal="center" vertical="center"/>
    </xf>
    <xf numFmtId="0" fontId="91" fillId="0" borderId="95" xfId="0" applyFont="1" applyBorder="1" applyAlignment="1">
      <alignment horizontal="center" vertical="center"/>
    </xf>
    <xf numFmtId="0" fontId="91" fillId="0" borderId="40" xfId="0" applyFont="1" applyBorder="1" applyAlignment="1">
      <alignment horizontal="center" vertical="center"/>
    </xf>
    <xf numFmtId="0" fontId="91" fillId="0" borderId="39" xfId="0" applyFont="1" applyBorder="1" applyAlignment="1">
      <alignment horizontal="justify" vertical="center" wrapText="1"/>
    </xf>
    <xf numFmtId="0" fontId="91" fillId="0" borderId="97" xfId="0" applyFont="1" applyBorder="1" applyAlignment="1">
      <alignment horizontal="center" vertical="center"/>
    </xf>
    <xf numFmtId="0" fontId="91" fillId="0" borderId="14" xfId="0" applyFont="1" applyBorder="1" applyAlignment="1">
      <alignment horizontal="center" vertical="center"/>
    </xf>
    <xf numFmtId="0" fontId="43" fillId="35" borderId="48" xfId="8" applyFont="1" applyFill="1" applyBorder="1" applyAlignment="1">
      <alignment horizontal="center"/>
    </xf>
    <xf numFmtId="0" fontId="43" fillId="35" borderId="40" xfId="8" applyFont="1" applyFill="1" applyBorder="1" applyAlignment="1">
      <alignment horizontal="center"/>
    </xf>
    <xf numFmtId="167" fontId="41" fillId="3" borderId="106" xfId="11" quotePrefix="1" applyNumberFormat="1" applyFont="1" applyFill="1" applyBorder="1" applyAlignment="1">
      <alignment horizontal="center"/>
    </xf>
    <xf numFmtId="167" fontId="44" fillId="3" borderId="106" xfId="11" applyNumberFormat="1" applyFont="1" applyFill="1" applyBorder="1" applyAlignment="1">
      <alignment horizontal="center"/>
    </xf>
    <xf numFmtId="167" fontId="41" fillId="3" borderId="0" xfId="11" quotePrefix="1" applyNumberFormat="1" applyFont="1" applyFill="1" applyBorder="1" applyAlignment="1">
      <alignment horizontal="center"/>
    </xf>
    <xf numFmtId="167" fontId="44" fillId="3" borderId="0" xfId="11" applyNumberFormat="1" applyFont="1" applyFill="1" applyBorder="1" applyAlignment="1">
      <alignment horizontal="center"/>
    </xf>
    <xf numFmtId="0" fontId="56" fillId="35" borderId="104" xfId="114" applyFont="1" applyFill="1" applyBorder="1"/>
    <xf numFmtId="0" fontId="56" fillId="35" borderId="105" xfId="114" applyFont="1" applyFill="1" applyBorder="1"/>
    <xf numFmtId="0" fontId="58" fillId="35" borderId="49" xfId="114" applyFont="1" applyFill="1" applyBorder="1" applyAlignment="1">
      <alignment horizontal="left"/>
    </xf>
    <xf numFmtId="0" fontId="58" fillId="35" borderId="29" xfId="114" applyFont="1" applyFill="1" applyBorder="1" applyAlignment="1">
      <alignment horizontal="left"/>
    </xf>
    <xf numFmtId="0" fontId="58" fillId="35" borderId="10" xfId="114" applyFont="1" applyFill="1" applyBorder="1" applyAlignment="1">
      <alignment horizontal="left"/>
    </xf>
    <xf numFmtId="0" fontId="58" fillId="35" borderId="56" xfId="114" applyFont="1" applyFill="1" applyBorder="1"/>
    <xf numFmtId="0" fontId="58" fillId="35" borderId="9" xfId="114" applyFont="1" applyFill="1" applyBorder="1"/>
    <xf numFmtId="0" fontId="58" fillId="35" borderId="10" xfId="114" applyFont="1" applyFill="1" applyBorder="1"/>
    <xf numFmtId="0" fontId="58" fillId="35" borderId="29" xfId="114" applyFont="1" applyFill="1" applyBorder="1"/>
    <xf numFmtId="0" fontId="58" fillId="35" borderId="9" xfId="114" applyFont="1" applyFill="1" applyBorder="1" applyAlignment="1">
      <alignment horizontal="center"/>
    </xf>
    <xf numFmtId="0" fontId="58" fillId="35" borderId="10" xfId="114" applyFont="1" applyFill="1" applyBorder="1" applyAlignment="1">
      <alignment horizontal="center"/>
    </xf>
    <xf numFmtId="0" fontId="58" fillId="35" borderId="29" xfId="114" applyFont="1" applyFill="1" applyBorder="1" applyAlignment="1">
      <alignment horizontal="center"/>
    </xf>
    <xf numFmtId="167" fontId="54" fillId="0" borderId="0" xfId="11" applyNumberFormat="1" applyFont="1"/>
    <xf numFmtId="9" fontId="54" fillId="0" borderId="0" xfId="11" applyFont="1" applyAlignment="1">
      <alignment horizontal="center"/>
    </xf>
    <xf numFmtId="167" fontId="54" fillId="0" borderId="0" xfId="11" applyNumberFormat="1" applyFont="1" applyAlignment="1">
      <alignment horizontal="center"/>
    </xf>
    <xf numFmtId="9" fontId="54" fillId="0" borderId="0" xfId="11" applyFont="1" applyAlignment="1">
      <alignment horizontal="center" vertical="center"/>
    </xf>
    <xf numFmtId="0" fontId="58" fillId="35" borderId="51" xfId="114" applyFont="1" applyFill="1" applyBorder="1" applyAlignment="1">
      <alignment horizontal="center"/>
    </xf>
    <xf numFmtId="0" fontId="58" fillId="35" borderId="19" xfId="114" applyFont="1" applyFill="1" applyBorder="1" applyAlignment="1">
      <alignment horizontal="center"/>
    </xf>
    <xf numFmtId="0" fontId="58" fillId="35" borderId="56" xfId="114" applyFont="1" applyFill="1" applyBorder="1" applyAlignment="1">
      <alignment horizontal="center"/>
    </xf>
    <xf numFmtId="0" fontId="41" fillId="3" borderId="0" xfId="11275" applyFont="1" applyFill="1"/>
    <xf numFmtId="17" fontId="41" fillId="3" borderId="0" xfId="11275" applyNumberFormat="1" applyFont="1" applyFill="1"/>
    <xf numFmtId="0" fontId="41" fillId="3" borderId="106" xfId="11275" applyFont="1" applyFill="1" applyBorder="1" applyAlignment="1">
      <alignment horizontal="left"/>
    </xf>
    <xf numFmtId="0" fontId="41" fillId="3" borderId="0" xfId="11275" applyFont="1" applyFill="1" applyBorder="1" applyAlignment="1">
      <alignment horizontal="left"/>
    </xf>
    <xf numFmtId="167" fontId="41" fillId="3" borderId="0" xfId="11" applyNumberFormat="1" applyFont="1" applyFill="1"/>
    <xf numFmtId="0" fontId="44" fillId="3" borderId="63" xfId="11276" applyFont="1" applyFill="1" applyBorder="1" applyAlignment="1">
      <alignment horizontal="left"/>
    </xf>
    <xf numFmtId="0" fontId="48" fillId="3" borderId="0" xfId="11276" applyFont="1" applyFill="1"/>
    <xf numFmtId="0" fontId="44" fillId="3" borderId="64" xfId="11276" applyFont="1" applyFill="1" applyBorder="1" applyAlignment="1">
      <alignment horizontal="left"/>
    </xf>
    <xf numFmtId="0" fontId="44" fillId="3" borderId="0" xfId="11276" applyFont="1" applyFill="1" applyBorder="1" applyAlignment="1">
      <alignment horizontal="left"/>
    </xf>
    <xf numFmtId="2" fontId="41" fillId="3" borderId="45" xfId="11277" applyNumberFormat="1" applyFont="1" applyFill="1" applyBorder="1" applyAlignment="1">
      <alignment horizontal="center" vertical="center"/>
    </xf>
    <xf numFmtId="2" fontId="41" fillId="3" borderId="46" xfId="11277" applyNumberFormat="1" applyFont="1" applyFill="1" applyBorder="1" applyAlignment="1">
      <alignment horizontal="center"/>
    </xf>
    <xf numFmtId="0" fontId="48" fillId="3" borderId="0" xfId="11276" applyFont="1" applyFill="1" applyAlignment="1">
      <alignment horizontal="center"/>
    </xf>
    <xf numFmtId="2" fontId="41" fillId="3" borderId="2" xfId="11277" applyNumberFormat="1" applyFont="1" applyFill="1" applyBorder="1" applyAlignment="1">
      <alignment horizontal="center" vertical="center"/>
    </xf>
    <xf numFmtId="0" fontId="48" fillId="3" borderId="16" xfId="11277" applyFont="1" applyFill="1" applyBorder="1"/>
    <xf numFmtId="2" fontId="41" fillId="0" borderId="2" xfId="11277" applyNumberFormat="1" applyFont="1" applyFill="1" applyBorder="1" applyAlignment="1">
      <alignment horizontal="center" vertical="center"/>
    </xf>
    <xf numFmtId="0" fontId="48" fillId="0" borderId="16" xfId="11277" applyFont="1" applyFill="1" applyBorder="1"/>
    <xf numFmtId="0" fontId="41" fillId="3" borderId="16" xfId="11277" applyFont="1" applyFill="1" applyBorder="1" applyAlignment="1">
      <alignment horizontal="left"/>
    </xf>
    <xf numFmtId="2" fontId="41" fillId="3" borderId="34" xfId="11277" applyNumberFormat="1" applyFont="1" applyFill="1" applyBorder="1" applyAlignment="1">
      <alignment horizontal="center" vertical="center"/>
    </xf>
    <xf numFmtId="0" fontId="48" fillId="3" borderId="35" xfId="11277" applyFont="1" applyFill="1" applyBorder="1"/>
    <xf numFmtId="2" fontId="41" fillId="3" borderId="0" xfId="11277" applyNumberFormat="1" applyFont="1" applyFill="1" applyBorder="1" applyAlignment="1">
      <alignment horizontal="center" vertical="center"/>
    </xf>
    <xf numFmtId="0" fontId="48" fillId="3" borderId="0" xfId="11277" applyFont="1" applyFill="1" applyBorder="1"/>
    <xf numFmtId="0" fontId="41" fillId="3" borderId="0" xfId="11276" applyFont="1" applyFill="1" applyBorder="1" applyAlignment="1">
      <alignment horizontal="left"/>
    </xf>
    <xf numFmtId="167" fontId="48" fillId="3" borderId="0" xfId="11" applyNumberFormat="1" applyFont="1" applyFill="1"/>
    <xf numFmtId="0" fontId="44" fillId="3" borderId="0" xfId="11276" applyFont="1" applyFill="1" applyBorder="1" applyAlignment="1">
      <alignment horizontal="center"/>
    </xf>
    <xf numFmtId="0" fontId="48" fillId="3" borderId="0" xfId="11276" applyFont="1" applyFill="1" applyAlignment="1">
      <alignment horizontal="left"/>
    </xf>
    <xf numFmtId="0" fontId="43" fillId="35" borderId="9" xfId="11278" applyFont="1" applyFill="1" applyBorder="1" applyAlignment="1">
      <alignment horizontal="center" vertical="center" wrapText="1"/>
    </xf>
    <xf numFmtId="0" fontId="43" fillId="35" borderId="10" xfId="11278" applyFont="1" applyFill="1" applyBorder="1" applyAlignment="1">
      <alignment horizontal="center" vertical="center" wrapText="1"/>
    </xf>
    <xf numFmtId="0" fontId="43" fillId="35" borderId="29" xfId="11278" applyFont="1" applyFill="1" applyBorder="1" applyAlignment="1">
      <alignment horizontal="center" vertical="center" wrapText="1"/>
    </xf>
    <xf numFmtId="0" fontId="41" fillId="3" borderId="103" xfId="8" applyFont="1" applyFill="1" applyBorder="1" applyAlignment="1">
      <alignment horizontal="left" vertical="center" wrapText="1"/>
    </xf>
    <xf numFmtId="0" fontId="47" fillId="0" borderId="0" xfId="12" applyFont="1"/>
    <xf numFmtId="0" fontId="41" fillId="3" borderId="31" xfId="110" applyFont="1" applyFill="1" applyBorder="1" applyAlignment="1">
      <alignment horizontal="center" vertical="center"/>
    </xf>
    <xf numFmtId="0" fontId="41" fillId="0" borderId="31" xfId="110" applyFont="1" applyFill="1" applyBorder="1" applyAlignment="1">
      <alignment horizontal="center" vertical="center"/>
    </xf>
    <xf numFmtId="0" fontId="43" fillId="35" borderId="103" xfId="0" applyFont="1" applyFill="1" applyBorder="1" applyAlignment="1">
      <alignment vertical="center"/>
    </xf>
    <xf numFmtId="0" fontId="43" fillId="35" borderId="105" xfId="0" applyFont="1" applyFill="1" applyBorder="1" applyAlignment="1">
      <alignment vertical="center"/>
    </xf>
    <xf numFmtId="0" fontId="41" fillId="2" borderId="104" xfId="0" applyFont="1" applyFill="1" applyBorder="1"/>
    <xf numFmtId="0" fontId="41" fillId="2" borderId="103" xfId="0" applyFont="1" applyFill="1" applyBorder="1"/>
    <xf numFmtId="0" fontId="41" fillId="2" borderId="105" xfId="0" applyFont="1" applyFill="1" applyBorder="1"/>
    <xf numFmtId="0" fontId="41" fillId="0" borderId="33" xfId="11275" applyFont="1" applyFill="1" applyBorder="1" applyAlignment="1">
      <alignment horizontal="left"/>
    </xf>
    <xf numFmtId="0" fontId="41" fillId="0" borderId="44" xfId="11275" applyFont="1" applyFill="1" applyBorder="1" applyAlignment="1">
      <alignment horizontal="left"/>
    </xf>
    <xf numFmtId="49" fontId="54" fillId="0" borderId="0" xfId="12" applyNumberFormat="1" applyFont="1" applyAlignment="1">
      <alignment horizontal="right" vertical="top"/>
    </xf>
    <xf numFmtId="0" fontId="91" fillId="0" borderId="91" xfId="0" applyFont="1" applyBorder="1" applyAlignment="1">
      <alignment horizontal="center" vertical="center"/>
    </xf>
    <xf numFmtId="0" fontId="91" fillId="0" borderId="89" xfId="0" applyFont="1" applyBorder="1" applyAlignment="1">
      <alignment horizontal="center" vertical="center"/>
    </xf>
    <xf numFmtId="0" fontId="91" fillId="0" borderId="42" xfId="0" applyFont="1" applyBorder="1" applyAlignment="1">
      <alignment horizontal="center" vertical="center"/>
    </xf>
    <xf numFmtId="0" fontId="0" fillId="0" borderId="2" xfId="0" applyBorder="1"/>
    <xf numFmtId="0" fontId="41" fillId="3" borderId="30" xfId="110" applyFont="1" applyFill="1" applyBorder="1" applyAlignment="1">
      <alignment vertical="center"/>
    </xf>
    <xf numFmtId="0" fontId="41" fillId="3" borderId="7" xfId="110" applyFont="1" applyFill="1" applyBorder="1" applyAlignment="1">
      <alignment vertical="center"/>
    </xf>
    <xf numFmtId="0" fontId="41" fillId="3" borderId="33" xfId="110" applyFont="1" applyFill="1" applyBorder="1" applyAlignment="1">
      <alignment vertical="center"/>
    </xf>
    <xf numFmtId="0" fontId="41" fillId="3" borderId="34" xfId="110" applyFont="1" applyFill="1" applyBorder="1" applyAlignment="1">
      <alignment vertical="center"/>
    </xf>
    <xf numFmtId="0" fontId="41" fillId="3" borderId="35" xfId="110" applyFont="1" applyFill="1" applyBorder="1" applyAlignment="1">
      <alignment horizontal="center" vertical="center"/>
    </xf>
    <xf numFmtId="0" fontId="43" fillId="35" borderId="58" xfId="12" applyFont="1" applyFill="1" applyBorder="1" applyAlignment="1">
      <alignment horizontal="center" vertical="center" wrapText="1"/>
    </xf>
    <xf numFmtId="0" fontId="41" fillId="0" borderId="2" xfId="0" applyFont="1" applyBorder="1"/>
    <xf numFmtId="0" fontId="41" fillId="0" borderId="2" xfId="0" applyFont="1" applyBorder="1" applyAlignment="1">
      <alignment horizontal="center"/>
    </xf>
    <xf numFmtId="0" fontId="57" fillId="0" borderId="73" xfId="4079" applyFont="1" applyBorder="1"/>
    <xf numFmtId="0" fontId="57" fillId="0" borderId="45" xfId="4079" applyFont="1" applyBorder="1"/>
    <xf numFmtId="1" fontId="57" fillId="0" borderId="45" xfId="4079" applyNumberFormat="1" applyFont="1" applyBorder="1" applyAlignment="1">
      <alignment horizontal="center"/>
    </xf>
    <xf numFmtId="168" fontId="57" fillId="0" borderId="45" xfId="4079" applyNumberFormat="1" applyFont="1" applyBorder="1" applyAlignment="1">
      <alignment horizontal="center"/>
    </xf>
    <xf numFmtId="1" fontId="57" fillId="0" borderId="76" xfId="4079" applyNumberFormat="1" applyFont="1" applyBorder="1" applyAlignment="1">
      <alignment horizontal="center"/>
    </xf>
    <xf numFmtId="1" fontId="57" fillId="0" borderId="36" xfId="4079" applyNumberFormat="1" applyFont="1" applyBorder="1" applyAlignment="1">
      <alignment horizontal="center"/>
    </xf>
    <xf numFmtId="0" fontId="57" fillId="0" borderId="74" xfId="4079" applyFont="1" applyBorder="1"/>
    <xf numFmtId="0" fontId="57" fillId="0" borderId="2" xfId="4079" applyFont="1" applyBorder="1"/>
    <xf numFmtId="0" fontId="57" fillId="0" borderId="2" xfId="4079" applyFont="1" applyBorder="1" applyAlignment="1">
      <alignment horizontal="center"/>
    </xf>
    <xf numFmtId="1" fontId="57" fillId="0" borderId="2" xfId="4079" applyNumberFormat="1" applyFont="1" applyBorder="1" applyAlignment="1">
      <alignment horizontal="center"/>
    </xf>
    <xf numFmtId="168" fontId="57" fillId="0" borderId="2" xfId="4079" applyNumberFormat="1" applyFont="1" applyBorder="1" applyAlignment="1">
      <alignment horizontal="center"/>
    </xf>
    <xf numFmtId="1" fontId="57" fillId="0" borderId="103" xfId="4079" applyNumberFormat="1" applyFont="1" applyBorder="1" applyAlignment="1">
      <alignment horizontal="center"/>
    </xf>
    <xf numFmtId="1" fontId="57" fillId="0" borderId="8" xfId="4079" applyNumberFormat="1" applyFont="1" applyBorder="1" applyAlignment="1">
      <alignment horizontal="center"/>
    </xf>
    <xf numFmtId="0" fontId="41" fillId="0" borderId="0" xfId="0" applyFont="1" applyAlignment="1">
      <alignment horizontal="left" vertical="center"/>
    </xf>
    <xf numFmtId="0" fontId="41" fillId="0" borderId="0" xfId="11275" applyFont="1" applyFill="1" applyBorder="1" applyAlignment="1">
      <alignment horizontal="left"/>
    </xf>
    <xf numFmtId="0" fontId="41" fillId="0" borderId="7" xfId="11275" applyFont="1" applyFill="1" applyBorder="1" applyAlignment="1">
      <alignment horizontal="left"/>
    </xf>
    <xf numFmtId="0" fontId="48" fillId="3" borderId="0" xfId="11276" applyFont="1" applyFill="1" applyAlignment="1">
      <alignment horizontal="right"/>
    </xf>
    <xf numFmtId="17" fontId="43" fillId="35" borderId="34" xfId="11275" applyNumberFormat="1" applyFont="1" applyFill="1" applyBorder="1" applyAlignment="1">
      <alignment horizontal="center" vertical="center"/>
    </xf>
    <xf numFmtId="0" fontId="0" fillId="0" borderId="30" xfId="0" applyBorder="1"/>
    <xf numFmtId="0" fontId="0" fillId="0" borderId="31" xfId="0" applyBorder="1"/>
    <xf numFmtId="168" fontId="0" fillId="0" borderId="31" xfId="0" applyNumberFormat="1" applyBorder="1"/>
    <xf numFmtId="168" fontId="0" fillId="0" borderId="32" xfId="0" applyNumberFormat="1" applyBorder="1"/>
    <xf numFmtId="0" fontId="0" fillId="0" borderId="7" xfId="0" applyBorder="1"/>
    <xf numFmtId="168" fontId="0" fillId="0" borderId="2" xfId="0" applyNumberFormat="1" applyBorder="1"/>
    <xf numFmtId="168" fontId="0" fillId="0" borderId="16" xfId="0" applyNumberFormat="1" applyBorder="1"/>
    <xf numFmtId="0" fontId="0" fillId="0" borderId="33" xfId="0" applyBorder="1"/>
    <xf numFmtId="0" fontId="0" fillId="0" borderId="34" xfId="0" applyBorder="1"/>
    <xf numFmtId="168" fontId="0" fillId="0" borderId="34" xfId="0" applyNumberFormat="1" applyBorder="1"/>
    <xf numFmtId="168" fontId="0" fillId="0" borderId="35" xfId="0" applyNumberFormat="1" applyBorder="1"/>
    <xf numFmtId="0" fontId="41" fillId="3" borderId="0" xfId="113" applyNumberFormat="1" applyFont="1" applyFill="1"/>
    <xf numFmtId="2" fontId="0" fillId="0" borderId="2" xfId="0" applyNumberFormat="1" applyBorder="1"/>
    <xf numFmtId="171" fontId="0" fillId="0" borderId="2" xfId="11279" applyNumberFormat="1" applyFont="1" applyBorder="1"/>
    <xf numFmtId="0" fontId="48" fillId="3" borderId="0" xfId="11276" applyFont="1" applyFill="1" applyBorder="1"/>
    <xf numFmtId="2" fontId="41" fillId="3" borderId="0" xfId="8" applyNumberFormat="1" applyFont="1" applyFill="1"/>
    <xf numFmtId="0" fontId="43" fillId="35" borderId="29" xfId="12" applyFont="1" applyFill="1" applyBorder="1" applyAlignment="1">
      <alignment horizontal="center" vertical="center" wrapText="1"/>
    </xf>
    <xf numFmtId="0" fontId="43" fillId="35" borderId="104" xfId="0" applyFont="1" applyFill="1" applyBorder="1" applyAlignment="1">
      <alignment horizontal="center" vertical="center"/>
    </xf>
    <xf numFmtId="0" fontId="48" fillId="0" borderId="108" xfId="0" applyFont="1" applyBorder="1"/>
    <xf numFmtId="167" fontId="48" fillId="0" borderId="108" xfId="11" applyNumberFormat="1" applyFont="1" applyBorder="1" applyAlignment="1">
      <alignment horizontal="center" vertical="center"/>
    </xf>
    <xf numFmtId="9" fontId="41" fillId="0" borderId="0" xfId="11" applyFont="1" applyAlignment="1">
      <alignment vertical="center"/>
    </xf>
    <xf numFmtId="0" fontId="48" fillId="0" borderId="109" xfId="0" applyFont="1" applyBorder="1"/>
    <xf numFmtId="167" fontId="48" fillId="0" borderId="109" xfId="11" applyNumberFormat="1" applyFont="1" applyBorder="1" applyAlignment="1">
      <alignment horizontal="center" vertical="center"/>
    </xf>
    <xf numFmtId="0" fontId="48" fillId="0" borderId="12" xfId="0" applyFont="1" applyBorder="1"/>
    <xf numFmtId="167" fontId="48" fillId="0" borderId="12" xfId="11" applyNumberFormat="1" applyFont="1" applyBorder="1" applyAlignment="1">
      <alignment horizontal="center" vertical="center"/>
    </xf>
    <xf numFmtId="14" fontId="91" fillId="0" borderId="110" xfId="0" applyNumberFormat="1" applyFont="1" applyBorder="1"/>
    <xf numFmtId="167" fontId="91" fillId="0" borderId="110" xfId="11" applyNumberFormat="1" applyFont="1" applyBorder="1" applyAlignment="1">
      <alignment horizontal="center" vertical="center"/>
    </xf>
    <xf numFmtId="14" fontId="91" fillId="0" borderId="12" xfId="0" applyNumberFormat="1" applyFont="1" applyBorder="1"/>
    <xf numFmtId="167" fontId="91" fillId="0" borderId="12" xfId="11" applyNumberFormat="1" applyFont="1" applyBorder="1" applyAlignment="1">
      <alignment horizontal="center" vertical="center"/>
    </xf>
    <xf numFmtId="0" fontId="48" fillId="0" borderId="110" xfId="0" applyFont="1" applyBorder="1"/>
    <xf numFmtId="167" fontId="48" fillId="0" borderId="110" xfId="11" applyNumberFormat="1" applyFont="1" applyBorder="1" applyAlignment="1">
      <alignment horizontal="center" vertical="center"/>
    </xf>
    <xf numFmtId="167" fontId="41" fillId="3" borderId="110" xfId="11" applyNumberFormat="1" applyFont="1" applyFill="1" applyBorder="1" applyAlignment="1">
      <alignment horizontal="center" vertical="center"/>
    </xf>
    <xf numFmtId="0" fontId="91" fillId="0" borderId="110" xfId="0" applyFont="1" applyBorder="1"/>
    <xf numFmtId="0" fontId="91" fillId="0" borderId="12" xfId="0" applyFont="1" applyBorder="1"/>
    <xf numFmtId="14" fontId="91" fillId="3" borderId="110" xfId="0" applyNumberFormat="1" applyFont="1" applyFill="1" applyBorder="1"/>
    <xf numFmtId="14" fontId="91" fillId="3" borderId="12" xfId="0" applyNumberFormat="1" applyFont="1" applyFill="1" applyBorder="1"/>
    <xf numFmtId="0" fontId="48" fillId="0" borderId="11" xfId="0" applyFont="1" applyBorder="1"/>
    <xf numFmtId="167" fontId="48" fillId="0" borderId="11" xfId="11" applyNumberFormat="1" applyFont="1" applyBorder="1" applyAlignment="1">
      <alignment horizontal="center" vertical="center"/>
    </xf>
    <xf numFmtId="14" fontId="48" fillId="0" borderId="47" xfId="0" applyNumberFormat="1" applyFont="1" applyBorder="1"/>
    <xf numFmtId="167" fontId="48" fillId="0" borderId="37" xfId="11" applyNumberFormat="1" applyFont="1" applyBorder="1" applyAlignment="1">
      <alignment horizontal="center" vertical="center"/>
    </xf>
    <xf numFmtId="0" fontId="48" fillId="0" borderId="48" xfId="0" applyFont="1" applyBorder="1"/>
    <xf numFmtId="14" fontId="48" fillId="0" borderId="75" xfId="0" applyNumberFormat="1" applyFont="1" applyBorder="1"/>
    <xf numFmtId="167" fontId="48" fillId="0" borderId="43" xfId="11" applyNumberFormat="1" applyFont="1" applyBorder="1" applyAlignment="1">
      <alignment horizontal="center" vertical="center"/>
    </xf>
    <xf numFmtId="0" fontId="48" fillId="0" borderId="55" xfId="0" applyFont="1" applyBorder="1"/>
    <xf numFmtId="0" fontId="67" fillId="35" borderId="0" xfId="0" applyFont="1" applyFill="1"/>
    <xf numFmtId="0" fontId="1" fillId="0" borderId="0" xfId="0" applyFont="1"/>
    <xf numFmtId="14" fontId="97" fillId="0" borderId="2" xfId="0" applyNumberFormat="1" applyFont="1" applyBorder="1"/>
    <xf numFmtId="0" fontId="1" fillId="0" borderId="2" xfId="0" applyFont="1" applyBorder="1"/>
    <xf numFmtId="0" fontId="98" fillId="0" borderId="2" xfId="0" applyFont="1" applyBorder="1" applyAlignment="1">
      <alignment vertical="center"/>
    </xf>
    <xf numFmtId="0" fontId="43" fillId="35" borderId="58" xfId="0" applyFont="1" applyFill="1" applyBorder="1" applyAlignment="1">
      <alignment vertical="center"/>
    </xf>
    <xf numFmtId="0" fontId="43" fillId="35" borderId="1" xfId="0" applyFont="1" applyFill="1" applyBorder="1" applyAlignment="1">
      <alignment vertical="center"/>
    </xf>
    <xf numFmtId="0" fontId="43" fillId="35" borderId="13" xfId="0" applyFont="1" applyFill="1" applyBorder="1" applyAlignment="1">
      <alignment vertical="center"/>
    </xf>
    <xf numFmtId="17" fontId="91" fillId="0" borderId="93" xfId="0" applyNumberFormat="1" applyFont="1" applyBorder="1" applyAlignment="1">
      <alignment horizontal="center" vertical="center"/>
    </xf>
    <xf numFmtId="9" fontId="91" fillId="0" borderId="96" xfId="0" applyNumberFormat="1" applyFont="1" applyBorder="1" applyAlignment="1">
      <alignment horizontal="center" vertical="center"/>
    </xf>
    <xf numFmtId="0" fontId="91" fillId="0" borderId="111" xfId="0" applyFont="1" applyBorder="1" applyAlignment="1">
      <alignment horizontal="justify" vertical="center" wrapText="1"/>
    </xf>
    <xf numFmtId="0" fontId="91" fillId="0" borderId="0" xfId="0" applyFont="1" applyAlignment="1">
      <alignment horizontal="justify" vertical="center" wrapText="1"/>
    </xf>
    <xf numFmtId="0" fontId="91" fillId="0" borderId="88" xfId="0" applyFont="1" applyBorder="1" applyAlignment="1">
      <alignment horizontal="center" vertical="center"/>
    </xf>
    <xf numFmtId="9" fontId="91" fillId="0" borderId="100" xfId="0" applyNumberFormat="1" applyFont="1" applyBorder="1" applyAlignment="1">
      <alignment horizontal="center" vertical="center"/>
    </xf>
    <xf numFmtId="0" fontId="91" fillId="0" borderId="88" xfId="0" applyFont="1" applyBorder="1" applyAlignment="1">
      <alignment horizontal="justify" vertical="center" wrapText="1"/>
    </xf>
    <xf numFmtId="0" fontId="91" fillId="0" borderId="103" xfId="0" applyFont="1" applyBorder="1" applyAlignment="1">
      <alignment horizontal="justify" vertical="center" wrapText="1"/>
    </xf>
    <xf numFmtId="0" fontId="91" fillId="0" borderId="101" xfId="0" applyFont="1" applyBorder="1" applyAlignment="1">
      <alignment horizontal="center" vertical="center"/>
    </xf>
    <xf numFmtId="0" fontId="91" fillId="0" borderId="8" xfId="0" applyFont="1" applyBorder="1" applyAlignment="1">
      <alignment horizontal="center" vertical="center"/>
    </xf>
    <xf numFmtId="9" fontId="91" fillId="0" borderId="102" xfId="0" applyNumberFormat="1" applyFont="1" applyBorder="1" applyAlignment="1">
      <alignment horizontal="center" vertical="center"/>
    </xf>
    <xf numFmtId="0" fontId="91" fillId="0" borderId="8" xfId="0" applyFont="1" applyBorder="1" applyAlignment="1">
      <alignment horizontal="justify" vertical="center" wrapText="1"/>
    </xf>
    <xf numFmtId="17" fontId="91" fillId="0" borderId="14" xfId="0" applyNumberFormat="1" applyFont="1" applyBorder="1" applyAlignment="1">
      <alignment horizontal="center" vertical="center"/>
    </xf>
    <xf numFmtId="9" fontId="91" fillId="0" borderId="98" xfId="0" applyNumberFormat="1" applyFont="1" applyBorder="1" applyAlignment="1">
      <alignment horizontal="center" vertical="center"/>
    </xf>
    <xf numFmtId="0" fontId="91" fillId="0" borderId="14" xfId="0" applyFont="1" applyBorder="1" applyAlignment="1">
      <alignment horizontal="justify" vertical="center" wrapText="1"/>
    </xf>
    <xf numFmtId="167" fontId="41" fillId="0" borderId="12" xfId="11" applyNumberFormat="1" applyFont="1" applyBorder="1" applyAlignment="1">
      <alignment horizontal="center" vertical="center"/>
    </xf>
    <xf numFmtId="167" fontId="41" fillId="0" borderId="60" xfId="11" applyNumberFormat="1" applyFont="1" applyBorder="1" applyAlignment="1">
      <alignment horizontal="center" vertical="center"/>
    </xf>
    <xf numFmtId="0" fontId="41" fillId="0" borderId="5" xfId="12" quotePrefix="1" applyFont="1" applyBorder="1" applyAlignment="1">
      <alignment horizontal="center"/>
    </xf>
    <xf numFmtId="0" fontId="41" fillId="0" borderId="104" xfId="12" quotePrefix="1" applyFont="1" applyBorder="1" applyAlignment="1">
      <alignment horizontal="center"/>
    </xf>
    <xf numFmtId="167" fontId="41" fillId="0" borderId="7" xfId="11" applyNumberFormat="1" applyFont="1" applyBorder="1" applyAlignment="1">
      <alignment horizontal="center" vertical="center"/>
    </xf>
    <xf numFmtId="167" fontId="41" fillId="0" borderId="16" xfId="11" applyNumberFormat="1" applyFont="1" applyBorder="1" applyAlignment="1">
      <alignment horizontal="center" vertical="center"/>
    </xf>
    <xf numFmtId="0" fontId="41" fillId="0" borderId="104" xfId="12" applyFont="1" applyBorder="1" applyAlignment="1">
      <alignment horizontal="center"/>
    </xf>
    <xf numFmtId="0" fontId="44" fillId="0" borderId="63" xfId="0" applyFont="1" applyBorder="1"/>
    <xf numFmtId="0" fontId="44" fillId="0" borderId="64" xfId="0" applyFont="1" applyBorder="1"/>
    <xf numFmtId="0" fontId="41" fillId="0" borderId="15" xfId="0" applyFont="1" applyBorder="1" applyAlignment="1">
      <alignment vertical="top" wrapText="1"/>
    </xf>
    <xf numFmtId="0" fontId="41" fillId="0" borderId="58" xfId="0" applyFont="1" applyBorder="1" applyAlignment="1">
      <alignment vertical="top" wrapText="1"/>
    </xf>
    <xf numFmtId="167" fontId="41" fillId="0" borderId="59" xfId="11" applyNumberFormat="1" applyFont="1" applyBorder="1" applyAlignment="1">
      <alignment vertical="center" wrapText="1"/>
    </xf>
    <xf numFmtId="0" fontId="41" fillId="0" borderId="9" xfId="0" applyFont="1" applyBorder="1" applyAlignment="1">
      <alignment vertical="top" wrapText="1"/>
    </xf>
    <xf numFmtId="0" fontId="41" fillId="0" borderId="10" xfId="0" applyFont="1" applyBorder="1" applyAlignment="1">
      <alignment vertical="top" wrapText="1"/>
    </xf>
    <xf numFmtId="168" fontId="41" fillId="0" borderId="29" xfId="0" quotePrefix="1" applyNumberFormat="1" applyFont="1" applyBorder="1" applyAlignment="1">
      <alignment vertical="center" wrapText="1"/>
    </xf>
    <xf numFmtId="49" fontId="44" fillId="0" borderId="0" xfId="0" applyNumberFormat="1" applyFont="1" applyAlignment="1">
      <alignment horizontal="center"/>
    </xf>
    <xf numFmtId="0" fontId="41" fillId="0" borderId="113" xfId="0" quotePrefix="1" applyFont="1" applyBorder="1" applyAlignment="1">
      <alignment horizontal="center"/>
    </xf>
    <xf numFmtId="0" fontId="41" fillId="0" borderId="3" xfId="0" quotePrefix="1" applyFont="1" applyBorder="1" applyAlignment="1">
      <alignment horizontal="center" vertical="center"/>
    </xf>
    <xf numFmtId="17" fontId="41" fillId="0" borderId="0" xfId="0" quotePrefix="1" applyNumberFormat="1" applyFont="1"/>
    <xf numFmtId="0" fontId="47" fillId="0" borderId="0" xfId="0" applyFont="1"/>
    <xf numFmtId="0" fontId="41" fillId="0" borderId="0" xfId="0" applyFont="1" applyAlignment="1">
      <alignment vertical="top" wrapText="1"/>
    </xf>
    <xf numFmtId="9" fontId="54" fillId="0" borderId="0" xfId="11" applyFont="1"/>
    <xf numFmtId="0" fontId="57" fillId="0" borderId="30" xfId="5657" applyFont="1" applyBorder="1" applyAlignment="1">
      <alignment horizontal="left"/>
    </xf>
    <xf numFmtId="0" fontId="57" fillId="0" borderId="31" xfId="5658" applyFont="1" applyBorder="1" applyAlignment="1">
      <alignment horizontal="left"/>
    </xf>
    <xf numFmtId="0" fontId="57" fillId="0" borderId="31" xfId="5657" applyFont="1" applyBorder="1" applyAlignment="1">
      <alignment horizontal="left"/>
    </xf>
    <xf numFmtId="0" fontId="57" fillId="0" borderId="31" xfId="5657" applyFont="1" applyBorder="1"/>
    <xf numFmtId="168" fontId="57" fillId="0" borderId="31" xfId="114" applyNumberFormat="1" applyFont="1" applyBorder="1" applyAlignment="1">
      <alignment horizontal="right"/>
    </xf>
    <xf numFmtId="2" fontId="57" fillId="0" borderId="31" xfId="114" applyNumberFormat="1" applyFont="1" applyBorder="1"/>
    <xf numFmtId="0" fontId="57" fillId="0" borderId="7" xfId="5657" applyFont="1" applyBorder="1" applyAlignment="1">
      <alignment horizontal="left"/>
    </xf>
    <xf numFmtId="0" fontId="57" fillId="0" borderId="2" xfId="5658" applyFont="1" applyBorder="1" applyAlignment="1">
      <alignment horizontal="left"/>
    </xf>
    <xf numFmtId="0" fontId="57" fillId="0" borderId="2" xfId="5657" applyFont="1" applyBorder="1" applyAlignment="1">
      <alignment horizontal="left"/>
    </xf>
    <xf numFmtId="0" fontId="57" fillId="0" borderId="2" xfId="5657" applyFont="1" applyBorder="1"/>
    <xf numFmtId="168" fontId="57" fillId="0" borderId="2" xfId="114" applyNumberFormat="1" applyFont="1" applyBorder="1" applyAlignment="1">
      <alignment horizontal="right"/>
    </xf>
    <xf numFmtId="2" fontId="57" fillId="0" borderId="2" xfId="114" applyNumberFormat="1" applyFont="1" applyBorder="1"/>
    <xf numFmtId="49" fontId="57" fillId="0" borderId="2" xfId="114" applyNumberFormat="1" applyFont="1" applyBorder="1" applyAlignment="1">
      <alignment horizontal="center"/>
    </xf>
    <xf numFmtId="49" fontId="57" fillId="0" borderId="16" xfId="114" applyNumberFormat="1" applyFont="1" applyBorder="1" applyAlignment="1">
      <alignment horizontal="center"/>
    </xf>
    <xf numFmtId="0" fontId="57" fillId="0" borderId="33" xfId="5657" applyFont="1" applyBorder="1" applyAlignment="1">
      <alignment horizontal="left"/>
    </xf>
    <xf numFmtId="0" fontId="57" fillId="0" borderId="34" xfId="5658" applyFont="1" applyBorder="1" applyAlignment="1">
      <alignment horizontal="left"/>
    </xf>
    <xf numFmtId="0" fontId="57" fillId="0" borderId="34" xfId="5657" applyFont="1" applyBorder="1" applyAlignment="1">
      <alignment horizontal="left"/>
    </xf>
    <xf numFmtId="0" fontId="57" fillId="0" borderId="34" xfId="5657" applyFont="1" applyBorder="1"/>
    <xf numFmtId="168" fontId="57" fillId="0" borderId="34" xfId="114" applyNumberFormat="1" applyFont="1" applyBorder="1" applyAlignment="1">
      <alignment horizontal="right"/>
    </xf>
    <xf numFmtId="2" fontId="57" fillId="0" borderId="34" xfId="114" applyNumberFormat="1" applyFont="1" applyBorder="1"/>
    <xf numFmtId="49" fontId="57" fillId="0" borderId="34" xfId="114" applyNumberFormat="1" applyFont="1" applyBorder="1" applyAlignment="1">
      <alignment horizontal="center"/>
    </xf>
    <xf numFmtId="49" fontId="57" fillId="0" borderId="35" xfId="114" applyNumberFormat="1" applyFont="1" applyBorder="1" applyAlignment="1">
      <alignment horizontal="center"/>
    </xf>
    <xf numFmtId="0" fontId="57" fillId="0" borderId="31" xfId="114" applyFont="1" applyBorder="1" applyAlignment="1">
      <alignment horizontal="center"/>
    </xf>
    <xf numFmtId="0" fontId="57" fillId="0" borderId="32" xfId="114" applyFont="1" applyBorder="1" applyAlignment="1">
      <alignment horizontal="center"/>
    </xf>
    <xf numFmtId="0" fontId="57" fillId="0" borderId="2" xfId="114" applyFont="1" applyBorder="1" applyAlignment="1">
      <alignment horizontal="center"/>
    </xf>
    <xf numFmtId="0" fontId="57" fillId="0" borderId="16" xfId="114" applyFont="1" applyBorder="1" applyAlignment="1">
      <alignment horizontal="center"/>
    </xf>
    <xf numFmtId="0" fontId="57" fillId="0" borderId="107" xfId="5657" applyFont="1" applyBorder="1" applyAlignment="1">
      <alignment horizontal="left"/>
    </xf>
    <xf numFmtId="0" fontId="57" fillId="0" borderId="112" xfId="5658" applyFont="1" applyBorder="1" applyAlignment="1">
      <alignment horizontal="left"/>
    </xf>
    <xf numFmtId="0" fontId="57" fillId="0" borderId="112" xfId="5657" applyFont="1" applyBorder="1" applyAlignment="1">
      <alignment horizontal="left"/>
    </xf>
    <xf numFmtId="0" fontId="57" fillId="0" borderId="112" xfId="5657" applyFont="1" applyBorder="1"/>
    <xf numFmtId="168" fontId="57" fillId="0" borderId="112" xfId="114" applyNumberFormat="1" applyFont="1" applyBorder="1" applyAlignment="1">
      <alignment horizontal="right"/>
    </xf>
    <xf numFmtId="2" fontId="57" fillId="0" borderId="112" xfId="114" applyNumberFormat="1" applyFont="1" applyBorder="1"/>
    <xf numFmtId="0" fontId="57" fillId="0" borderId="112" xfId="114" applyFont="1" applyBorder="1" applyAlignment="1">
      <alignment horizontal="center"/>
    </xf>
    <xf numFmtId="0" fontId="57" fillId="0" borderId="115" xfId="114" applyFont="1" applyBorder="1" applyAlignment="1">
      <alignment horizontal="center"/>
    </xf>
    <xf numFmtId="0" fontId="57" fillId="0" borderId="34" xfId="114" applyFont="1" applyBorder="1" applyAlignment="1">
      <alignment horizontal="center"/>
    </xf>
    <xf numFmtId="0" fontId="57" fillId="0" borderId="35" xfId="114" applyFont="1" applyBorder="1" applyAlignment="1">
      <alignment horizontal="center"/>
    </xf>
    <xf numFmtId="0" fontId="57" fillId="0" borderId="45" xfId="4079" applyFont="1" applyBorder="1" applyAlignment="1">
      <alignment horizontal="center"/>
    </xf>
    <xf numFmtId="172" fontId="54" fillId="0" borderId="0" xfId="11" applyNumberFormat="1" applyFont="1"/>
    <xf numFmtId="0" fontId="17" fillId="0" borderId="0" xfId="0" applyFont="1"/>
    <xf numFmtId="49" fontId="100" fillId="0" borderId="2" xfId="0" applyNumberFormat="1" applyFont="1" applyBorder="1"/>
    <xf numFmtId="1" fontId="41" fillId="0" borderId="2" xfId="0" applyNumberFormat="1" applyFont="1" applyBorder="1" applyAlignment="1">
      <alignment horizontal="center"/>
    </xf>
    <xf numFmtId="173" fontId="41" fillId="0" borderId="2" xfId="0" applyNumberFormat="1" applyFont="1" applyBorder="1" applyAlignment="1">
      <alignment horizontal="center"/>
    </xf>
    <xf numFmtId="14" fontId="41" fillId="0" borderId="2" xfId="0" applyNumberFormat="1" applyFont="1" applyBorder="1" applyAlignment="1">
      <alignment horizontal="center"/>
    </xf>
    <xf numFmtId="0" fontId="43" fillId="36" borderId="44" xfId="18" applyFont="1" applyFill="1" applyBorder="1" applyAlignment="1">
      <alignment horizontal="center" vertical="center" wrapText="1"/>
    </xf>
    <xf numFmtId="0" fontId="43" fillId="36" borderId="45" xfId="18" applyFont="1" applyFill="1" applyBorder="1" applyAlignment="1">
      <alignment horizontal="center" vertical="center" wrapText="1"/>
    </xf>
    <xf numFmtId="0" fontId="43" fillId="36" borderId="46" xfId="18" applyFont="1" applyFill="1" applyBorder="1" applyAlignment="1">
      <alignment horizontal="center" vertical="center" wrapText="1"/>
    </xf>
    <xf numFmtId="0" fontId="41" fillId="3" borderId="7" xfId="0" applyFont="1" applyFill="1" applyBorder="1" applyAlignment="1">
      <alignment horizontal="left" indent="2"/>
    </xf>
    <xf numFmtId="167" fontId="41" fillId="0" borderId="2" xfId="11" applyNumberFormat="1" applyFont="1" applyBorder="1" applyAlignment="1">
      <alignment horizontal="center"/>
    </xf>
    <xf numFmtId="174" fontId="41" fillId="0" borderId="2" xfId="11" applyNumberFormat="1" applyFont="1" applyBorder="1" applyAlignment="1">
      <alignment horizontal="center"/>
    </xf>
    <xf numFmtId="0" fontId="41" fillId="0" borderId="16" xfId="0" applyFont="1" applyBorder="1" applyAlignment="1">
      <alignment horizontal="center"/>
    </xf>
    <xf numFmtId="9" fontId="41" fillId="0" borderId="0" xfId="11" applyFont="1"/>
    <xf numFmtId="174" fontId="41" fillId="0" borderId="2" xfId="0" applyNumberFormat="1" applyFont="1" applyBorder="1" applyAlignment="1">
      <alignment horizontal="center"/>
    </xf>
    <xf numFmtId="0" fontId="41" fillId="3" borderId="33" xfId="0" applyFont="1" applyFill="1" applyBorder="1" applyAlignment="1">
      <alignment horizontal="left" indent="2"/>
    </xf>
    <xf numFmtId="0" fontId="41" fillId="3" borderId="34" xfId="0" applyFont="1" applyFill="1" applyBorder="1" applyAlignment="1">
      <alignment horizontal="left" indent="2"/>
    </xf>
    <xf numFmtId="0" fontId="41" fillId="3" borderId="34" xfId="0" applyFont="1" applyFill="1" applyBorder="1" applyAlignment="1">
      <alignment horizontal="center"/>
    </xf>
    <xf numFmtId="167" fontId="41" fillId="0" borderId="34" xfId="11" applyNumberFormat="1" applyFont="1" applyBorder="1" applyAlignment="1">
      <alignment horizontal="center"/>
    </xf>
    <xf numFmtId="174" fontId="41" fillId="0" borderId="34" xfId="11" applyNumberFormat="1" applyFont="1" applyBorder="1" applyAlignment="1">
      <alignment horizontal="center"/>
    </xf>
    <xf numFmtId="0" fontId="41" fillId="0" borderId="35" xfId="0" applyFont="1" applyBorder="1" applyAlignment="1">
      <alignment horizontal="center"/>
    </xf>
    <xf numFmtId="0" fontId="93" fillId="0" borderId="0" xfId="112" applyFont="1" applyAlignment="1">
      <alignment horizontal="right"/>
    </xf>
    <xf numFmtId="167" fontId="93" fillId="0" borderId="0" xfId="11" applyNumberFormat="1" applyFont="1" applyAlignment="1">
      <alignment horizontal="center"/>
    </xf>
    <xf numFmtId="0" fontId="48" fillId="0" borderId="0" xfId="112" applyFont="1" applyAlignment="1">
      <alignment horizontal="center"/>
    </xf>
    <xf numFmtId="0" fontId="48" fillId="0" borderId="0" xfId="112" applyFont="1"/>
    <xf numFmtId="0" fontId="49" fillId="0" borderId="0" xfId="112" applyFont="1" applyAlignment="1">
      <alignment horizontal="center"/>
    </xf>
    <xf numFmtId="0" fontId="41" fillId="3" borderId="0" xfId="11280" applyFont="1" applyFill="1"/>
    <xf numFmtId="0" fontId="44" fillId="0" borderId="63" xfId="8" applyFont="1" applyBorder="1"/>
    <xf numFmtId="0" fontId="41" fillId="0" borderId="63" xfId="114" applyFont="1" applyBorder="1" applyAlignment="1">
      <alignment vertical="center"/>
    </xf>
    <xf numFmtId="0" fontId="44" fillId="0" borderId="64" xfId="8" applyFont="1" applyBorder="1"/>
    <xf numFmtId="0" fontId="41" fillId="0" borderId="64" xfId="114" applyFont="1" applyBorder="1" applyAlignment="1">
      <alignment vertical="center"/>
    </xf>
    <xf numFmtId="0" fontId="44" fillId="0" borderId="0" xfId="8" applyFont="1"/>
    <xf numFmtId="0" fontId="41" fillId="0" borderId="0" xfId="114" applyFont="1" applyAlignment="1">
      <alignment vertical="center"/>
    </xf>
    <xf numFmtId="0" fontId="44" fillId="0" borderId="103" xfId="8" applyFont="1" applyBorder="1"/>
    <xf numFmtId="0" fontId="46" fillId="35" borderId="104" xfId="11280" applyFont="1" applyFill="1" applyBorder="1"/>
    <xf numFmtId="0" fontId="46" fillId="35" borderId="103" xfId="11280" applyFont="1" applyFill="1" applyBorder="1"/>
    <xf numFmtId="0" fontId="46" fillId="35" borderId="105" xfId="11280" applyFont="1" applyFill="1" applyBorder="1" applyAlignment="1">
      <alignment horizontal="center"/>
    </xf>
    <xf numFmtId="0" fontId="41" fillId="3" borderId="41" xfId="11280" applyFont="1" applyFill="1" applyBorder="1" applyAlignment="1">
      <alignment horizontal="left" vertical="center"/>
    </xf>
    <xf numFmtId="0" fontId="41" fillId="0" borderId="41" xfId="8" applyFont="1" applyBorder="1" applyAlignment="1">
      <alignment horizontal="center" vertical="center" wrapText="1"/>
    </xf>
    <xf numFmtId="0" fontId="41" fillId="3" borderId="65" xfId="11280" applyFont="1" applyFill="1" applyBorder="1"/>
    <xf numFmtId="14" fontId="41" fillId="3" borderId="66" xfId="11280" applyNumberFormat="1" applyFont="1" applyFill="1" applyBorder="1" applyAlignment="1">
      <alignment horizontal="center"/>
    </xf>
    <xf numFmtId="0" fontId="41" fillId="3" borderId="42" xfId="11280" applyFont="1" applyFill="1" applyBorder="1" applyAlignment="1">
      <alignment horizontal="left" vertical="center"/>
    </xf>
    <xf numFmtId="0" fontId="41" fillId="0" borderId="42" xfId="8" applyFont="1" applyBorder="1" applyAlignment="1">
      <alignment horizontal="center" vertical="center" wrapText="1"/>
    </xf>
    <xf numFmtId="0" fontId="41" fillId="3" borderId="57" xfId="11280" applyFont="1" applyFill="1" applyBorder="1"/>
    <xf numFmtId="0" fontId="41" fillId="3" borderId="57" xfId="11280" applyFont="1" applyFill="1" applyBorder="1" applyAlignment="1">
      <alignment horizontal="left" vertical="center"/>
    </xf>
    <xf numFmtId="14" fontId="41" fillId="3" borderId="67" xfId="11280" applyNumberFormat="1" applyFont="1" applyFill="1" applyBorder="1" applyAlignment="1">
      <alignment horizontal="center"/>
    </xf>
    <xf numFmtId="0" fontId="41" fillId="3" borderId="68" xfId="11280" applyFont="1" applyFill="1" applyBorder="1"/>
    <xf numFmtId="0" fontId="41" fillId="3" borderId="68" xfId="11280" applyFont="1" applyFill="1" applyBorder="1" applyAlignment="1">
      <alignment horizontal="left" vertical="center"/>
    </xf>
    <xf numFmtId="14" fontId="41" fillId="3" borderId="69" xfId="11280" applyNumberFormat="1" applyFont="1" applyFill="1" applyBorder="1" applyAlignment="1">
      <alignment horizontal="center"/>
    </xf>
    <xf numFmtId="0" fontId="41" fillId="3" borderId="70" xfId="11280" applyFont="1" applyFill="1" applyBorder="1"/>
    <xf numFmtId="0" fontId="41" fillId="3" borderId="70" xfId="11280" applyFont="1" applyFill="1" applyBorder="1" applyAlignment="1">
      <alignment horizontal="left" vertical="center"/>
    </xf>
    <xf numFmtId="14" fontId="41" fillId="3" borderId="71" xfId="11280" applyNumberFormat="1" applyFont="1" applyFill="1" applyBorder="1" applyAlignment="1">
      <alignment horizontal="center"/>
    </xf>
    <xf numFmtId="0" fontId="47" fillId="0" borderId="74" xfId="8" applyFont="1" applyBorder="1" applyAlignment="1">
      <alignment horizontal="left" vertical="center" wrapText="1"/>
    </xf>
    <xf numFmtId="0" fontId="47" fillId="0" borderId="103" xfId="8" applyFont="1" applyBorder="1" applyAlignment="1">
      <alignment horizontal="left" vertical="center" wrapText="1"/>
    </xf>
    <xf numFmtId="0" fontId="47" fillId="0" borderId="8" xfId="8" applyFont="1" applyBorder="1" applyAlignment="1">
      <alignment horizontal="left" vertical="center" wrapText="1"/>
    </xf>
    <xf numFmtId="0" fontId="41" fillId="3" borderId="1" xfId="11280" applyFont="1" applyFill="1" applyBorder="1"/>
    <xf numFmtId="0" fontId="41" fillId="3" borderId="1" xfId="11280" applyFont="1" applyFill="1" applyBorder="1" applyAlignment="1">
      <alignment horizontal="left" vertical="center"/>
    </xf>
    <xf numFmtId="0" fontId="41" fillId="3" borderId="31" xfId="11280" applyFont="1" applyFill="1" applyBorder="1"/>
    <xf numFmtId="0" fontId="41" fillId="3" borderId="31" xfId="11280" applyFont="1" applyFill="1" applyBorder="1" applyAlignment="1">
      <alignment horizontal="left" vertical="center"/>
    </xf>
    <xf numFmtId="0" fontId="47" fillId="0" borderId="8" xfId="11280" applyFont="1" applyBorder="1" applyAlignment="1">
      <alignment horizontal="left"/>
    </xf>
    <xf numFmtId="0" fontId="47" fillId="3" borderId="8" xfId="11280" applyFont="1" applyFill="1" applyBorder="1" applyAlignment="1">
      <alignment horizontal="left"/>
    </xf>
    <xf numFmtId="0" fontId="41" fillId="0" borderId="74" xfId="8" applyFont="1" applyBorder="1" applyAlignment="1">
      <alignment horizontal="left" vertical="center" wrapText="1"/>
    </xf>
    <xf numFmtId="0" fontId="41" fillId="0" borderId="103" xfId="8" applyFont="1" applyBorder="1" applyAlignment="1">
      <alignment horizontal="left" vertical="center" wrapText="1"/>
    </xf>
    <xf numFmtId="0" fontId="41" fillId="3" borderId="8" xfId="11280" applyFont="1" applyFill="1" applyBorder="1" applyAlignment="1">
      <alignment horizontal="left"/>
    </xf>
    <xf numFmtId="0" fontId="41" fillId="0" borderId="42" xfId="11280" applyFont="1" applyBorder="1" applyAlignment="1">
      <alignment horizontal="left" vertical="center"/>
    </xf>
    <xf numFmtId="0" fontId="41" fillId="0" borderId="8" xfId="11280" applyFont="1" applyBorder="1" applyAlignment="1">
      <alignment horizontal="left"/>
    </xf>
    <xf numFmtId="0" fontId="41" fillId="0" borderId="8" xfId="8" applyFont="1" applyBorder="1" applyAlignment="1">
      <alignment horizontal="center" vertical="center" wrapText="1"/>
    </xf>
    <xf numFmtId="0" fontId="41" fillId="0" borderId="43" xfId="11280" applyFont="1" applyBorder="1" applyAlignment="1">
      <alignment horizontal="left" vertical="center"/>
    </xf>
    <xf numFmtId="0" fontId="41" fillId="0" borderId="55" xfId="8" applyFont="1" applyBorder="1" applyAlignment="1">
      <alignment horizontal="center" vertical="center" wrapText="1"/>
    </xf>
    <xf numFmtId="0" fontId="41" fillId="0" borderId="43" xfId="8" applyFont="1" applyBorder="1" applyAlignment="1">
      <alignment horizontal="center" vertical="center" wrapText="1"/>
    </xf>
    <xf numFmtId="0" fontId="41" fillId="0" borderId="75" xfId="8" applyFont="1" applyBorder="1" applyAlignment="1">
      <alignment horizontal="left" vertical="center" wrapText="1"/>
    </xf>
    <xf numFmtId="0" fontId="41" fillId="0" borderId="77" xfId="8" applyFont="1" applyBorder="1" applyAlignment="1">
      <alignment horizontal="left" vertical="center" wrapText="1"/>
    </xf>
    <xf numFmtId="0" fontId="41" fillId="3" borderId="55" xfId="11280" applyFont="1" applyFill="1" applyBorder="1" applyAlignment="1">
      <alignment horizontal="left"/>
    </xf>
    <xf numFmtId="0" fontId="41" fillId="3" borderId="0" xfId="11280" applyFont="1" applyFill="1" applyAlignment="1">
      <alignment horizontal="center" vertical="center"/>
    </xf>
    <xf numFmtId="0" fontId="41" fillId="0" borderId="0" xfId="11280" applyFont="1" applyAlignment="1">
      <alignment horizontal="left" vertical="center"/>
    </xf>
    <xf numFmtId="0" fontId="41" fillId="0" borderId="0" xfId="8" applyFont="1" applyAlignment="1">
      <alignment horizontal="center" vertical="center" wrapText="1"/>
    </xf>
    <xf numFmtId="0" fontId="41" fillId="0" borderId="0" xfId="8" applyFont="1" applyAlignment="1">
      <alignment horizontal="left" vertical="center" wrapText="1"/>
    </xf>
    <xf numFmtId="0" fontId="41" fillId="3" borderId="0" xfId="11280" applyFont="1" applyFill="1" applyAlignment="1">
      <alignment horizontal="center"/>
    </xf>
    <xf numFmtId="0" fontId="41" fillId="0" borderId="103" xfId="114" applyFont="1" applyBorder="1" applyAlignment="1">
      <alignment vertical="center"/>
    </xf>
    <xf numFmtId="164" fontId="43" fillId="0" borderId="0" xfId="9" applyFont="1" applyAlignment="1">
      <alignment horizontal="center" vertical="center" wrapText="1"/>
    </xf>
    <xf numFmtId="0" fontId="46" fillId="35" borderId="113" xfId="11280" applyFont="1" applyFill="1" applyBorder="1" applyAlignment="1">
      <alignment horizontal="left" vertical="top"/>
    </xf>
    <xf numFmtId="0" fontId="46" fillId="35" borderId="63" xfId="11280" applyFont="1" applyFill="1" applyBorder="1" applyAlignment="1">
      <alignment horizontal="left" vertical="top"/>
    </xf>
    <xf numFmtId="0" fontId="46" fillId="35" borderId="114" xfId="11280" applyFont="1" applyFill="1" applyBorder="1" applyAlignment="1">
      <alignment horizontal="left" vertical="top"/>
    </xf>
    <xf numFmtId="0" fontId="41" fillId="0" borderId="41" xfId="8" applyFont="1" applyBorder="1" applyAlignment="1">
      <alignment horizontal="left" vertical="center" wrapText="1"/>
    </xf>
    <xf numFmtId="0" fontId="41" fillId="3" borderId="116" xfId="11280" applyFont="1" applyFill="1" applyBorder="1" applyAlignment="1">
      <alignment horizontal="left" vertical="top"/>
    </xf>
    <xf numFmtId="0" fontId="41" fillId="3" borderId="78" xfId="11280" applyFont="1" applyFill="1" applyBorder="1" applyAlignment="1">
      <alignment horizontal="left" vertical="top"/>
    </xf>
    <xf numFmtId="0" fontId="41" fillId="3" borderId="57" xfId="11280" applyFont="1" applyFill="1" applyBorder="1" applyAlignment="1">
      <alignment horizontal="left" vertical="top"/>
    </xf>
    <xf numFmtId="14" fontId="41" fillId="3" borderId="117" xfId="11280" applyNumberFormat="1" applyFont="1" applyFill="1" applyBorder="1" applyAlignment="1">
      <alignment horizontal="left" vertical="top"/>
    </xf>
    <xf numFmtId="0" fontId="41" fillId="0" borderId="42" xfId="8" applyFont="1" applyBorder="1" applyAlignment="1">
      <alignment horizontal="left" vertical="center" wrapText="1"/>
    </xf>
    <xf numFmtId="0" fontId="41" fillId="3" borderId="118" xfId="11280" applyFont="1" applyFill="1" applyBorder="1" applyAlignment="1">
      <alignment horizontal="left" vertical="top"/>
    </xf>
    <xf numFmtId="0" fontId="41" fillId="3" borderId="119" xfId="11280" applyFont="1" applyFill="1" applyBorder="1" applyAlignment="1">
      <alignment horizontal="left" vertical="top"/>
    </xf>
    <xf numFmtId="0" fontId="41" fillId="0" borderId="118" xfId="11280" applyFont="1" applyBorder="1" applyAlignment="1">
      <alignment horizontal="left" vertical="top"/>
    </xf>
    <xf numFmtId="0" fontId="41" fillId="0" borderId="68" xfId="11280" applyFont="1" applyBorder="1" applyAlignment="1">
      <alignment vertical="top" wrapText="1"/>
    </xf>
    <xf numFmtId="14" fontId="41" fillId="0" borderId="68" xfId="11280" applyNumberFormat="1" applyFont="1" applyBorder="1" applyAlignment="1">
      <alignment horizontal="left" vertical="top"/>
    </xf>
    <xf numFmtId="0" fontId="41" fillId="0" borderId="89" xfId="11280" applyFont="1" applyBorder="1" applyAlignment="1">
      <alignment horizontal="left" vertical="center"/>
    </xf>
    <xf numFmtId="0" fontId="41" fillId="0" borderId="89" xfId="8" applyFont="1" applyBorder="1" applyAlignment="1">
      <alignment horizontal="center" vertical="center" wrapText="1"/>
    </xf>
    <xf numFmtId="0" fontId="41" fillId="0" borderId="89" xfId="8" applyFont="1" applyBorder="1" applyAlignment="1">
      <alignment horizontal="left" vertical="center" wrapText="1"/>
    </xf>
    <xf numFmtId="0" fontId="41" fillId="0" borderId="99" xfId="11280" applyFont="1" applyBorder="1" applyAlignment="1">
      <alignment horizontal="left" vertical="center"/>
    </xf>
    <xf numFmtId="0" fontId="41" fillId="0" borderId="99" xfId="8" applyFont="1" applyBorder="1" applyAlignment="1">
      <alignment horizontal="center" vertical="center" wrapText="1"/>
    </xf>
    <xf numFmtId="0" fontId="41" fillId="0" borderId="99" xfId="8" applyFont="1" applyBorder="1" applyAlignment="1">
      <alignment horizontal="left" vertical="center" wrapText="1"/>
    </xf>
    <xf numFmtId="0" fontId="41" fillId="0" borderId="43" xfId="8" applyFont="1" applyBorder="1" applyAlignment="1">
      <alignment horizontal="left" vertical="center" wrapText="1"/>
    </xf>
    <xf numFmtId="0" fontId="41" fillId="3" borderId="65" xfId="11280" applyFont="1" applyFill="1" applyBorder="1" applyAlignment="1">
      <alignment horizontal="left" vertical="top"/>
    </xf>
    <xf numFmtId="14" fontId="41" fillId="3" borderId="66" xfId="11280" applyNumberFormat="1" applyFont="1" applyFill="1" applyBorder="1" applyAlignment="1">
      <alignment horizontal="left" vertical="top"/>
    </xf>
    <xf numFmtId="14" fontId="41" fillId="3" borderId="67" xfId="11280" applyNumberFormat="1" applyFont="1" applyFill="1" applyBorder="1" applyAlignment="1">
      <alignment horizontal="left" vertical="top"/>
    </xf>
    <xf numFmtId="0" fontId="41" fillId="3" borderId="68" xfId="11280" applyFont="1" applyFill="1" applyBorder="1" applyAlignment="1">
      <alignment vertical="top"/>
    </xf>
    <xf numFmtId="0" fontId="41" fillId="3" borderId="120" xfId="11280" applyFont="1" applyFill="1" applyBorder="1" applyAlignment="1">
      <alignment vertical="top"/>
    </xf>
    <xf numFmtId="0" fontId="41" fillId="3" borderId="120" xfId="11280" applyFont="1" applyFill="1" applyBorder="1" applyAlignment="1">
      <alignment vertical="top" wrapText="1"/>
    </xf>
    <xf numFmtId="14" fontId="41" fillId="3" borderId="120" xfId="11280" applyNumberFormat="1" applyFont="1" applyFill="1" applyBorder="1" applyAlignment="1">
      <alignment vertical="top"/>
    </xf>
    <xf numFmtId="0" fontId="48" fillId="0" borderId="0" xfId="11278" applyFont="1"/>
    <xf numFmtId="0" fontId="49" fillId="0" borderId="0" xfId="11278" applyFont="1" applyAlignment="1">
      <alignment vertical="center" wrapText="1"/>
    </xf>
    <xf numFmtId="0" fontId="48" fillId="0" borderId="44" xfId="11278" applyFont="1" applyBorder="1" applyAlignment="1">
      <alignment vertical="center"/>
    </xf>
    <xf numFmtId="0" fontId="48" fillId="0" borderId="45" xfId="11278" applyFont="1" applyBorder="1" applyAlignment="1">
      <alignment vertical="center"/>
    </xf>
    <xf numFmtId="10" fontId="48" fillId="0" borderId="46" xfId="11" applyNumberFormat="1" applyFont="1" applyBorder="1" applyAlignment="1">
      <alignment horizontal="center" vertical="center"/>
    </xf>
    <xf numFmtId="0" fontId="48" fillId="0" borderId="7" xfId="11278" applyFont="1" applyBorder="1" applyAlignment="1">
      <alignment vertical="center"/>
    </xf>
    <xf numFmtId="0" fontId="48" fillId="0" borderId="2" xfId="11278" applyFont="1" applyBorder="1" applyAlignment="1">
      <alignment vertical="center"/>
    </xf>
    <xf numFmtId="10" fontId="48" fillId="0" borderId="16" xfId="11" applyNumberFormat="1" applyFont="1" applyBorder="1" applyAlignment="1">
      <alignment horizontal="center" vertical="center"/>
    </xf>
    <xf numFmtId="0" fontId="48" fillId="0" borderId="0" xfId="11278" applyFont="1" applyAlignment="1">
      <alignment horizontal="left" vertical="top"/>
    </xf>
    <xf numFmtId="0" fontId="48" fillId="0" borderId="33" xfId="11278" applyFont="1" applyBorder="1" applyAlignment="1">
      <alignment vertical="center"/>
    </xf>
    <xf numFmtId="0" fontId="48" fillId="0" borderId="34" xfId="11278" applyFont="1" applyBorder="1" applyAlignment="1">
      <alignment vertical="center"/>
    </xf>
    <xf numFmtId="10" fontId="48" fillId="0" borderId="35" xfId="11" applyNumberFormat="1" applyFont="1" applyBorder="1" applyAlignment="1">
      <alignment horizontal="center" vertical="center"/>
    </xf>
    <xf numFmtId="10" fontId="48" fillId="0" borderId="0" xfId="11278" applyNumberFormat="1" applyFont="1" applyAlignment="1">
      <alignment horizontal="center"/>
    </xf>
    <xf numFmtId="0" fontId="93" fillId="0" borderId="0" xfId="11278" applyFont="1" applyAlignment="1">
      <alignment horizontal="right"/>
    </xf>
    <xf numFmtId="0" fontId="48" fillId="0" borderId="0" xfId="11278" applyFont="1" applyAlignment="1">
      <alignment horizontal="center"/>
    </xf>
    <xf numFmtId="0" fontId="49" fillId="0" borderId="0" xfId="11278" applyFont="1" applyAlignment="1">
      <alignment horizontal="center"/>
    </xf>
    <xf numFmtId="0" fontId="54" fillId="0" borderId="0" xfId="114" applyFont="1" applyAlignment="1">
      <alignment horizontal="center"/>
    </xf>
    <xf numFmtId="167" fontId="0" fillId="0" borderId="0" xfId="113" applyNumberFormat="1" applyFont="1"/>
    <xf numFmtId="0" fontId="41" fillId="3" borderId="44" xfId="110" applyFont="1" applyFill="1" applyBorder="1" applyAlignment="1">
      <alignment vertical="center"/>
    </xf>
    <xf numFmtId="0" fontId="41" fillId="3" borderId="121" xfId="110" applyFont="1" applyFill="1" applyBorder="1" applyAlignment="1">
      <alignment vertical="center"/>
    </xf>
    <xf numFmtId="0" fontId="41" fillId="0" borderId="7" xfId="110" applyFont="1" applyBorder="1" applyAlignment="1">
      <alignment vertical="center" wrapText="1"/>
    </xf>
    <xf numFmtId="0" fontId="41" fillId="0" borderId="33" xfId="110" applyFont="1" applyBorder="1" applyAlignment="1">
      <alignment vertical="center" wrapText="1"/>
    </xf>
    <xf numFmtId="0" fontId="41" fillId="0" borderId="44" xfId="110" applyFont="1" applyFill="1" applyBorder="1" applyAlignment="1">
      <alignment vertical="center"/>
    </xf>
    <xf numFmtId="0" fontId="41" fillId="3" borderId="45" xfId="110" applyFont="1" applyFill="1" applyBorder="1" applyAlignment="1">
      <alignment horizontal="center" vertical="center"/>
    </xf>
    <xf numFmtId="0" fontId="41" fillId="0" borderId="46" xfId="110" applyFont="1" applyFill="1" applyBorder="1" applyAlignment="1">
      <alignment horizontal="center" vertical="center"/>
    </xf>
    <xf numFmtId="0" fontId="41" fillId="0" borderId="32" xfId="110" applyFont="1" applyFill="1" applyBorder="1" applyAlignment="1">
      <alignment horizontal="center" vertical="center"/>
    </xf>
    <xf numFmtId="0" fontId="41" fillId="0" borderId="30" xfId="110" applyFont="1" applyFill="1" applyBorder="1" applyAlignment="1">
      <alignment vertical="center"/>
    </xf>
    <xf numFmtId="0" fontId="41" fillId="0" borderId="12" xfId="110" applyFont="1" applyFill="1" applyBorder="1" applyAlignment="1">
      <alignment vertical="center"/>
    </xf>
    <xf numFmtId="0" fontId="41" fillId="3" borderId="13" xfId="110" applyFont="1" applyFill="1" applyBorder="1" applyAlignment="1">
      <alignment horizontal="center" vertical="center"/>
    </xf>
    <xf numFmtId="0" fontId="41" fillId="0" borderId="60" xfId="110" applyFont="1" applyFill="1" applyBorder="1" applyAlignment="1">
      <alignment horizontal="center" vertical="center"/>
    </xf>
    <xf numFmtId="0" fontId="43" fillId="35" borderId="34" xfId="8" applyFont="1" applyFill="1" applyBorder="1" applyAlignment="1">
      <alignment horizontal="center" vertical="center"/>
    </xf>
    <xf numFmtId="0" fontId="48" fillId="0" borderId="122" xfId="0" applyFont="1" applyBorder="1"/>
    <xf numFmtId="0" fontId="48" fillId="0" borderId="123" xfId="0" applyFont="1" applyBorder="1"/>
    <xf numFmtId="0" fontId="48" fillId="0" borderId="40" xfId="0" applyFont="1" applyBorder="1"/>
    <xf numFmtId="14" fontId="91" fillId="0" borderId="124" xfId="0" applyNumberFormat="1" applyFont="1" applyBorder="1"/>
    <xf numFmtId="14" fontId="91" fillId="0" borderId="40" xfId="0" applyNumberFormat="1" applyFont="1" applyBorder="1"/>
    <xf numFmtId="0" fontId="48" fillId="0" borderId="124" xfId="0" applyFont="1" applyBorder="1"/>
    <xf numFmtId="0" fontId="91" fillId="0" borderId="124" xfId="0" applyFont="1" applyBorder="1"/>
    <xf numFmtId="0" fontId="91" fillId="0" borderId="40" xfId="0" applyFont="1" applyBorder="1"/>
    <xf numFmtId="0" fontId="48" fillId="0" borderId="89" xfId="0" applyFont="1" applyBorder="1"/>
    <xf numFmtId="167" fontId="48" fillId="0" borderId="124" xfId="11" applyNumberFormat="1" applyFont="1" applyBorder="1" applyAlignment="1">
      <alignment horizontal="center" vertical="center"/>
    </xf>
    <xf numFmtId="167" fontId="48" fillId="0" borderId="40" xfId="11" applyNumberFormat="1" applyFont="1" applyBorder="1" applyAlignment="1">
      <alignment horizontal="center" vertical="center"/>
    </xf>
    <xf numFmtId="0" fontId="43" fillId="35" borderId="59" xfId="110" applyFont="1" applyFill="1" applyBorder="1" applyAlignment="1">
      <alignment horizontal="center" vertical="center"/>
    </xf>
    <xf numFmtId="0" fontId="43" fillId="35" borderId="60" xfId="110" applyFont="1" applyFill="1" applyBorder="1" applyAlignment="1">
      <alignment horizontal="center" vertical="center"/>
    </xf>
    <xf numFmtId="0" fontId="43" fillId="35" borderId="58" xfId="110" applyFont="1" applyFill="1" applyBorder="1" applyAlignment="1">
      <alignment horizontal="center" vertical="center"/>
    </xf>
    <xf numFmtId="0" fontId="43" fillId="35" borderId="13" xfId="110" applyFont="1" applyFill="1" applyBorder="1" applyAlignment="1">
      <alignment horizontal="center" vertical="center"/>
    </xf>
    <xf numFmtId="0" fontId="43" fillId="35" borderId="15" xfId="110" applyFont="1" applyFill="1" applyBorder="1" applyAlignment="1">
      <alignment horizontal="center" vertical="center"/>
    </xf>
    <xf numFmtId="0" fontId="43" fillId="35" borderId="12" xfId="110" applyFont="1" applyFill="1" applyBorder="1" applyAlignment="1">
      <alignment horizontal="center" vertical="center"/>
    </xf>
    <xf numFmtId="0" fontId="43" fillId="35" borderId="48" xfId="110" applyFont="1" applyFill="1" applyBorder="1" applyAlignment="1">
      <alignment horizontal="center" vertical="center"/>
    </xf>
    <xf numFmtId="0" fontId="43" fillId="35" borderId="14" xfId="110" applyFont="1" applyFill="1" applyBorder="1" applyAlignment="1">
      <alignment horizontal="center" vertical="center"/>
    </xf>
    <xf numFmtId="0" fontId="43" fillId="35" borderId="47" xfId="110" applyFont="1" applyFill="1" applyBorder="1" applyAlignment="1">
      <alignment horizontal="center" vertical="center"/>
    </xf>
    <xf numFmtId="0" fontId="43" fillId="35" borderId="38" xfId="110" applyFont="1" applyFill="1" applyBorder="1" applyAlignment="1">
      <alignment horizontal="center" vertical="center"/>
    </xf>
    <xf numFmtId="0" fontId="43" fillId="35" borderId="106" xfId="110" applyFont="1" applyFill="1" applyBorder="1" applyAlignment="1">
      <alignment horizontal="center" vertical="center"/>
    </xf>
    <xf numFmtId="0" fontId="43" fillId="35" borderId="39" xfId="110" applyFont="1" applyFill="1" applyBorder="1" applyAlignment="1">
      <alignment horizontal="center" vertical="center"/>
    </xf>
    <xf numFmtId="0" fontId="43" fillId="35" borderId="44" xfId="11275" applyFont="1" applyFill="1" applyBorder="1" applyAlignment="1">
      <alignment horizontal="center" vertical="center"/>
    </xf>
    <xf numFmtId="0" fontId="43" fillId="35" borderId="33" xfId="11275" applyFont="1" applyFill="1" applyBorder="1" applyAlignment="1">
      <alignment horizontal="center" vertical="center"/>
    </xf>
    <xf numFmtId="17" fontId="43" fillId="35" borderId="45" xfId="11275" applyNumberFormat="1" applyFont="1" applyFill="1" applyBorder="1" applyAlignment="1">
      <alignment horizontal="center" vertical="center"/>
    </xf>
    <xf numFmtId="0" fontId="43" fillId="35" borderId="46" xfId="11275" applyFont="1" applyFill="1" applyBorder="1" applyAlignment="1">
      <alignment horizontal="center" vertical="center" wrapText="1"/>
    </xf>
    <xf numFmtId="0" fontId="43" fillId="35" borderId="35" xfId="11275" applyFont="1" applyFill="1" applyBorder="1" applyAlignment="1">
      <alignment horizontal="center" vertical="center" wrapText="1"/>
    </xf>
    <xf numFmtId="0" fontId="43" fillId="35" borderId="15" xfId="11277" applyFont="1" applyFill="1" applyBorder="1" applyAlignment="1">
      <alignment horizontal="center" vertical="center"/>
    </xf>
    <xf numFmtId="0" fontId="43" fillId="35" borderId="12" xfId="11277" applyFont="1" applyFill="1" applyBorder="1" applyAlignment="1">
      <alignment horizontal="center" vertical="center"/>
    </xf>
    <xf numFmtId="0" fontId="43" fillId="35" borderId="59" xfId="8" applyFont="1" applyFill="1" applyBorder="1" applyAlignment="1">
      <alignment horizontal="center" vertical="center"/>
    </xf>
    <xf numFmtId="0" fontId="43" fillId="35" borderId="60" xfId="8" applyFont="1" applyFill="1" applyBorder="1" applyAlignment="1">
      <alignment horizontal="center" vertical="center"/>
    </xf>
    <xf numFmtId="0" fontId="43" fillId="3" borderId="90" xfId="8" applyFont="1" applyFill="1" applyBorder="1" applyAlignment="1">
      <alignment horizontal="center" vertical="center"/>
    </xf>
    <xf numFmtId="0" fontId="43" fillId="35" borderId="15" xfId="0" applyFont="1" applyFill="1" applyBorder="1" applyAlignment="1">
      <alignment horizontal="center" vertical="center"/>
    </xf>
    <xf numFmtId="0" fontId="43" fillId="35" borderId="11" xfId="0" applyFont="1" applyFill="1" applyBorder="1" applyAlignment="1">
      <alignment horizontal="center" vertical="center"/>
    </xf>
    <xf numFmtId="0" fontId="43" fillId="35" borderId="12" xfId="0" applyFont="1" applyFill="1" applyBorder="1" applyAlignment="1">
      <alignment horizontal="center" vertical="center"/>
    </xf>
    <xf numFmtId="0" fontId="43" fillId="35" borderId="59" xfId="0" applyFont="1" applyFill="1" applyBorder="1" applyAlignment="1">
      <alignment horizontal="center" vertical="center" wrapText="1"/>
    </xf>
    <xf numFmtId="0" fontId="43" fillId="35" borderId="61" xfId="0" applyFont="1" applyFill="1" applyBorder="1" applyAlignment="1">
      <alignment horizontal="center" vertical="center" wrapText="1"/>
    </xf>
    <xf numFmtId="0" fontId="43" fillId="35" borderId="60" xfId="0" applyFont="1" applyFill="1" applyBorder="1" applyAlignment="1">
      <alignment horizontal="center" vertical="center" wrapText="1"/>
    </xf>
    <xf numFmtId="0" fontId="4" fillId="60" borderId="0" xfId="114" applyFont="1" applyFill="1" applyAlignment="1">
      <alignment horizontal="left" vertical="top" wrapText="1"/>
    </xf>
    <xf numFmtId="0" fontId="17" fillId="0" borderId="0" xfId="114" applyAlignment="1">
      <alignment vertical="top"/>
    </xf>
    <xf numFmtId="0" fontId="41" fillId="3" borderId="68" xfId="11280" applyFont="1" applyFill="1" applyBorder="1" applyAlignment="1">
      <alignment horizontal="center" vertical="center"/>
    </xf>
    <xf numFmtId="0" fontId="41" fillId="3" borderId="70" xfId="11280" applyFont="1" applyFill="1" applyBorder="1" applyAlignment="1">
      <alignment horizontal="center" vertical="center"/>
    </xf>
    <xf numFmtId="0" fontId="47" fillId="0" borderId="74" xfId="8" applyFont="1" applyBorder="1" applyAlignment="1">
      <alignment horizontal="left" vertical="center" wrapText="1"/>
    </xf>
    <xf numFmtId="0" fontId="47" fillId="0" borderId="103" xfId="8" applyFont="1" applyBorder="1" applyAlignment="1">
      <alignment horizontal="left" vertical="center" wrapText="1"/>
    </xf>
    <xf numFmtId="0" fontId="47" fillId="0" borderId="8" xfId="8" applyFont="1" applyBorder="1" applyAlignment="1">
      <alignment horizontal="left" vertical="center" wrapText="1"/>
    </xf>
    <xf numFmtId="0" fontId="41" fillId="3" borderId="68" xfId="11280" applyFont="1" applyFill="1" applyBorder="1" applyAlignment="1">
      <alignment horizontal="left" vertical="center" wrapText="1"/>
    </xf>
    <xf numFmtId="0" fontId="41" fillId="3" borderId="70" xfId="11280" applyFont="1" applyFill="1" applyBorder="1" applyAlignment="1">
      <alignment horizontal="left" vertical="center" wrapText="1"/>
    </xf>
    <xf numFmtId="0" fontId="43" fillId="35" borderId="37" xfId="11280" applyFont="1" applyFill="1" applyBorder="1" applyAlignment="1">
      <alignment horizontal="center" vertical="center"/>
    </xf>
    <xf numFmtId="0" fontId="43" fillId="35" borderId="40" xfId="11280" applyFont="1" applyFill="1" applyBorder="1" applyAlignment="1">
      <alignment horizontal="center" vertical="center"/>
    </xf>
    <xf numFmtId="0" fontId="43" fillId="35" borderId="49" xfId="8" applyFont="1" applyFill="1" applyBorder="1" applyAlignment="1">
      <alignment horizontal="center"/>
    </xf>
    <xf numFmtId="0" fontId="43" fillId="35" borderId="50" xfId="8" applyFont="1" applyFill="1" applyBorder="1" applyAlignment="1">
      <alignment horizontal="center"/>
    </xf>
    <xf numFmtId="0" fontId="43" fillId="35" borderId="6" xfId="8" applyFont="1" applyFill="1" applyBorder="1" applyAlignment="1">
      <alignment horizontal="center"/>
    </xf>
    <xf numFmtId="164" fontId="43" fillId="35" borderId="47" xfId="9" applyFont="1" applyFill="1" applyBorder="1" applyAlignment="1">
      <alignment horizontal="center" vertical="center" wrapText="1"/>
    </xf>
    <xf numFmtId="164" fontId="43" fillId="35" borderId="106" xfId="9" applyFont="1" applyFill="1" applyBorder="1" applyAlignment="1">
      <alignment horizontal="center" vertical="center" wrapText="1"/>
    </xf>
    <xf numFmtId="164" fontId="43" fillId="35" borderId="48" xfId="9" applyFont="1" applyFill="1" applyBorder="1" applyAlignment="1">
      <alignment horizontal="center" vertical="center" wrapText="1"/>
    </xf>
    <xf numFmtId="164" fontId="43" fillId="35" borderId="38" xfId="9" applyFont="1" applyFill="1" applyBorder="1" applyAlignment="1">
      <alignment horizontal="center" vertical="center" wrapText="1"/>
    </xf>
    <xf numFmtId="164" fontId="43" fillId="35" borderId="39" xfId="9" applyFont="1" applyFill="1" applyBorder="1" applyAlignment="1">
      <alignment horizontal="center" vertical="center" wrapText="1"/>
    </xf>
    <xf numFmtId="164" fontId="43" fillId="35" borderId="14" xfId="9" applyFont="1" applyFill="1" applyBorder="1" applyAlignment="1">
      <alignment horizontal="center" vertical="center" wrapText="1"/>
    </xf>
    <xf numFmtId="0" fontId="41" fillId="0" borderId="73" xfId="8" applyFont="1" applyBorder="1" applyAlignment="1">
      <alignment horizontal="left" vertical="center" wrapText="1"/>
    </xf>
    <xf numFmtId="0" fontId="41" fillId="0" borderId="76" xfId="8" applyFont="1" applyBorder="1" applyAlignment="1">
      <alignment horizontal="left" vertical="center" wrapText="1"/>
    </xf>
    <xf numFmtId="0" fontId="41" fillId="0" borderId="36" xfId="8" applyFont="1" applyBorder="1" applyAlignment="1">
      <alignment horizontal="left" vertical="center" wrapText="1"/>
    </xf>
    <xf numFmtId="0" fontId="41" fillId="0" borderId="74" xfId="8" applyFont="1" applyBorder="1" applyAlignment="1">
      <alignment horizontal="left" vertical="center" wrapText="1"/>
    </xf>
    <xf numFmtId="0" fontId="41" fillId="0" borderId="103" xfId="8" applyFont="1" applyBorder="1" applyAlignment="1">
      <alignment horizontal="left" vertical="center" wrapText="1"/>
    </xf>
    <xf numFmtId="0" fontId="41" fillId="0" borderId="8" xfId="8" applyFont="1" applyBorder="1" applyAlignment="1">
      <alignment horizontal="left" vertical="center" wrapText="1"/>
    </xf>
    <xf numFmtId="14" fontId="41" fillId="3" borderId="112" xfId="11280" applyNumberFormat="1" applyFont="1" applyFill="1" applyBorder="1" applyAlignment="1">
      <alignment horizontal="center" wrapText="1"/>
    </xf>
    <xf numFmtId="14" fontId="41" fillId="3" borderId="31" xfId="11280" applyNumberFormat="1" applyFont="1" applyFill="1" applyBorder="1" applyAlignment="1">
      <alignment horizontal="center" wrapText="1"/>
    </xf>
    <xf numFmtId="164" fontId="43" fillId="35" borderId="37" xfId="9" applyFont="1" applyFill="1" applyBorder="1" applyAlignment="1">
      <alignment horizontal="center" vertical="center" wrapText="1"/>
    </xf>
    <xf numFmtId="164" fontId="43" fillId="35" borderId="40" xfId="9" applyFont="1" applyFill="1" applyBorder="1" applyAlignment="1">
      <alignment horizontal="center" vertical="center" wrapText="1"/>
    </xf>
    <xf numFmtId="0" fontId="96" fillId="62" borderId="37" xfId="0" applyFont="1" applyFill="1" applyBorder="1" applyAlignment="1">
      <alignment horizontal="center" vertical="center"/>
    </xf>
    <xf numFmtId="0" fontId="96" fillId="62" borderId="89" xfId="0" applyFont="1" applyFill="1" applyBorder="1" applyAlignment="1">
      <alignment horizontal="center" vertical="center"/>
    </xf>
    <xf numFmtId="0" fontId="96" fillId="62" borderId="40" xfId="0" applyFont="1" applyFill="1" applyBorder="1" applyAlignment="1">
      <alignment horizontal="center" vertical="center"/>
    </xf>
    <xf numFmtId="0" fontId="43" fillId="35" borderId="9" xfId="12" applyFont="1" applyFill="1" applyBorder="1" applyAlignment="1">
      <alignment horizontal="center" vertical="center" wrapText="1"/>
    </xf>
    <xf numFmtId="0" fontId="43" fillId="35" borderId="29" xfId="12" applyFont="1" applyFill="1" applyBorder="1" applyAlignment="1">
      <alignment horizontal="center" vertical="center" wrapText="1"/>
    </xf>
    <xf numFmtId="0" fontId="41" fillId="2" borderId="113" xfId="0" applyFont="1" applyFill="1" applyBorder="1" applyAlignment="1">
      <alignment horizontal="left" vertical="center" wrapText="1"/>
    </xf>
    <xf numFmtId="0" fontId="41" fillId="2" borderId="63" xfId="0" applyFont="1" applyFill="1" applyBorder="1" applyAlignment="1">
      <alignment horizontal="left" vertical="center" wrapText="1"/>
    </xf>
    <xf numFmtId="0" fontId="41" fillId="2" borderId="114" xfId="0" applyFont="1" applyFill="1" applyBorder="1" applyAlignment="1">
      <alignment horizontal="left" vertical="center" wrapText="1"/>
    </xf>
    <xf numFmtId="0" fontId="41" fillId="2" borderId="3" xfId="0" applyFont="1" applyFill="1" applyBorder="1" applyAlignment="1">
      <alignment horizontal="left" vertical="center" wrapText="1"/>
    </xf>
    <xf numFmtId="0" fontId="41" fillId="2" borderId="0" xfId="0" applyFont="1" applyFill="1" applyAlignment="1">
      <alignment horizontal="left" vertical="center" wrapText="1"/>
    </xf>
    <xf numFmtId="0" fontId="41" fillId="2" borderId="4" xfId="0" applyFont="1" applyFill="1" applyBorder="1" applyAlignment="1">
      <alignment horizontal="left" vertical="center" wrapText="1"/>
    </xf>
    <xf numFmtId="0" fontId="41" fillId="2" borderId="3" xfId="0" applyFont="1" applyFill="1" applyBorder="1" applyAlignment="1">
      <alignment horizontal="left" vertical="top" wrapText="1"/>
    </xf>
    <xf numFmtId="0" fontId="41" fillId="2" borderId="0" xfId="0" applyFont="1" applyFill="1" applyAlignment="1">
      <alignment horizontal="left" vertical="top" wrapText="1"/>
    </xf>
    <xf numFmtId="0" fontId="41" fillId="2" borderId="4" xfId="0" applyFont="1" applyFill="1" applyBorder="1" applyAlignment="1">
      <alignment horizontal="left" vertical="top" wrapText="1"/>
    </xf>
    <xf numFmtId="0" fontId="41" fillId="2" borderId="5" xfId="0" applyFont="1" applyFill="1" applyBorder="1" applyAlignment="1">
      <alignment horizontal="left" vertical="top" wrapText="1"/>
    </xf>
    <xf numFmtId="0" fontId="41" fillId="2" borderId="64" xfId="0" applyFont="1" applyFill="1" applyBorder="1" applyAlignment="1">
      <alignment horizontal="left" vertical="top" wrapText="1"/>
    </xf>
    <xf numFmtId="0" fontId="41" fillId="2" borderId="17" xfId="0" applyFont="1" applyFill="1" applyBorder="1" applyAlignment="1">
      <alignment horizontal="left" vertical="top" wrapText="1"/>
    </xf>
    <xf numFmtId="0" fontId="41" fillId="2" borderId="104" xfId="0" applyFont="1" applyFill="1" applyBorder="1" applyAlignment="1">
      <alignment horizontal="left" wrapText="1"/>
    </xf>
    <xf numFmtId="0" fontId="41" fillId="2" borderId="103" xfId="0" applyFont="1" applyFill="1" applyBorder="1" applyAlignment="1">
      <alignment horizontal="left" wrapText="1"/>
    </xf>
    <xf numFmtId="0" fontId="41" fillId="2" borderId="105" xfId="0" applyFont="1" applyFill="1" applyBorder="1" applyAlignment="1">
      <alignment horizontal="left" wrapText="1"/>
    </xf>
    <xf numFmtId="0" fontId="43" fillId="35" borderId="104" xfId="0" applyFont="1" applyFill="1" applyBorder="1" applyAlignment="1">
      <alignment horizontal="left" vertical="center"/>
    </xf>
    <xf numFmtId="0" fontId="43" fillId="35" borderId="103" xfId="0" applyFont="1" applyFill="1" applyBorder="1" applyAlignment="1">
      <alignment horizontal="left" vertical="center"/>
    </xf>
    <xf numFmtId="0" fontId="43" fillId="35" borderId="105" xfId="0" applyFont="1" applyFill="1" applyBorder="1" applyAlignment="1">
      <alignment horizontal="left" vertical="center"/>
    </xf>
    <xf numFmtId="17" fontId="41" fillId="0" borderId="63" xfId="114" quotePrefix="1" applyNumberFormat="1" applyFont="1" applyBorder="1" applyAlignment="1">
      <alignment horizontal="left" wrapText="1"/>
    </xf>
    <xf numFmtId="17" fontId="41" fillId="0" borderId="114" xfId="114" quotePrefix="1" applyNumberFormat="1" applyFont="1" applyBorder="1" applyAlignment="1">
      <alignment horizontal="left" wrapText="1"/>
    </xf>
    <xf numFmtId="17" fontId="41" fillId="0" borderId="0" xfId="114" quotePrefix="1" applyNumberFormat="1" applyFont="1" applyAlignment="1">
      <alignment horizontal="left" wrapText="1"/>
    </xf>
    <xf numFmtId="17" fontId="41" fillId="0" borderId="4" xfId="114" quotePrefix="1" applyNumberFormat="1" applyFont="1" applyBorder="1" applyAlignment="1">
      <alignment horizontal="left" wrapText="1"/>
    </xf>
    <xf numFmtId="0" fontId="44" fillId="2" borderId="3" xfId="0" applyFont="1" applyFill="1" applyBorder="1" applyAlignment="1">
      <alignment horizontal="left"/>
    </xf>
    <xf numFmtId="0" fontId="44" fillId="2" borderId="0" xfId="0" applyFont="1" applyFill="1" applyAlignment="1">
      <alignment horizontal="left"/>
    </xf>
    <xf numFmtId="0" fontId="44" fillId="2" borderId="4" xfId="0" applyFont="1" applyFill="1" applyBorder="1" applyAlignment="1">
      <alignment horizontal="left"/>
    </xf>
    <xf numFmtId="0" fontId="44" fillId="2" borderId="5" xfId="0" applyFont="1" applyFill="1" applyBorder="1" applyAlignment="1">
      <alignment horizontal="left"/>
    </xf>
    <xf numFmtId="0" fontId="44" fillId="2" borderId="64" xfId="0" applyFont="1" applyFill="1" applyBorder="1" applyAlignment="1">
      <alignment horizontal="left"/>
    </xf>
    <xf numFmtId="0" fontId="44" fillId="2" borderId="17" xfId="0" applyFont="1" applyFill="1" applyBorder="1" applyAlignment="1">
      <alignment horizontal="left"/>
    </xf>
    <xf numFmtId="0" fontId="44" fillId="2" borderId="104" xfId="0" applyFont="1" applyFill="1" applyBorder="1" applyAlignment="1">
      <alignment horizontal="left"/>
    </xf>
    <xf numFmtId="0" fontId="44" fillId="2" borderId="103" xfId="0" applyFont="1" applyFill="1" applyBorder="1" applyAlignment="1">
      <alignment horizontal="left"/>
    </xf>
    <xf numFmtId="0" fontId="44" fillId="2" borderId="105" xfId="0" applyFont="1" applyFill="1" applyBorder="1" applyAlignment="1">
      <alignment horizontal="left"/>
    </xf>
    <xf numFmtId="0" fontId="43" fillId="35" borderId="104" xfId="0" applyFont="1" applyFill="1" applyBorder="1" applyAlignment="1">
      <alignment horizontal="center" vertical="center"/>
    </xf>
    <xf numFmtId="0" fontId="43" fillId="35" borderId="103" xfId="0" applyFont="1" applyFill="1" applyBorder="1" applyAlignment="1">
      <alignment horizontal="center" vertical="center"/>
    </xf>
    <xf numFmtId="0" fontId="43" fillId="35" borderId="105" xfId="0" applyFont="1" applyFill="1" applyBorder="1" applyAlignment="1">
      <alignment horizontal="center" vertical="center"/>
    </xf>
    <xf numFmtId="0" fontId="44" fillId="2" borderId="113" xfId="0" applyFont="1" applyFill="1" applyBorder="1" applyAlignment="1">
      <alignment horizontal="left"/>
    </xf>
    <xf numFmtId="0" fontId="44" fillId="2" borderId="63" xfId="0" applyFont="1" applyFill="1" applyBorder="1" applyAlignment="1">
      <alignment horizontal="left"/>
    </xf>
    <xf numFmtId="0" fontId="44" fillId="2" borderId="114" xfId="0" applyFont="1" applyFill="1" applyBorder="1" applyAlignment="1">
      <alignment horizontal="left"/>
    </xf>
    <xf numFmtId="0" fontId="41" fillId="0" borderId="0" xfId="0" applyFont="1" applyAlignment="1">
      <alignment horizontal="left" vertical="top" wrapText="1"/>
    </xf>
    <xf numFmtId="0" fontId="54" fillId="0" borderId="0" xfId="114" applyFont="1" applyAlignment="1">
      <alignment horizontal="center"/>
    </xf>
    <xf numFmtId="14" fontId="54" fillId="0" borderId="49" xfId="114" applyNumberFormat="1" applyFont="1" applyBorder="1" applyAlignment="1">
      <alignment horizontal="center"/>
    </xf>
    <xf numFmtId="14" fontId="54" fillId="0" borderId="50" xfId="114" applyNumberFormat="1" applyFont="1" applyBorder="1" applyAlignment="1">
      <alignment horizontal="center"/>
    </xf>
    <xf numFmtId="14" fontId="54" fillId="0" borderId="6" xfId="114" applyNumberFormat="1" applyFont="1" applyBorder="1" applyAlignment="1">
      <alignment horizontal="center"/>
    </xf>
    <xf numFmtId="0" fontId="59" fillId="35" borderId="49" xfId="114" applyFont="1" applyFill="1" applyBorder="1" applyAlignment="1">
      <alignment horizontal="center" vertical="center"/>
    </xf>
    <xf numFmtId="0" fontId="59" fillId="35" borderId="50" xfId="114" applyFont="1" applyFill="1" applyBorder="1" applyAlignment="1">
      <alignment horizontal="center" vertical="center"/>
    </xf>
    <xf numFmtId="0" fontId="59" fillId="35" borderId="6" xfId="114" applyFont="1" applyFill="1" applyBorder="1" applyAlignment="1">
      <alignment horizontal="center" vertical="center"/>
    </xf>
    <xf numFmtId="0" fontId="58" fillId="35" borderId="49" xfId="114" applyFont="1" applyFill="1" applyBorder="1" applyAlignment="1">
      <alignment horizontal="center" vertical="center"/>
    </xf>
    <xf numFmtId="0" fontId="58" fillId="35" borderId="50" xfId="114" applyFont="1" applyFill="1" applyBorder="1" applyAlignment="1">
      <alignment horizontal="center" vertical="center"/>
    </xf>
    <xf numFmtId="0" fontId="58" fillId="35" borderId="6" xfId="114" applyFont="1" applyFill="1" applyBorder="1" applyAlignment="1">
      <alignment horizontal="center" vertical="center"/>
    </xf>
  </cellXfs>
  <cellStyles count="11281">
    <cellStyle name="20% - Énfasis1 10" xfId="115" xr:uid="{00000000-0005-0000-0000-000000000000}"/>
    <cellStyle name="20% - Énfasis1 10 2" xfId="116" xr:uid="{00000000-0005-0000-0000-000001000000}"/>
    <cellStyle name="20% - Énfasis1 10 2 2" xfId="117" xr:uid="{00000000-0005-0000-0000-000002000000}"/>
    <cellStyle name="20% - Énfasis1 10 2 2 2" xfId="118" xr:uid="{00000000-0005-0000-0000-000003000000}"/>
    <cellStyle name="20% - Énfasis1 10 2 2 2 2" xfId="119" xr:uid="{00000000-0005-0000-0000-000004000000}"/>
    <cellStyle name="20% - Énfasis1 10 2 2 2 2 2" xfId="5784" xr:uid="{00000000-0005-0000-0000-000005000000}"/>
    <cellStyle name="20% - Énfasis1 10 2 2 2 3" xfId="5783" xr:uid="{00000000-0005-0000-0000-000006000000}"/>
    <cellStyle name="20% - Énfasis1 10 2 2 3" xfId="120" xr:uid="{00000000-0005-0000-0000-000007000000}"/>
    <cellStyle name="20% - Énfasis1 10 2 2 3 2" xfId="5785" xr:uid="{00000000-0005-0000-0000-000008000000}"/>
    <cellStyle name="20% - Énfasis1 10 2 2 4" xfId="5782" xr:uid="{00000000-0005-0000-0000-000009000000}"/>
    <cellStyle name="20% - Énfasis1 10 2 3" xfId="121" xr:uid="{00000000-0005-0000-0000-00000A000000}"/>
    <cellStyle name="20% - Énfasis1 10 2 3 2" xfId="122" xr:uid="{00000000-0005-0000-0000-00000B000000}"/>
    <cellStyle name="20% - Énfasis1 10 2 3 2 2" xfId="5787" xr:uid="{00000000-0005-0000-0000-00000C000000}"/>
    <cellStyle name="20% - Énfasis1 10 2 3 3" xfId="5786" xr:uid="{00000000-0005-0000-0000-00000D000000}"/>
    <cellStyle name="20% - Énfasis1 10 2 4" xfId="123" xr:uid="{00000000-0005-0000-0000-00000E000000}"/>
    <cellStyle name="20% - Énfasis1 10 2 4 2" xfId="124" xr:uid="{00000000-0005-0000-0000-00000F000000}"/>
    <cellStyle name="20% - Énfasis1 10 2 4 2 2" xfId="5789" xr:uid="{00000000-0005-0000-0000-000010000000}"/>
    <cellStyle name="20% - Énfasis1 10 2 4 3" xfId="5788" xr:uid="{00000000-0005-0000-0000-000011000000}"/>
    <cellStyle name="20% - Énfasis1 10 2 5" xfId="125" xr:uid="{00000000-0005-0000-0000-000012000000}"/>
    <cellStyle name="20% - Énfasis1 10 2 5 2" xfId="5790" xr:uid="{00000000-0005-0000-0000-000013000000}"/>
    <cellStyle name="20% - Énfasis1 10 2 6" xfId="5781" xr:uid="{00000000-0005-0000-0000-000014000000}"/>
    <cellStyle name="20% - Énfasis1 10 3" xfId="126" xr:uid="{00000000-0005-0000-0000-000015000000}"/>
    <cellStyle name="20% - Énfasis1 10 3 2" xfId="127" xr:uid="{00000000-0005-0000-0000-000016000000}"/>
    <cellStyle name="20% - Énfasis1 10 3 2 2" xfId="128" xr:uid="{00000000-0005-0000-0000-000017000000}"/>
    <cellStyle name="20% - Énfasis1 10 3 2 2 2" xfId="5793" xr:uid="{00000000-0005-0000-0000-000018000000}"/>
    <cellStyle name="20% - Énfasis1 10 3 2 3" xfId="5792" xr:uid="{00000000-0005-0000-0000-000019000000}"/>
    <cellStyle name="20% - Énfasis1 10 3 3" xfId="129" xr:uid="{00000000-0005-0000-0000-00001A000000}"/>
    <cellStyle name="20% - Énfasis1 10 3 3 2" xfId="130" xr:uid="{00000000-0005-0000-0000-00001B000000}"/>
    <cellStyle name="20% - Énfasis1 10 3 3 2 2" xfId="5795" xr:uid="{00000000-0005-0000-0000-00001C000000}"/>
    <cellStyle name="20% - Énfasis1 10 3 3 3" xfId="5794" xr:uid="{00000000-0005-0000-0000-00001D000000}"/>
    <cellStyle name="20% - Énfasis1 10 3 4" xfId="131" xr:uid="{00000000-0005-0000-0000-00001E000000}"/>
    <cellStyle name="20% - Énfasis1 10 3 4 2" xfId="5796" xr:uid="{00000000-0005-0000-0000-00001F000000}"/>
    <cellStyle name="20% - Énfasis1 10 3 5" xfId="5791" xr:uid="{00000000-0005-0000-0000-000020000000}"/>
    <cellStyle name="20% - Énfasis1 10 4" xfId="132" xr:uid="{00000000-0005-0000-0000-000021000000}"/>
    <cellStyle name="20% - Énfasis1 10 4 2" xfId="133" xr:uid="{00000000-0005-0000-0000-000022000000}"/>
    <cellStyle name="20% - Énfasis1 10 4 2 2" xfId="5798" xr:uid="{00000000-0005-0000-0000-000023000000}"/>
    <cellStyle name="20% - Énfasis1 10 4 3" xfId="5797" xr:uid="{00000000-0005-0000-0000-000024000000}"/>
    <cellStyle name="20% - Énfasis1 10 5" xfId="134" xr:uid="{00000000-0005-0000-0000-000025000000}"/>
    <cellStyle name="20% - Énfasis1 10 5 2" xfId="135" xr:uid="{00000000-0005-0000-0000-000026000000}"/>
    <cellStyle name="20% - Énfasis1 10 5 2 2" xfId="5800" xr:uid="{00000000-0005-0000-0000-000027000000}"/>
    <cellStyle name="20% - Énfasis1 10 5 3" xfId="5799" xr:uid="{00000000-0005-0000-0000-000028000000}"/>
    <cellStyle name="20% - Énfasis1 10 6" xfId="136" xr:uid="{00000000-0005-0000-0000-000029000000}"/>
    <cellStyle name="20% - Énfasis1 10 6 2" xfId="5801" xr:uid="{00000000-0005-0000-0000-00002A000000}"/>
    <cellStyle name="20% - Énfasis1 10 7" xfId="5780" xr:uid="{00000000-0005-0000-0000-00002B000000}"/>
    <cellStyle name="20% - Énfasis1 11" xfId="137" xr:uid="{00000000-0005-0000-0000-00002C000000}"/>
    <cellStyle name="20% - Énfasis1 11 2" xfId="138" xr:uid="{00000000-0005-0000-0000-00002D000000}"/>
    <cellStyle name="20% - Énfasis1 11 2 2" xfId="139" xr:uid="{00000000-0005-0000-0000-00002E000000}"/>
    <cellStyle name="20% - Énfasis1 11 2 2 2" xfId="140" xr:uid="{00000000-0005-0000-0000-00002F000000}"/>
    <cellStyle name="20% - Énfasis1 11 2 2 2 2" xfId="5805" xr:uid="{00000000-0005-0000-0000-000030000000}"/>
    <cellStyle name="20% - Énfasis1 11 2 2 3" xfId="5804" xr:uid="{00000000-0005-0000-0000-000031000000}"/>
    <cellStyle name="20% - Énfasis1 11 2 3" xfId="141" xr:uid="{00000000-0005-0000-0000-000032000000}"/>
    <cellStyle name="20% - Énfasis1 11 2 3 2" xfId="142" xr:uid="{00000000-0005-0000-0000-000033000000}"/>
    <cellStyle name="20% - Énfasis1 11 2 3 2 2" xfId="5807" xr:uid="{00000000-0005-0000-0000-000034000000}"/>
    <cellStyle name="20% - Énfasis1 11 2 3 3" xfId="5806" xr:uid="{00000000-0005-0000-0000-000035000000}"/>
    <cellStyle name="20% - Énfasis1 11 2 4" xfId="143" xr:uid="{00000000-0005-0000-0000-000036000000}"/>
    <cellStyle name="20% - Énfasis1 11 2 4 2" xfId="5808" xr:uid="{00000000-0005-0000-0000-000037000000}"/>
    <cellStyle name="20% - Énfasis1 11 2 5" xfId="5803" xr:uid="{00000000-0005-0000-0000-000038000000}"/>
    <cellStyle name="20% - Énfasis1 11 3" xfId="144" xr:uid="{00000000-0005-0000-0000-000039000000}"/>
    <cellStyle name="20% - Énfasis1 11 3 2" xfId="145" xr:uid="{00000000-0005-0000-0000-00003A000000}"/>
    <cellStyle name="20% - Énfasis1 11 3 2 2" xfId="5810" xr:uid="{00000000-0005-0000-0000-00003B000000}"/>
    <cellStyle name="20% - Énfasis1 11 3 3" xfId="5809" xr:uid="{00000000-0005-0000-0000-00003C000000}"/>
    <cellStyle name="20% - Énfasis1 11 4" xfId="146" xr:uid="{00000000-0005-0000-0000-00003D000000}"/>
    <cellStyle name="20% - Énfasis1 11 4 2" xfId="147" xr:uid="{00000000-0005-0000-0000-00003E000000}"/>
    <cellStyle name="20% - Énfasis1 11 4 2 2" xfId="5812" xr:uid="{00000000-0005-0000-0000-00003F000000}"/>
    <cellStyle name="20% - Énfasis1 11 4 3" xfId="5811" xr:uid="{00000000-0005-0000-0000-000040000000}"/>
    <cellStyle name="20% - Énfasis1 11 5" xfId="148" xr:uid="{00000000-0005-0000-0000-000041000000}"/>
    <cellStyle name="20% - Énfasis1 11 5 2" xfId="5813" xr:uid="{00000000-0005-0000-0000-000042000000}"/>
    <cellStyle name="20% - Énfasis1 11 6" xfId="5802" xr:uid="{00000000-0005-0000-0000-000043000000}"/>
    <cellStyle name="20% - Énfasis1 12" xfId="149" xr:uid="{00000000-0005-0000-0000-000044000000}"/>
    <cellStyle name="20% - Énfasis1 12 2" xfId="150" xr:uid="{00000000-0005-0000-0000-000045000000}"/>
    <cellStyle name="20% - Énfasis1 12 2 2" xfId="151" xr:uid="{00000000-0005-0000-0000-000046000000}"/>
    <cellStyle name="20% - Énfasis1 12 2 2 2" xfId="5816" xr:uid="{00000000-0005-0000-0000-000047000000}"/>
    <cellStyle name="20% - Énfasis1 12 2 3" xfId="5815" xr:uid="{00000000-0005-0000-0000-000048000000}"/>
    <cellStyle name="20% - Énfasis1 12 3" xfId="152" xr:uid="{00000000-0005-0000-0000-000049000000}"/>
    <cellStyle name="20% - Énfasis1 12 3 2" xfId="153" xr:uid="{00000000-0005-0000-0000-00004A000000}"/>
    <cellStyle name="20% - Énfasis1 12 3 2 2" xfId="5818" xr:uid="{00000000-0005-0000-0000-00004B000000}"/>
    <cellStyle name="20% - Énfasis1 12 3 3" xfId="5817" xr:uid="{00000000-0005-0000-0000-00004C000000}"/>
    <cellStyle name="20% - Énfasis1 12 4" xfId="154" xr:uid="{00000000-0005-0000-0000-00004D000000}"/>
    <cellStyle name="20% - Énfasis1 12 4 2" xfId="5819" xr:uid="{00000000-0005-0000-0000-00004E000000}"/>
    <cellStyle name="20% - Énfasis1 12 5" xfId="5814" xr:uid="{00000000-0005-0000-0000-00004F000000}"/>
    <cellStyle name="20% - Énfasis1 13" xfId="155" xr:uid="{00000000-0005-0000-0000-000050000000}"/>
    <cellStyle name="20% - Énfasis1 13 2" xfId="156" xr:uid="{00000000-0005-0000-0000-000051000000}"/>
    <cellStyle name="20% - Énfasis1 13 2 2" xfId="157" xr:uid="{00000000-0005-0000-0000-000052000000}"/>
    <cellStyle name="20% - Énfasis1 13 2 2 2" xfId="5822" xr:uid="{00000000-0005-0000-0000-000053000000}"/>
    <cellStyle name="20% - Énfasis1 13 2 3" xfId="5821" xr:uid="{00000000-0005-0000-0000-000054000000}"/>
    <cellStyle name="20% - Énfasis1 13 3" xfId="158" xr:uid="{00000000-0005-0000-0000-000055000000}"/>
    <cellStyle name="20% - Énfasis1 13 3 2" xfId="5823" xr:uid="{00000000-0005-0000-0000-000056000000}"/>
    <cellStyle name="20% - Énfasis1 13 4" xfId="5820" xr:uid="{00000000-0005-0000-0000-000057000000}"/>
    <cellStyle name="20% - Énfasis1 14" xfId="159" xr:uid="{00000000-0005-0000-0000-000058000000}"/>
    <cellStyle name="20% - Énfasis1 14 2" xfId="160" xr:uid="{00000000-0005-0000-0000-000059000000}"/>
    <cellStyle name="20% - Énfasis1 14 2 2" xfId="5825" xr:uid="{00000000-0005-0000-0000-00005A000000}"/>
    <cellStyle name="20% - Énfasis1 14 3" xfId="5824" xr:uid="{00000000-0005-0000-0000-00005B000000}"/>
    <cellStyle name="20% - Énfasis1 2" xfId="21" xr:uid="{00000000-0005-0000-0000-00005C000000}"/>
    <cellStyle name="20% - Énfasis1 2 2" xfId="161" xr:uid="{00000000-0005-0000-0000-00005D000000}"/>
    <cellStyle name="20% - Énfasis1 2 2 2" xfId="162" xr:uid="{00000000-0005-0000-0000-00005E000000}"/>
    <cellStyle name="20% - Énfasis1 2 2 2 2" xfId="163" xr:uid="{00000000-0005-0000-0000-00005F000000}"/>
    <cellStyle name="20% - Énfasis1 2 2 2 2 2" xfId="164" xr:uid="{00000000-0005-0000-0000-000060000000}"/>
    <cellStyle name="20% - Énfasis1 2 2 2 2 2 2" xfId="165" xr:uid="{00000000-0005-0000-0000-000061000000}"/>
    <cellStyle name="20% - Énfasis1 2 2 2 2 2 2 2" xfId="5830" xr:uid="{00000000-0005-0000-0000-000062000000}"/>
    <cellStyle name="20% - Énfasis1 2 2 2 2 2 3" xfId="5829" xr:uid="{00000000-0005-0000-0000-000063000000}"/>
    <cellStyle name="20% - Énfasis1 2 2 2 2 3" xfId="166" xr:uid="{00000000-0005-0000-0000-000064000000}"/>
    <cellStyle name="20% - Énfasis1 2 2 2 2 3 2" xfId="167" xr:uid="{00000000-0005-0000-0000-000065000000}"/>
    <cellStyle name="20% - Énfasis1 2 2 2 2 3 2 2" xfId="5832" xr:uid="{00000000-0005-0000-0000-000066000000}"/>
    <cellStyle name="20% - Énfasis1 2 2 2 2 3 3" xfId="5831" xr:uid="{00000000-0005-0000-0000-000067000000}"/>
    <cellStyle name="20% - Énfasis1 2 2 2 2 4" xfId="168" xr:uid="{00000000-0005-0000-0000-000068000000}"/>
    <cellStyle name="20% - Énfasis1 2 2 2 2 4 2" xfId="5833" xr:uid="{00000000-0005-0000-0000-000069000000}"/>
    <cellStyle name="20% - Énfasis1 2 2 2 2 5" xfId="5828" xr:uid="{00000000-0005-0000-0000-00006A000000}"/>
    <cellStyle name="20% - Énfasis1 2 2 2 3" xfId="169" xr:uid="{00000000-0005-0000-0000-00006B000000}"/>
    <cellStyle name="20% - Énfasis1 2 2 2 3 2" xfId="170" xr:uid="{00000000-0005-0000-0000-00006C000000}"/>
    <cellStyle name="20% - Énfasis1 2 2 2 3 2 2" xfId="5835" xr:uid="{00000000-0005-0000-0000-00006D000000}"/>
    <cellStyle name="20% - Énfasis1 2 2 2 3 3" xfId="5834" xr:uid="{00000000-0005-0000-0000-00006E000000}"/>
    <cellStyle name="20% - Énfasis1 2 2 2 4" xfId="171" xr:uid="{00000000-0005-0000-0000-00006F000000}"/>
    <cellStyle name="20% - Énfasis1 2 2 2 4 2" xfId="172" xr:uid="{00000000-0005-0000-0000-000070000000}"/>
    <cellStyle name="20% - Énfasis1 2 2 2 4 2 2" xfId="5837" xr:uid="{00000000-0005-0000-0000-000071000000}"/>
    <cellStyle name="20% - Énfasis1 2 2 2 4 3" xfId="5836" xr:uid="{00000000-0005-0000-0000-000072000000}"/>
    <cellStyle name="20% - Énfasis1 2 2 2 5" xfId="173" xr:uid="{00000000-0005-0000-0000-000073000000}"/>
    <cellStyle name="20% - Énfasis1 2 2 2 5 2" xfId="5838" xr:uid="{00000000-0005-0000-0000-000074000000}"/>
    <cellStyle name="20% - Énfasis1 2 2 2 6" xfId="5827" xr:uid="{00000000-0005-0000-0000-000075000000}"/>
    <cellStyle name="20% - Énfasis1 2 2 3" xfId="174" xr:uid="{00000000-0005-0000-0000-000076000000}"/>
    <cellStyle name="20% - Énfasis1 2 2 3 2" xfId="175" xr:uid="{00000000-0005-0000-0000-000077000000}"/>
    <cellStyle name="20% - Énfasis1 2 2 3 2 2" xfId="176" xr:uid="{00000000-0005-0000-0000-000078000000}"/>
    <cellStyle name="20% - Énfasis1 2 2 3 2 2 2" xfId="5841" xr:uid="{00000000-0005-0000-0000-000079000000}"/>
    <cellStyle name="20% - Énfasis1 2 2 3 2 3" xfId="5840" xr:uid="{00000000-0005-0000-0000-00007A000000}"/>
    <cellStyle name="20% - Énfasis1 2 2 3 3" xfId="177" xr:uid="{00000000-0005-0000-0000-00007B000000}"/>
    <cellStyle name="20% - Énfasis1 2 2 3 3 2" xfId="178" xr:uid="{00000000-0005-0000-0000-00007C000000}"/>
    <cellStyle name="20% - Énfasis1 2 2 3 3 2 2" xfId="5843" xr:uid="{00000000-0005-0000-0000-00007D000000}"/>
    <cellStyle name="20% - Énfasis1 2 2 3 3 3" xfId="5842" xr:uid="{00000000-0005-0000-0000-00007E000000}"/>
    <cellStyle name="20% - Énfasis1 2 2 3 4" xfId="179" xr:uid="{00000000-0005-0000-0000-00007F000000}"/>
    <cellStyle name="20% - Énfasis1 2 2 3 4 2" xfId="5844" xr:uid="{00000000-0005-0000-0000-000080000000}"/>
    <cellStyle name="20% - Énfasis1 2 2 3 5" xfId="5839" xr:uid="{00000000-0005-0000-0000-000081000000}"/>
    <cellStyle name="20% - Énfasis1 2 2 4" xfId="180" xr:uid="{00000000-0005-0000-0000-000082000000}"/>
    <cellStyle name="20% - Énfasis1 2 2 4 2" xfId="181" xr:uid="{00000000-0005-0000-0000-000083000000}"/>
    <cellStyle name="20% - Énfasis1 2 2 4 2 2" xfId="5846" xr:uid="{00000000-0005-0000-0000-000084000000}"/>
    <cellStyle name="20% - Énfasis1 2 2 4 3" xfId="5845" xr:uid="{00000000-0005-0000-0000-000085000000}"/>
    <cellStyle name="20% - Énfasis1 2 2 5" xfId="182" xr:uid="{00000000-0005-0000-0000-000086000000}"/>
    <cellStyle name="20% - Énfasis1 2 2 5 2" xfId="183" xr:uid="{00000000-0005-0000-0000-000087000000}"/>
    <cellStyle name="20% - Énfasis1 2 2 5 2 2" xfId="5848" xr:uid="{00000000-0005-0000-0000-000088000000}"/>
    <cellStyle name="20% - Énfasis1 2 2 5 3" xfId="5847" xr:uid="{00000000-0005-0000-0000-000089000000}"/>
    <cellStyle name="20% - Énfasis1 2 2 6" xfId="184" xr:uid="{00000000-0005-0000-0000-00008A000000}"/>
    <cellStyle name="20% - Énfasis1 2 2 6 2" xfId="185" xr:uid="{00000000-0005-0000-0000-00008B000000}"/>
    <cellStyle name="20% - Énfasis1 2 2 6 2 2" xfId="5850" xr:uid="{00000000-0005-0000-0000-00008C000000}"/>
    <cellStyle name="20% - Énfasis1 2 2 6 3" xfId="5849" xr:uid="{00000000-0005-0000-0000-00008D000000}"/>
    <cellStyle name="20% - Énfasis1 2 2 7" xfId="186" xr:uid="{00000000-0005-0000-0000-00008E000000}"/>
    <cellStyle name="20% - Énfasis1 2 2 7 2" xfId="5851" xr:uid="{00000000-0005-0000-0000-00008F000000}"/>
    <cellStyle name="20% - Énfasis1 2 2 8" xfId="5826" xr:uid="{00000000-0005-0000-0000-000090000000}"/>
    <cellStyle name="20% - Énfasis1 2 3" xfId="187" xr:uid="{00000000-0005-0000-0000-000091000000}"/>
    <cellStyle name="20% - Énfasis1 2 3 2" xfId="188" xr:uid="{00000000-0005-0000-0000-000092000000}"/>
    <cellStyle name="20% - Énfasis1 2 3 2 2" xfId="189" xr:uid="{00000000-0005-0000-0000-000093000000}"/>
    <cellStyle name="20% - Énfasis1 2 3 2 2 2" xfId="190" xr:uid="{00000000-0005-0000-0000-000094000000}"/>
    <cellStyle name="20% - Énfasis1 2 3 2 2 2 2" xfId="191" xr:uid="{00000000-0005-0000-0000-000095000000}"/>
    <cellStyle name="20% - Énfasis1 2 3 2 2 2 2 2" xfId="5856" xr:uid="{00000000-0005-0000-0000-000096000000}"/>
    <cellStyle name="20% - Énfasis1 2 3 2 2 2 3" xfId="5855" xr:uid="{00000000-0005-0000-0000-000097000000}"/>
    <cellStyle name="20% - Énfasis1 2 3 2 2 3" xfId="192" xr:uid="{00000000-0005-0000-0000-000098000000}"/>
    <cellStyle name="20% - Énfasis1 2 3 2 2 3 2" xfId="193" xr:uid="{00000000-0005-0000-0000-000099000000}"/>
    <cellStyle name="20% - Énfasis1 2 3 2 2 3 2 2" xfId="5858" xr:uid="{00000000-0005-0000-0000-00009A000000}"/>
    <cellStyle name="20% - Énfasis1 2 3 2 2 3 3" xfId="5857" xr:uid="{00000000-0005-0000-0000-00009B000000}"/>
    <cellStyle name="20% - Énfasis1 2 3 2 2 4" xfId="194" xr:uid="{00000000-0005-0000-0000-00009C000000}"/>
    <cellStyle name="20% - Énfasis1 2 3 2 2 4 2" xfId="5859" xr:uid="{00000000-0005-0000-0000-00009D000000}"/>
    <cellStyle name="20% - Énfasis1 2 3 2 2 5" xfId="5854" xr:uid="{00000000-0005-0000-0000-00009E000000}"/>
    <cellStyle name="20% - Énfasis1 2 3 2 3" xfId="195" xr:uid="{00000000-0005-0000-0000-00009F000000}"/>
    <cellStyle name="20% - Énfasis1 2 3 2 3 2" xfId="196" xr:uid="{00000000-0005-0000-0000-0000A0000000}"/>
    <cellStyle name="20% - Énfasis1 2 3 2 3 2 2" xfId="5861" xr:uid="{00000000-0005-0000-0000-0000A1000000}"/>
    <cellStyle name="20% - Énfasis1 2 3 2 3 3" xfId="5860" xr:uid="{00000000-0005-0000-0000-0000A2000000}"/>
    <cellStyle name="20% - Énfasis1 2 3 2 4" xfId="197" xr:uid="{00000000-0005-0000-0000-0000A3000000}"/>
    <cellStyle name="20% - Énfasis1 2 3 2 4 2" xfId="198" xr:uid="{00000000-0005-0000-0000-0000A4000000}"/>
    <cellStyle name="20% - Énfasis1 2 3 2 4 2 2" xfId="5863" xr:uid="{00000000-0005-0000-0000-0000A5000000}"/>
    <cellStyle name="20% - Énfasis1 2 3 2 4 3" xfId="5862" xr:uid="{00000000-0005-0000-0000-0000A6000000}"/>
    <cellStyle name="20% - Énfasis1 2 3 2 5" xfId="199" xr:uid="{00000000-0005-0000-0000-0000A7000000}"/>
    <cellStyle name="20% - Énfasis1 2 3 2 5 2" xfId="5864" xr:uid="{00000000-0005-0000-0000-0000A8000000}"/>
    <cellStyle name="20% - Énfasis1 2 3 2 6" xfId="5853" xr:uid="{00000000-0005-0000-0000-0000A9000000}"/>
    <cellStyle name="20% - Énfasis1 2 3 3" xfId="200" xr:uid="{00000000-0005-0000-0000-0000AA000000}"/>
    <cellStyle name="20% - Énfasis1 2 3 3 2" xfId="201" xr:uid="{00000000-0005-0000-0000-0000AB000000}"/>
    <cellStyle name="20% - Énfasis1 2 3 3 2 2" xfId="202" xr:uid="{00000000-0005-0000-0000-0000AC000000}"/>
    <cellStyle name="20% - Énfasis1 2 3 3 2 2 2" xfId="5867" xr:uid="{00000000-0005-0000-0000-0000AD000000}"/>
    <cellStyle name="20% - Énfasis1 2 3 3 2 3" xfId="5866" xr:uid="{00000000-0005-0000-0000-0000AE000000}"/>
    <cellStyle name="20% - Énfasis1 2 3 3 3" xfId="203" xr:uid="{00000000-0005-0000-0000-0000AF000000}"/>
    <cellStyle name="20% - Énfasis1 2 3 3 3 2" xfId="204" xr:uid="{00000000-0005-0000-0000-0000B0000000}"/>
    <cellStyle name="20% - Énfasis1 2 3 3 3 2 2" xfId="5869" xr:uid="{00000000-0005-0000-0000-0000B1000000}"/>
    <cellStyle name="20% - Énfasis1 2 3 3 3 3" xfId="5868" xr:uid="{00000000-0005-0000-0000-0000B2000000}"/>
    <cellStyle name="20% - Énfasis1 2 3 3 4" xfId="205" xr:uid="{00000000-0005-0000-0000-0000B3000000}"/>
    <cellStyle name="20% - Énfasis1 2 3 3 4 2" xfId="5870" xr:uid="{00000000-0005-0000-0000-0000B4000000}"/>
    <cellStyle name="20% - Énfasis1 2 3 3 5" xfId="5865" xr:uid="{00000000-0005-0000-0000-0000B5000000}"/>
    <cellStyle name="20% - Énfasis1 2 3 4" xfId="206" xr:uid="{00000000-0005-0000-0000-0000B6000000}"/>
    <cellStyle name="20% - Énfasis1 2 3 4 2" xfId="207" xr:uid="{00000000-0005-0000-0000-0000B7000000}"/>
    <cellStyle name="20% - Énfasis1 2 3 4 2 2" xfId="5872" xr:uid="{00000000-0005-0000-0000-0000B8000000}"/>
    <cellStyle name="20% - Énfasis1 2 3 4 3" xfId="5871" xr:uid="{00000000-0005-0000-0000-0000B9000000}"/>
    <cellStyle name="20% - Énfasis1 2 3 5" xfId="208" xr:uid="{00000000-0005-0000-0000-0000BA000000}"/>
    <cellStyle name="20% - Énfasis1 2 3 5 2" xfId="209" xr:uid="{00000000-0005-0000-0000-0000BB000000}"/>
    <cellStyle name="20% - Énfasis1 2 3 5 2 2" xfId="5874" xr:uid="{00000000-0005-0000-0000-0000BC000000}"/>
    <cellStyle name="20% - Énfasis1 2 3 5 3" xfId="5873" xr:uid="{00000000-0005-0000-0000-0000BD000000}"/>
    <cellStyle name="20% - Énfasis1 2 3 6" xfId="210" xr:uid="{00000000-0005-0000-0000-0000BE000000}"/>
    <cellStyle name="20% - Énfasis1 2 3 6 2" xfId="5875" xr:uid="{00000000-0005-0000-0000-0000BF000000}"/>
    <cellStyle name="20% - Énfasis1 2 3 7" xfId="5852" xr:uid="{00000000-0005-0000-0000-0000C0000000}"/>
    <cellStyle name="20% - Énfasis1 2 4" xfId="211" xr:uid="{00000000-0005-0000-0000-0000C1000000}"/>
    <cellStyle name="20% - Énfasis1 2 4 2" xfId="212" xr:uid="{00000000-0005-0000-0000-0000C2000000}"/>
    <cellStyle name="20% - Énfasis1 2 4 2 2" xfId="213" xr:uid="{00000000-0005-0000-0000-0000C3000000}"/>
    <cellStyle name="20% - Énfasis1 2 4 2 2 2" xfId="214" xr:uid="{00000000-0005-0000-0000-0000C4000000}"/>
    <cellStyle name="20% - Énfasis1 2 4 2 2 2 2" xfId="5879" xr:uid="{00000000-0005-0000-0000-0000C5000000}"/>
    <cellStyle name="20% - Énfasis1 2 4 2 2 3" xfId="5878" xr:uid="{00000000-0005-0000-0000-0000C6000000}"/>
    <cellStyle name="20% - Énfasis1 2 4 2 3" xfId="215" xr:uid="{00000000-0005-0000-0000-0000C7000000}"/>
    <cellStyle name="20% - Énfasis1 2 4 2 3 2" xfId="216" xr:uid="{00000000-0005-0000-0000-0000C8000000}"/>
    <cellStyle name="20% - Énfasis1 2 4 2 3 2 2" xfId="5881" xr:uid="{00000000-0005-0000-0000-0000C9000000}"/>
    <cellStyle name="20% - Énfasis1 2 4 2 3 3" xfId="5880" xr:uid="{00000000-0005-0000-0000-0000CA000000}"/>
    <cellStyle name="20% - Énfasis1 2 4 2 4" xfId="217" xr:uid="{00000000-0005-0000-0000-0000CB000000}"/>
    <cellStyle name="20% - Énfasis1 2 4 2 4 2" xfId="5882" xr:uid="{00000000-0005-0000-0000-0000CC000000}"/>
    <cellStyle name="20% - Énfasis1 2 4 2 5" xfId="5877" xr:uid="{00000000-0005-0000-0000-0000CD000000}"/>
    <cellStyle name="20% - Énfasis1 2 4 3" xfId="218" xr:uid="{00000000-0005-0000-0000-0000CE000000}"/>
    <cellStyle name="20% - Énfasis1 2 4 3 2" xfId="219" xr:uid="{00000000-0005-0000-0000-0000CF000000}"/>
    <cellStyle name="20% - Énfasis1 2 4 3 2 2" xfId="5884" xr:uid="{00000000-0005-0000-0000-0000D0000000}"/>
    <cellStyle name="20% - Énfasis1 2 4 3 3" xfId="5883" xr:uid="{00000000-0005-0000-0000-0000D1000000}"/>
    <cellStyle name="20% - Énfasis1 2 4 4" xfId="220" xr:uid="{00000000-0005-0000-0000-0000D2000000}"/>
    <cellStyle name="20% - Énfasis1 2 4 4 2" xfId="221" xr:uid="{00000000-0005-0000-0000-0000D3000000}"/>
    <cellStyle name="20% - Énfasis1 2 4 4 2 2" xfId="5886" xr:uid="{00000000-0005-0000-0000-0000D4000000}"/>
    <cellStyle name="20% - Énfasis1 2 4 4 3" xfId="5885" xr:uid="{00000000-0005-0000-0000-0000D5000000}"/>
    <cellStyle name="20% - Énfasis1 2 4 5" xfId="222" xr:uid="{00000000-0005-0000-0000-0000D6000000}"/>
    <cellStyle name="20% - Énfasis1 2 4 5 2" xfId="5887" xr:uid="{00000000-0005-0000-0000-0000D7000000}"/>
    <cellStyle name="20% - Énfasis1 2 4 6" xfId="5876" xr:uid="{00000000-0005-0000-0000-0000D8000000}"/>
    <cellStyle name="20% - Énfasis1 2 5" xfId="223" xr:uid="{00000000-0005-0000-0000-0000D9000000}"/>
    <cellStyle name="20% - Énfasis1 2 5 2" xfId="224" xr:uid="{00000000-0005-0000-0000-0000DA000000}"/>
    <cellStyle name="20% - Énfasis1 2 5 2 2" xfId="225" xr:uid="{00000000-0005-0000-0000-0000DB000000}"/>
    <cellStyle name="20% - Énfasis1 2 5 2 2 2" xfId="5890" xr:uid="{00000000-0005-0000-0000-0000DC000000}"/>
    <cellStyle name="20% - Énfasis1 2 5 2 3" xfId="5889" xr:uid="{00000000-0005-0000-0000-0000DD000000}"/>
    <cellStyle name="20% - Énfasis1 2 5 3" xfId="226" xr:uid="{00000000-0005-0000-0000-0000DE000000}"/>
    <cellStyle name="20% - Énfasis1 2 5 3 2" xfId="227" xr:uid="{00000000-0005-0000-0000-0000DF000000}"/>
    <cellStyle name="20% - Énfasis1 2 5 3 2 2" xfId="5892" xr:uid="{00000000-0005-0000-0000-0000E0000000}"/>
    <cellStyle name="20% - Énfasis1 2 5 3 3" xfId="5891" xr:uid="{00000000-0005-0000-0000-0000E1000000}"/>
    <cellStyle name="20% - Énfasis1 2 5 4" xfId="228" xr:uid="{00000000-0005-0000-0000-0000E2000000}"/>
    <cellStyle name="20% - Énfasis1 2 5 4 2" xfId="5893" xr:uid="{00000000-0005-0000-0000-0000E3000000}"/>
    <cellStyle name="20% - Énfasis1 2 5 5" xfId="5888" xr:uid="{00000000-0005-0000-0000-0000E4000000}"/>
    <cellStyle name="20% - Énfasis1 2 6" xfId="229" xr:uid="{00000000-0005-0000-0000-0000E5000000}"/>
    <cellStyle name="20% - Énfasis1 2 6 2" xfId="230" xr:uid="{00000000-0005-0000-0000-0000E6000000}"/>
    <cellStyle name="20% - Énfasis1 2 6 2 2" xfId="5895" xr:uid="{00000000-0005-0000-0000-0000E7000000}"/>
    <cellStyle name="20% - Énfasis1 2 6 3" xfId="5894" xr:uid="{00000000-0005-0000-0000-0000E8000000}"/>
    <cellStyle name="20% - Énfasis1 2 7" xfId="231" xr:uid="{00000000-0005-0000-0000-0000E9000000}"/>
    <cellStyle name="20% - Énfasis1 2 7 2" xfId="232" xr:uid="{00000000-0005-0000-0000-0000EA000000}"/>
    <cellStyle name="20% - Énfasis1 2 7 2 2" xfId="5897" xr:uid="{00000000-0005-0000-0000-0000EB000000}"/>
    <cellStyle name="20% - Énfasis1 2 7 3" xfId="5896" xr:uid="{00000000-0005-0000-0000-0000EC000000}"/>
    <cellStyle name="20% - Énfasis1 2 8" xfId="233" xr:uid="{00000000-0005-0000-0000-0000ED000000}"/>
    <cellStyle name="20% - Énfasis1 2 8 2" xfId="234" xr:uid="{00000000-0005-0000-0000-0000EE000000}"/>
    <cellStyle name="20% - Énfasis1 2 8 2 2" xfId="5899" xr:uid="{00000000-0005-0000-0000-0000EF000000}"/>
    <cellStyle name="20% - Énfasis1 2 8 3" xfId="5898" xr:uid="{00000000-0005-0000-0000-0000F0000000}"/>
    <cellStyle name="20% - Énfasis1 2 9" xfId="235" xr:uid="{00000000-0005-0000-0000-0000F1000000}"/>
    <cellStyle name="20% - Énfasis1 2 9 2" xfId="5900" xr:uid="{00000000-0005-0000-0000-0000F2000000}"/>
    <cellStyle name="20% - Énfasis1 3" xfId="22" xr:uid="{00000000-0005-0000-0000-0000F3000000}"/>
    <cellStyle name="20% - Énfasis1 3 2" xfId="236" xr:uid="{00000000-0005-0000-0000-0000F4000000}"/>
    <cellStyle name="20% - Énfasis1 3 2 2" xfId="237" xr:uid="{00000000-0005-0000-0000-0000F5000000}"/>
    <cellStyle name="20% - Énfasis1 3 2 2 2" xfId="238" xr:uid="{00000000-0005-0000-0000-0000F6000000}"/>
    <cellStyle name="20% - Énfasis1 3 2 2 2 2" xfId="239" xr:uid="{00000000-0005-0000-0000-0000F7000000}"/>
    <cellStyle name="20% - Énfasis1 3 2 2 2 2 2" xfId="240" xr:uid="{00000000-0005-0000-0000-0000F8000000}"/>
    <cellStyle name="20% - Énfasis1 3 2 2 2 2 2 2" xfId="5905" xr:uid="{00000000-0005-0000-0000-0000F9000000}"/>
    <cellStyle name="20% - Énfasis1 3 2 2 2 2 3" xfId="5904" xr:uid="{00000000-0005-0000-0000-0000FA000000}"/>
    <cellStyle name="20% - Énfasis1 3 2 2 2 3" xfId="241" xr:uid="{00000000-0005-0000-0000-0000FB000000}"/>
    <cellStyle name="20% - Énfasis1 3 2 2 2 3 2" xfId="242" xr:uid="{00000000-0005-0000-0000-0000FC000000}"/>
    <cellStyle name="20% - Énfasis1 3 2 2 2 3 2 2" xfId="5907" xr:uid="{00000000-0005-0000-0000-0000FD000000}"/>
    <cellStyle name="20% - Énfasis1 3 2 2 2 3 3" xfId="5906" xr:uid="{00000000-0005-0000-0000-0000FE000000}"/>
    <cellStyle name="20% - Énfasis1 3 2 2 2 4" xfId="243" xr:uid="{00000000-0005-0000-0000-0000FF000000}"/>
    <cellStyle name="20% - Énfasis1 3 2 2 2 4 2" xfId="5908" xr:uid="{00000000-0005-0000-0000-000000010000}"/>
    <cellStyle name="20% - Énfasis1 3 2 2 2 5" xfId="5903" xr:uid="{00000000-0005-0000-0000-000001010000}"/>
    <cellStyle name="20% - Énfasis1 3 2 2 3" xfId="244" xr:uid="{00000000-0005-0000-0000-000002010000}"/>
    <cellStyle name="20% - Énfasis1 3 2 2 3 2" xfId="245" xr:uid="{00000000-0005-0000-0000-000003010000}"/>
    <cellStyle name="20% - Énfasis1 3 2 2 3 2 2" xfId="5910" xr:uid="{00000000-0005-0000-0000-000004010000}"/>
    <cellStyle name="20% - Énfasis1 3 2 2 3 3" xfId="5909" xr:uid="{00000000-0005-0000-0000-000005010000}"/>
    <cellStyle name="20% - Énfasis1 3 2 2 4" xfId="246" xr:uid="{00000000-0005-0000-0000-000006010000}"/>
    <cellStyle name="20% - Énfasis1 3 2 2 4 2" xfId="247" xr:uid="{00000000-0005-0000-0000-000007010000}"/>
    <cellStyle name="20% - Énfasis1 3 2 2 4 2 2" xfId="5912" xr:uid="{00000000-0005-0000-0000-000008010000}"/>
    <cellStyle name="20% - Énfasis1 3 2 2 4 3" xfId="5911" xr:uid="{00000000-0005-0000-0000-000009010000}"/>
    <cellStyle name="20% - Énfasis1 3 2 2 5" xfId="248" xr:uid="{00000000-0005-0000-0000-00000A010000}"/>
    <cellStyle name="20% - Énfasis1 3 2 2 5 2" xfId="5913" xr:uid="{00000000-0005-0000-0000-00000B010000}"/>
    <cellStyle name="20% - Énfasis1 3 2 2 6" xfId="5902" xr:uid="{00000000-0005-0000-0000-00000C010000}"/>
    <cellStyle name="20% - Énfasis1 3 2 3" xfId="249" xr:uid="{00000000-0005-0000-0000-00000D010000}"/>
    <cellStyle name="20% - Énfasis1 3 2 3 2" xfId="250" xr:uid="{00000000-0005-0000-0000-00000E010000}"/>
    <cellStyle name="20% - Énfasis1 3 2 3 2 2" xfId="251" xr:uid="{00000000-0005-0000-0000-00000F010000}"/>
    <cellStyle name="20% - Énfasis1 3 2 3 2 2 2" xfId="5916" xr:uid="{00000000-0005-0000-0000-000010010000}"/>
    <cellStyle name="20% - Énfasis1 3 2 3 2 3" xfId="5915" xr:uid="{00000000-0005-0000-0000-000011010000}"/>
    <cellStyle name="20% - Énfasis1 3 2 3 3" xfId="252" xr:uid="{00000000-0005-0000-0000-000012010000}"/>
    <cellStyle name="20% - Énfasis1 3 2 3 3 2" xfId="253" xr:uid="{00000000-0005-0000-0000-000013010000}"/>
    <cellStyle name="20% - Énfasis1 3 2 3 3 2 2" xfId="5918" xr:uid="{00000000-0005-0000-0000-000014010000}"/>
    <cellStyle name="20% - Énfasis1 3 2 3 3 3" xfId="5917" xr:uid="{00000000-0005-0000-0000-000015010000}"/>
    <cellStyle name="20% - Énfasis1 3 2 3 4" xfId="254" xr:uid="{00000000-0005-0000-0000-000016010000}"/>
    <cellStyle name="20% - Énfasis1 3 2 3 4 2" xfId="5919" xr:uid="{00000000-0005-0000-0000-000017010000}"/>
    <cellStyle name="20% - Énfasis1 3 2 3 5" xfId="5914" xr:uid="{00000000-0005-0000-0000-000018010000}"/>
    <cellStyle name="20% - Énfasis1 3 2 4" xfId="255" xr:uid="{00000000-0005-0000-0000-000019010000}"/>
    <cellStyle name="20% - Énfasis1 3 2 4 2" xfId="256" xr:uid="{00000000-0005-0000-0000-00001A010000}"/>
    <cellStyle name="20% - Énfasis1 3 2 4 2 2" xfId="5921" xr:uid="{00000000-0005-0000-0000-00001B010000}"/>
    <cellStyle name="20% - Énfasis1 3 2 4 3" xfId="5920" xr:uid="{00000000-0005-0000-0000-00001C010000}"/>
    <cellStyle name="20% - Énfasis1 3 2 5" xfId="257" xr:uid="{00000000-0005-0000-0000-00001D010000}"/>
    <cellStyle name="20% - Énfasis1 3 2 5 2" xfId="258" xr:uid="{00000000-0005-0000-0000-00001E010000}"/>
    <cellStyle name="20% - Énfasis1 3 2 5 2 2" xfId="5923" xr:uid="{00000000-0005-0000-0000-00001F010000}"/>
    <cellStyle name="20% - Énfasis1 3 2 5 3" xfId="5922" xr:uid="{00000000-0005-0000-0000-000020010000}"/>
    <cellStyle name="20% - Énfasis1 3 2 6" xfId="259" xr:uid="{00000000-0005-0000-0000-000021010000}"/>
    <cellStyle name="20% - Énfasis1 3 2 6 2" xfId="260" xr:uid="{00000000-0005-0000-0000-000022010000}"/>
    <cellStyle name="20% - Énfasis1 3 2 6 2 2" xfId="5925" xr:uid="{00000000-0005-0000-0000-000023010000}"/>
    <cellStyle name="20% - Énfasis1 3 2 6 3" xfId="5924" xr:uid="{00000000-0005-0000-0000-000024010000}"/>
    <cellStyle name="20% - Énfasis1 3 2 7" xfId="261" xr:uid="{00000000-0005-0000-0000-000025010000}"/>
    <cellStyle name="20% - Énfasis1 3 2 7 2" xfId="5926" xr:uid="{00000000-0005-0000-0000-000026010000}"/>
    <cellStyle name="20% - Énfasis1 3 2 8" xfId="5901" xr:uid="{00000000-0005-0000-0000-000027010000}"/>
    <cellStyle name="20% - Énfasis1 3 3" xfId="262" xr:uid="{00000000-0005-0000-0000-000028010000}"/>
    <cellStyle name="20% - Énfasis1 3 3 2" xfId="263" xr:uid="{00000000-0005-0000-0000-000029010000}"/>
    <cellStyle name="20% - Énfasis1 3 3 2 2" xfId="264" xr:uid="{00000000-0005-0000-0000-00002A010000}"/>
    <cellStyle name="20% - Énfasis1 3 3 2 2 2" xfId="265" xr:uid="{00000000-0005-0000-0000-00002B010000}"/>
    <cellStyle name="20% - Énfasis1 3 3 2 2 2 2" xfId="5930" xr:uid="{00000000-0005-0000-0000-00002C010000}"/>
    <cellStyle name="20% - Énfasis1 3 3 2 2 3" xfId="5929" xr:uid="{00000000-0005-0000-0000-00002D010000}"/>
    <cellStyle name="20% - Énfasis1 3 3 2 3" xfId="266" xr:uid="{00000000-0005-0000-0000-00002E010000}"/>
    <cellStyle name="20% - Énfasis1 3 3 2 3 2" xfId="267" xr:uid="{00000000-0005-0000-0000-00002F010000}"/>
    <cellStyle name="20% - Énfasis1 3 3 2 3 2 2" xfId="5932" xr:uid="{00000000-0005-0000-0000-000030010000}"/>
    <cellStyle name="20% - Énfasis1 3 3 2 3 3" xfId="5931" xr:uid="{00000000-0005-0000-0000-000031010000}"/>
    <cellStyle name="20% - Énfasis1 3 3 2 4" xfId="268" xr:uid="{00000000-0005-0000-0000-000032010000}"/>
    <cellStyle name="20% - Énfasis1 3 3 2 4 2" xfId="5933" xr:uid="{00000000-0005-0000-0000-000033010000}"/>
    <cellStyle name="20% - Énfasis1 3 3 2 5" xfId="5928" xr:uid="{00000000-0005-0000-0000-000034010000}"/>
    <cellStyle name="20% - Énfasis1 3 3 3" xfId="269" xr:uid="{00000000-0005-0000-0000-000035010000}"/>
    <cellStyle name="20% - Énfasis1 3 3 3 2" xfId="270" xr:uid="{00000000-0005-0000-0000-000036010000}"/>
    <cellStyle name="20% - Énfasis1 3 3 3 2 2" xfId="5935" xr:uid="{00000000-0005-0000-0000-000037010000}"/>
    <cellStyle name="20% - Énfasis1 3 3 3 3" xfId="5934" xr:uid="{00000000-0005-0000-0000-000038010000}"/>
    <cellStyle name="20% - Énfasis1 3 3 4" xfId="271" xr:uid="{00000000-0005-0000-0000-000039010000}"/>
    <cellStyle name="20% - Énfasis1 3 3 4 2" xfId="272" xr:uid="{00000000-0005-0000-0000-00003A010000}"/>
    <cellStyle name="20% - Énfasis1 3 3 4 2 2" xfId="5937" xr:uid="{00000000-0005-0000-0000-00003B010000}"/>
    <cellStyle name="20% - Énfasis1 3 3 4 3" xfId="5936" xr:uid="{00000000-0005-0000-0000-00003C010000}"/>
    <cellStyle name="20% - Énfasis1 3 3 5" xfId="273" xr:uid="{00000000-0005-0000-0000-00003D010000}"/>
    <cellStyle name="20% - Énfasis1 3 3 5 2" xfId="5938" xr:uid="{00000000-0005-0000-0000-00003E010000}"/>
    <cellStyle name="20% - Énfasis1 3 3 6" xfId="5927" xr:uid="{00000000-0005-0000-0000-00003F010000}"/>
    <cellStyle name="20% - Énfasis1 3 4" xfId="274" xr:uid="{00000000-0005-0000-0000-000040010000}"/>
    <cellStyle name="20% - Énfasis1 3 4 2" xfId="275" xr:uid="{00000000-0005-0000-0000-000041010000}"/>
    <cellStyle name="20% - Énfasis1 3 4 2 2" xfId="276" xr:uid="{00000000-0005-0000-0000-000042010000}"/>
    <cellStyle name="20% - Énfasis1 3 4 2 2 2" xfId="5941" xr:uid="{00000000-0005-0000-0000-000043010000}"/>
    <cellStyle name="20% - Énfasis1 3 4 2 3" xfId="5940" xr:uid="{00000000-0005-0000-0000-000044010000}"/>
    <cellStyle name="20% - Énfasis1 3 4 3" xfId="277" xr:uid="{00000000-0005-0000-0000-000045010000}"/>
    <cellStyle name="20% - Énfasis1 3 4 3 2" xfId="278" xr:uid="{00000000-0005-0000-0000-000046010000}"/>
    <cellStyle name="20% - Énfasis1 3 4 3 2 2" xfId="5943" xr:uid="{00000000-0005-0000-0000-000047010000}"/>
    <cellStyle name="20% - Énfasis1 3 4 3 3" xfId="5942" xr:uid="{00000000-0005-0000-0000-000048010000}"/>
    <cellStyle name="20% - Énfasis1 3 4 4" xfId="279" xr:uid="{00000000-0005-0000-0000-000049010000}"/>
    <cellStyle name="20% - Énfasis1 3 4 4 2" xfId="5944" xr:uid="{00000000-0005-0000-0000-00004A010000}"/>
    <cellStyle name="20% - Énfasis1 3 4 5" xfId="5939" xr:uid="{00000000-0005-0000-0000-00004B010000}"/>
    <cellStyle name="20% - Énfasis1 3 5" xfId="280" xr:uid="{00000000-0005-0000-0000-00004C010000}"/>
    <cellStyle name="20% - Énfasis1 3 5 2" xfId="281" xr:uid="{00000000-0005-0000-0000-00004D010000}"/>
    <cellStyle name="20% - Énfasis1 3 5 2 2" xfId="5946" xr:uid="{00000000-0005-0000-0000-00004E010000}"/>
    <cellStyle name="20% - Énfasis1 3 5 3" xfId="5945" xr:uid="{00000000-0005-0000-0000-00004F010000}"/>
    <cellStyle name="20% - Énfasis1 3 6" xfId="282" xr:uid="{00000000-0005-0000-0000-000050010000}"/>
    <cellStyle name="20% - Énfasis1 3 6 2" xfId="283" xr:uid="{00000000-0005-0000-0000-000051010000}"/>
    <cellStyle name="20% - Énfasis1 3 6 2 2" xfId="5948" xr:uid="{00000000-0005-0000-0000-000052010000}"/>
    <cellStyle name="20% - Énfasis1 3 6 3" xfId="5947" xr:uid="{00000000-0005-0000-0000-000053010000}"/>
    <cellStyle name="20% - Énfasis1 3 7" xfId="284" xr:uid="{00000000-0005-0000-0000-000054010000}"/>
    <cellStyle name="20% - Énfasis1 3 7 2" xfId="285" xr:uid="{00000000-0005-0000-0000-000055010000}"/>
    <cellStyle name="20% - Énfasis1 3 7 2 2" xfId="5950" xr:uid="{00000000-0005-0000-0000-000056010000}"/>
    <cellStyle name="20% - Énfasis1 3 7 3" xfId="5949" xr:uid="{00000000-0005-0000-0000-000057010000}"/>
    <cellStyle name="20% - Énfasis1 3 8" xfId="286" xr:uid="{00000000-0005-0000-0000-000058010000}"/>
    <cellStyle name="20% - Énfasis1 3 8 2" xfId="5951" xr:uid="{00000000-0005-0000-0000-000059010000}"/>
    <cellStyle name="20% - Énfasis1 3 9" xfId="5677" xr:uid="{00000000-0005-0000-0000-00005A010000}"/>
    <cellStyle name="20% - Énfasis1 4" xfId="287" xr:uid="{00000000-0005-0000-0000-00005B010000}"/>
    <cellStyle name="20% - Énfasis1 4 2" xfId="288" xr:uid="{00000000-0005-0000-0000-00005C010000}"/>
    <cellStyle name="20% - Énfasis1 4 2 2" xfId="289" xr:uid="{00000000-0005-0000-0000-00005D010000}"/>
    <cellStyle name="20% - Énfasis1 4 2 2 2" xfId="290" xr:uid="{00000000-0005-0000-0000-00005E010000}"/>
    <cellStyle name="20% - Énfasis1 4 2 2 2 2" xfId="291" xr:uid="{00000000-0005-0000-0000-00005F010000}"/>
    <cellStyle name="20% - Énfasis1 4 2 2 2 2 2" xfId="5956" xr:uid="{00000000-0005-0000-0000-000060010000}"/>
    <cellStyle name="20% - Énfasis1 4 2 2 2 3" xfId="5955" xr:uid="{00000000-0005-0000-0000-000061010000}"/>
    <cellStyle name="20% - Énfasis1 4 2 2 3" xfId="292" xr:uid="{00000000-0005-0000-0000-000062010000}"/>
    <cellStyle name="20% - Énfasis1 4 2 2 3 2" xfId="293" xr:uid="{00000000-0005-0000-0000-000063010000}"/>
    <cellStyle name="20% - Énfasis1 4 2 2 3 2 2" xfId="5958" xr:uid="{00000000-0005-0000-0000-000064010000}"/>
    <cellStyle name="20% - Énfasis1 4 2 2 3 3" xfId="5957" xr:uid="{00000000-0005-0000-0000-000065010000}"/>
    <cellStyle name="20% - Énfasis1 4 2 2 4" xfId="294" xr:uid="{00000000-0005-0000-0000-000066010000}"/>
    <cellStyle name="20% - Énfasis1 4 2 2 4 2" xfId="5959" xr:uid="{00000000-0005-0000-0000-000067010000}"/>
    <cellStyle name="20% - Énfasis1 4 2 2 5" xfId="5954" xr:uid="{00000000-0005-0000-0000-000068010000}"/>
    <cellStyle name="20% - Énfasis1 4 2 3" xfId="295" xr:uid="{00000000-0005-0000-0000-000069010000}"/>
    <cellStyle name="20% - Énfasis1 4 2 3 2" xfId="296" xr:uid="{00000000-0005-0000-0000-00006A010000}"/>
    <cellStyle name="20% - Énfasis1 4 2 3 2 2" xfId="5961" xr:uid="{00000000-0005-0000-0000-00006B010000}"/>
    <cellStyle name="20% - Énfasis1 4 2 3 3" xfId="5960" xr:uid="{00000000-0005-0000-0000-00006C010000}"/>
    <cellStyle name="20% - Énfasis1 4 2 4" xfId="297" xr:uid="{00000000-0005-0000-0000-00006D010000}"/>
    <cellStyle name="20% - Énfasis1 4 2 4 2" xfId="298" xr:uid="{00000000-0005-0000-0000-00006E010000}"/>
    <cellStyle name="20% - Énfasis1 4 2 4 2 2" xfId="5963" xr:uid="{00000000-0005-0000-0000-00006F010000}"/>
    <cellStyle name="20% - Énfasis1 4 2 4 3" xfId="5962" xr:uid="{00000000-0005-0000-0000-000070010000}"/>
    <cellStyle name="20% - Énfasis1 4 2 5" xfId="299" xr:uid="{00000000-0005-0000-0000-000071010000}"/>
    <cellStyle name="20% - Énfasis1 4 2 5 2" xfId="5964" xr:uid="{00000000-0005-0000-0000-000072010000}"/>
    <cellStyle name="20% - Énfasis1 4 2 6" xfId="5953" xr:uid="{00000000-0005-0000-0000-000073010000}"/>
    <cellStyle name="20% - Énfasis1 4 3" xfId="300" xr:uid="{00000000-0005-0000-0000-000074010000}"/>
    <cellStyle name="20% - Énfasis1 4 3 2" xfId="301" xr:uid="{00000000-0005-0000-0000-000075010000}"/>
    <cellStyle name="20% - Énfasis1 4 3 2 2" xfId="302" xr:uid="{00000000-0005-0000-0000-000076010000}"/>
    <cellStyle name="20% - Énfasis1 4 3 2 2 2" xfId="5967" xr:uid="{00000000-0005-0000-0000-000077010000}"/>
    <cellStyle name="20% - Énfasis1 4 3 2 3" xfId="5966" xr:uid="{00000000-0005-0000-0000-000078010000}"/>
    <cellStyle name="20% - Énfasis1 4 3 3" xfId="303" xr:uid="{00000000-0005-0000-0000-000079010000}"/>
    <cellStyle name="20% - Énfasis1 4 3 3 2" xfId="304" xr:uid="{00000000-0005-0000-0000-00007A010000}"/>
    <cellStyle name="20% - Énfasis1 4 3 3 2 2" xfId="5969" xr:uid="{00000000-0005-0000-0000-00007B010000}"/>
    <cellStyle name="20% - Énfasis1 4 3 3 3" xfId="5968" xr:uid="{00000000-0005-0000-0000-00007C010000}"/>
    <cellStyle name="20% - Énfasis1 4 3 4" xfId="305" xr:uid="{00000000-0005-0000-0000-00007D010000}"/>
    <cellStyle name="20% - Énfasis1 4 3 4 2" xfId="5970" xr:uid="{00000000-0005-0000-0000-00007E010000}"/>
    <cellStyle name="20% - Énfasis1 4 3 5" xfId="5965" xr:uid="{00000000-0005-0000-0000-00007F010000}"/>
    <cellStyle name="20% - Énfasis1 4 4" xfId="306" xr:uid="{00000000-0005-0000-0000-000080010000}"/>
    <cellStyle name="20% - Énfasis1 4 4 2" xfId="307" xr:uid="{00000000-0005-0000-0000-000081010000}"/>
    <cellStyle name="20% - Énfasis1 4 4 2 2" xfId="5972" xr:uid="{00000000-0005-0000-0000-000082010000}"/>
    <cellStyle name="20% - Énfasis1 4 4 3" xfId="5971" xr:uid="{00000000-0005-0000-0000-000083010000}"/>
    <cellStyle name="20% - Énfasis1 4 5" xfId="308" xr:uid="{00000000-0005-0000-0000-000084010000}"/>
    <cellStyle name="20% - Énfasis1 4 5 2" xfId="309" xr:uid="{00000000-0005-0000-0000-000085010000}"/>
    <cellStyle name="20% - Énfasis1 4 5 2 2" xfId="5974" xr:uid="{00000000-0005-0000-0000-000086010000}"/>
    <cellStyle name="20% - Énfasis1 4 5 3" xfId="5973" xr:uid="{00000000-0005-0000-0000-000087010000}"/>
    <cellStyle name="20% - Énfasis1 4 6" xfId="310" xr:uid="{00000000-0005-0000-0000-000088010000}"/>
    <cellStyle name="20% - Énfasis1 4 6 2" xfId="311" xr:uid="{00000000-0005-0000-0000-000089010000}"/>
    <cellStyle name="20% - Énfasis1 4 6 2 2" xfId="5976" xr:uid="{00000000-0005-0000-0000-00008A010000}"/>
    <cellStyle name="20% - Énfasis1 4 6 3" xfId="5975" xr:uid="{00000000-0005-0000-0000-00008B010000}"/>
    <cellStyle name="20% - Énfasis1 4 7" xfId="312" xr:uid="{00000000-0005-0000-0000-00008C010000}"/>
    <cellStyle name="20% - Énfasis1 4 7 2" xfId="5977" xr:uid="{00000000-0005-0000-0000-00008D010000}"/>
    <cellStyle name="20% - Énfasis1 4 8" xfId="5952" xr:uid="{00000000-0005-0000-0000-00008E010000}"/>
    <cellStyle name="20% - Énfasis1 5" xfId="313" xr:uid="{00000000-0005-0000-0000-00008F010000}"/>
    <cellStyle name="20% - Énfasis1 5 2" xfId="314" xr:uid="{00000000-0005-0000-0000-000090010000}"/>
    <cellStyle name="20% - Énfasis1 5 2 2" xfId="315" xr:uid="{00000000-0005-0000-0000-000091010000}"/>
    <cellStyle name="20% - Énfasis1 5 2 2 2" xfId="316" xr:uid="{00000000-0005-0000-0000-000092010000}"/>
    <cellStyle name="20% - Énfasis1 5 2 2 2 2" xfId="317" xr:uid="{00000000-0005-0000-0000-000093010000}"/>
    <cellStyle name="20% - Énfasis1 5 2 2 2 2 2" xfId="5982" xr:uid="{00000000-0005-0000-0000-000094010000}"/>
    <cellStyle name="20% - Énfasis1 5 2 2 2 3" xfId="5981" xr:uid="{00000000-0005-0000-0000-000095010000}"/>
    <cellStyle name="20% - Énfasis1 5 2 2 3" xfId="318" xr:uid="{00000000-0005-0000-0000-000096010000}"/>
    <cellStyle name="20% - Énfasis1 5 2 2 3 2" xfId="319" xr:uid="{00000000-0005-0000-0000-000097010000}"/>
    <cellStyle name="20% - Énfasis1 5 2 2 3 2 2" xfId="5984" xr:uid="{00000000-0005-0000-0000-000098010000}"/>
    <cellStyle name="20% - Énfasis1 5 2 2 3 3" xfId="5983" xr:uid="{00000000-0005-0000-0000-000099010000}"/>
    <cellStyle name="20% - Énfasis1 5 2 2 4" xfId="320" xr:uid="{00000000-0005-0000-0000-00009A010000}"/>
    <cellStyle name="20% - Énfasis1 5 2 2 4 2" xfId="5985" xr:uid="{00000000-0005-0000-0000-00009B010000}"/>
    <cellStyle name="20% - Énfasis1 5 2 2 5" xfId="5980" xr:uid="{00000000-0005-0000-0000-00009C010000}"/>
    <cellStyle name="20% - Énfasis1 5 2 3" xfId="321" xr:uid="{00000000-0005-0000-0000-00009D010000}"/>
    <cellStyle name="20% - Énfasis1 5 2 3 2" xfId="322" xr:uid="{00000000-0005-0000-0000-00009E010000}"/>
    <cellStyle name="20% - Énfasis1 5 2 3 2 2" xfId="5987" xr:uid="{00000000-0005-0000-0000-00009F010000}"/>
    <cellStyle name="20% - Énfasis1 5 2 3 3" xfId="5986" xr:uid="{00000000-0005-0000-0000-0000A0010000}"/>
    <cellStyle name="20% - Énfasis1 5 2 4" xfId="323" xr:uid="{00000000-0005-0000-0000-0000A1010000}"/>
    <cellStyle name="20% - Énfasis1 5 2 4 2" xfId="324" xr:uid="{00000000-0005-0000-0000-0000A2010000}"/>
    <cellStyle name="20% - Énfasis1 5 2 4 2 2" xfId="5989" xr:uid="{00000000-0005-0000-0000-0000A3010000}"/>
    <cellStyle name="20% - Énfasis1 5 2 4 3" xfId="5988" xr:uid="{00000000-0005-0000-0000-0000A4010000}"/>
    <cellStyle name="20% - Énfasis1 5 2 5" xfId="325" xr:uid="{00000000-0005-0000-0000-0000A5010000}"/>
    <cellStyle name="20% - Énfasis1 5 2 5 2" xfId="5990" xr:uid="{00000000-0005-0000-0000-0000A6010000}"/>
    <cellStyle name="20% - Énfasis1 5 2 6" xfId="5979" xr:uid="{00000000-0005-0000-0000-0000A7010000}"/>
    <cellStyle name="20% - Énfasis1 5 3" xfId="326" xr:uid="{00000000-0005-0000-0000-0000A8010000}"/>
    <cellStyle name="20% - Énfasis1 5 3 2" xfId="327" xr:uid="{00000000-0005-0000-0000-0000A9010000}"/>
    <cellStyle name="20% - Énfasis1 5 3 2 2" xfId="328" xr:uid="{00000000-0005-0000-0000-0000AA010000}"/>
    <cellStyle name="20% - Énfasis1 5 3 2 2 2" xfId="5993" xr:uid="{00000000-0005-0000-0000-0000AB010000}"/>
    <cellStyle name="20% - Énfasis1 5 3 2 3" xfId="5992" xr:uid="{00000000-0005-0000-0000-0000AC010000}"/>
    <cellStyle name="20% - Énfasis1 5 3 3" xfId="329" xr:uid="{00000000-0005-0000-0000-0000AD010000}"/>
    <cellStyle name="20% - Énfasis1 5 3 3 2" xfId="330" xr:uid="{00000000-0005-0000-0000-0000AE010000}"/>
    <cellStyle name="20% - Énfasis1 5 3 3 2 2" xfId="5995" xr:uid="{00000000-0005-0000-0000-0000AF010000}"/>
    <cellStyle name="20% - Énfasis1 5 3 3 3" xfId="5994" xr:uid="{00000000-0005-0000-0000-0000B0010000}"/>
    <cellStyle name="20% - Énfasis1 5 3 4" xfId="331" xr:uid="{00000000-0005-0000-0000-0000B1010000}"/>
    <cellStyle name="20% - Énfasis1 5 3 4 2" xfId="5996" xr:uid="{00000000-0005-0000-0000-0000B2010000}"/>
    <cellStyle name="20% - Énfasis1 5 3 5" xfId="5991" xr:uid="{00000000-0005-0000-0000-0000B3010000}"/>
    <cellStyle name="20% - Énfasis1 5 4" xfId="332" xr:uid="{00000000-0005-0000-0000-0000B4010000}"/>
    <cellStyle name="20% - Énfasis1 5 4 2" xfId="333" xr:uid="{00000000-0005-0000-0000-0000B5010000}"/>
    <cellStyle name="20% - Énfasis1 5 4 2 2" xfId="5998" xr:uid="{00000000-0005-0000-0000-0000B6010000}"/>
    <cellStyle name="20% - Énfasis1 5 4 3" xfId="5997" xr:uid="{00000000-0005-0000-0000-0000B7010000}"/>
    <cellStyle name="20% - Énfasis1 5 5" xfId="334" xr:uid="{00000000-0005-0000-0000-0000B8010000}"/>
    <cellStyle name="20% - Énfasis1 5 5 2" xfId="335" xr:uid="{00000000-0005-0000-0000-0000B9010000}"/>
    <cellStyle name="20% - Énfasis1 5 5 2 2" xfId="6000" xr:uid="{00000000-0005-0000-0000-0000BA010000}"/>
    <cellStyle name="20% - Énfasis1 5 5 3" xfId="5999" xr:uid="{00000000-0005-0000-0000-0000BB010000}"/>
    <cellStyle name="20% - Énfasis1 5 6" xfId="336" xr:uid="{00000000-0005-0000-0000-0000BC010000}"/>
    <cellStyle name="20% - Énfasis1 5 6 2" xfId="337" xr:uid="{00000000-0005-0000-0000-0000BD010000}"/>
    <cellStyle name="20% - Énfasis1 5 6 2 2" xfId="6002" xr:uid="{00000000-0005-0000-0000-0000BE010000}"/>
    <cellStyle name="20% - Énfasis1 5 6 3" xfId="6001" xr:uid="{00000000-0005-0000-0000-0000BF010000}"/>
    <cellStyle name="20% - Énfasis1 5 7" xfId="338" xr:uid="{00000000-0005-0000-0000-0000C0010000}"/>
    <cellStyle name="20% - Énfasis1 5 7 2" xfId="6003" xr:uid="{00000000-0005-0000-0000-0000C1010000}"/>
    <cellStyle name="20% - Énfasis1 5 8" xfId="5978" xr:uid="{00000000-0005-0000-0000-0000C2010000}"/>
    <cellStyle name="20% - Énfasis1 6" xfId="339" xr:uid="{00000000-0005-0000-0000-0000C3010000}"/>
    <cellStyle name="20% - Énfasis1 6 2" xfId="340" xr:uid="{00000000-0005-0000-0000-0000C4010000}"/>
    <cellStyle name="20% - Énfasis1 6 2 2" xfId="341" xr:uid="{00000000-0005-0000-0000-0000C5010000}"/>
    <cellStyle name="20% - Énfasis1 6 2 2 2" xfId="342" xr:uid="{00000000-0005-0000-0000-0000C6010000}"/>
    <cellStyle name="20% - Énfasis1 6 2 2 2 2" xfId="343" xr:uid="{00000000-0005-0000-0000-0000C7010000}"/>
    <cellStyle name="20% - Énfasis1 6 2 2 2 2 2" xfId="6008" xr:uid="{00000000-0005-0000-0000-0000C8010000}"/>
    <cellStyle name="20% - Énfasis1 6 2 2 2 3" xfId="6007" xr:uid="{00000000-0005-0000-0000-0000C9010000}"/>
    <cellStyle name="20% - Énfasis1 6 2 2 3" xfId="344" xr:uid="{00000000-0005-0000-0000-0000CA010000}"/>
    <cellStyle name="20% - Énfasis1 6 2 2 3 2" xfId="345" xr:uid="{00000000-0005-0000-0000-0000CB010000}"/>
    <cellStyle name="20% - Énfasis1 6 2 2 3 2 2" xfId="6010" xr:uid="{00000000-0005-0000-0000-0000CC010000}"/>
    <cellStyle name="20% - Énfasis1 6 2 2 3 3" xfId="6009" xr:uid="{00000000-0005-0000-0000-0000CD010000}"/>
    <cellStyle name="20% - Énfasis1 6 2 2 4" xfId="346" xr:uid="{00000000-0005-0000-0000-0000CE010000}"/>
    <cellStyle name="20% - Énfasis1 6 2 2 4 2" xfId="6011" xr:uid="{00000000-0005-0000-0000-0000CF010000}"/>
    <cellStyle name="20% - Énfasis1 6 2 2 5" xfId="6006" xr:uid="{00000000-0005-0000-0000-0000D0010000}"/>
    <cellStyle name="20% - Énfasis1 6 2 3" xfId="347" xr:uid="{00000000-0005-0000-0000-0000D1010000}"/>
    <cellStyle name="20% - Énfasis1 6 2 3 2" xfId="348" xr:uid="{00000000-0005-0000-0000-0000D2010000}"/>
    <cellStyle name="20% - Énfasis1 6 2 3 2 2" xfId="6013" xr:uid="{00000000-0005-0000-0000-0000D3010000}"/>
    <cellStyle name="20% - Énfasis1 6 2 3 3" xfId="6012" xr:uid="{00000000-0005-0000-0000-0000D4010000}"/>
    <cellStyle name="20% - Énfasis1 6 2 4" xfId="349" xr:uid="{00000000-0005-0000-0000-0000D5010000}"/>
    <cellStyle name="20% - Énfasis1 6 2 4 2" xfId="350" xr:uid="{00000000-0005-0000-0000-0000D6010000}"/>
    <cellStyle name="20% - Énfasis1 6 2 4 2 2" xfId="6015" xr:uid="{00000000-0005-0000-0000-0000D7010000}"/>
    <cellStyle name="20% - Énfasis1 6 2 4 3" xfId="6014" xr:uid="{00000000-0005-0000-0000-0000D8010000}"/>
    <cellStyle name="20% - Énfasis1 6 2 5" xfId="351" xr:uid="{00000000-0005-0000-0000-0000D9010000}"/>
    <cellStyle name="20% - Énfasis1 6 2 5 2" xfId="6016" xr:uid="{00000000-0005-0000-0000-0000DA010000}"/>
    <cellStyle name="20% - Énfasis1 6 2 6" xfId="6005" xr:uid="{00000000-0005-0000-0000-0000DB010000}"/>
    <cellStyle name="20% - Énfasis1 6 3" xfId="352" xr:uid="{00000000-0005-0000-0000-0000DC010000}"/>
    <cellStyle name="20% - Énfasis1 6 3 2" xfId="353" xr:uid="{00000000-0005-0000-0000-0000DD010000}"/>
    <cellStyle name="20% - Énfasis1 6 3 2 2" xfId="354" xr:uid="{00000000-0005-0000-0000-0000DE010000}"/>
    <cellStyle name="20% - Énfasis1 6 3 2 2 2" xfId="6019" xr:uid="{00000000-0005-0000-0000-0000DF010000}"/>
    <cellStyle name="20% - Énfasis1 6 3 2 3" xfId="6018" xr:uid="{00000000-0005-0000-0000-0000E0010000}"/>
    <cellStyle name="20% - Énfasis1 6 3 3" xfId="355" xr:uid="{00000000-0005-0000-0000-0000E1010000}"/>
    <cellStyle name="20% - Énfasis1 6 3 3 2" xfId="356" xr:uid="{00000000-0005-0000-0000-0000E2010000}"/>
    <cellStyle name="20% - Énfasis1 6 3 3 2 2" xfId="6021" xr:uid="{00000000-0005-0000-0000-0000E3010000}"/>
    <cellStyle name="20% - Énfasis1 6 3 3 3" xfId="6020" xr:uid="{00000000-0005-0000-0000-0000E4010000}"/>
    <cellStyle name="20% - Énfasis1 6 3 4" xfId="357" xr:uid="{00000000-0005-0000-0000-0000E5010000}"/>
    <cellStyle name="20% - Énfasis1 6 3 4 2" xfId="6022" xr:uid="{00000000-0005-0000-0000-0000E6010000}"/>
    <cellStyle name="20% - Énfasis1 6 3 5" xfId="6017" xr:uid="{00000000-0005-0000-0000-0000E7010000}"/>
    <cellStyle name="20% - Énfasis1 6 4" xfId="358" xr:uid="{00000000-0005-0000-0000-0000E8010000}"/>
    <cellStyle name="20% - Énfasis1 6 4 2" xfId="359" xr:uid="{00000000-0005-0000-0000-0000E9010000}"/>
    <cellStyle name="20% - Énfasis1 6 4 2 2" xfId="6024" xr:uid="{00000000-0005-0000-0000-0000EA010000}"/>
    <cellStyle name="20% - Énfasis1 6 4 3" xfId="6023" xr:uid="{00000000-0005-0000-0000-0000EB010000}"/>
    <cellStyle name="20% - Énfasis1 6 5" xfId="360" xr:uid="{00000000-0005-0000-0000-0000EC010000}"/>
    <cellStyle name="20% - Énfasis1 6 5 2" xfId="361" xr:uid="{00000000-0005-0000-0000-0000ED010000}"/>
    <cellStyle name="20% - Énfasis1 6 5 2 2" xfId="6026" xr:uid="{00000000-0005-0000-0000-0000EE010000}"/>
    <cellStyle name="20% - Énfasis1 6 5 3" xfId="6025" xr:uid="{00000000-0005-0000-0000-0000EF010000}"/>
    <cellStyle name="20% - Énfasis1 6 6" xfId="362" xr:uid="{00000000-0005-0000-0000-0000F0010000}"/>
    <cellStyle name="20% - Énfasis1 6 6 2" xfId="6027" xr:uid="{00000000-0005-0000-0000-0000F1010000}"/>
    <cellStyle name="20% - Énfasis1 6 7" xfId="6004" xr:uid="{00000000-0005-0000-0000-0000F2010000}"/>
    <cellStyle name="20% - Énfasis1 7" xfId="363" xr:uid="{00000000-0005-0000-0000-0000F3010000}"/>
    <cellStyle name="20% - Énfasis1 7 2" xfId="364" xr:uid="{00000000-0005-0000-0000-0000F4010000}"/>
    <cellStyle name="20% - Énfasis1 7 2 2" xfId="365" xr:uid="{00000000-0005-0000-0000-0000F5010000}"/>
    <cellStyle name="20% - Énfasis1 7 2 2 2" xfId="366" xr:uid="{00000000-0005-0000-0000-0000F6010000}"/>
    <cellStyle name="20% - Énfasis1 7 2 2 2 2" xfId="367" xr:uid="{00000000-0005-0000-0000-0000F7010000}"/>
    <cellStyle name="20% - Énfasis1 7 2 2 2 2 2" xfId="6032" xr:uid="{00000000-0005-0000-0000-0000F8010000}"/>
    <cellStyle name="20% - Énfasis1 7 2 2 2 3" xfId="6031" xr:uid="{00000000-0005-0000-0000-0000F9010000}"/>
    <cellStyle name="20% - Énfasis1 7 2 2 3" xfId="368" xr:uid="{00000000-0005-0000-0000-0000FA010000}"/>
    <cellStyle name="20% - Énfasis1 7 2 2 3 2" xfId="369" xr:uid="{00000000-0005-0000-0000-0000FB010000}"/>
    <cellStyle name="20% - Énfasis1 7 2 2 3 2 2" xfId="6034" xr:uid="{00000000-0005-0000-0000-0000FC010000}"/>
    <cellStyle name="20% - Énfasis1 7 2 2 3 3" xfId="6033" xr:uid="{00000000-0005-0000-0000-0000FD010000}"/>
    <cellStyle name="20% - Énfasis1 7 2 2 4" xfId="370" xr:uid="{00000000-0005-0000-0000-0000FE010000}"/>
    <cellStyle name="20% - Énfasis1 7 2 2 4 2" xfId="6035" xr:uid="{00000000-0005-0000-0000-0000FF010000}"/>
    <cellStyle name="20% - Énfasis1 7 2 2 5" xfId="6030" xr:uid="{00000000-0005-0000-0000-000000020000}"/>
    <cellStyle name="20% - Énfasis1 7 2 3" xfId="371" xr:uid="{00000000-0005-0000-0000-000001020000}"/>
    <cellStyle name="20% - Énfasis1 7 2 3 2" xfId="372" xr:uid="{00000000-0005-0000-0000-000002020000}"/>
    <cellStyle name="20% - Énfasis1 7 2 3 2 2" xfId="6037" xr:uid="{00000000-0005-0000-0000-000003020000}"/>
    <cellStyle name="20% - Énfasis1 7 2 3 3" xfId="6036" xr:uid="{00000000-0005-0000-0000-000004020000}"/>
    <cellStyle name="20% - Énfasis1 7 2 4" xfId="373" xr:uid="{00000000-0005-0000-0000-000005020000}"/>
    <cellStyle name="20% - Énfasis1 7 2 4 2" xfId="374" xr:uid="{00000000-0005-0000-0000-000006020000}"/>
    <cellStyle name="20% - Énfasis1 7 2 4 2 2" xfId="6039" xr:uid="{00000000-0005-0000-0000-000007020000}"/>
    <cellStyle name="20% - Énfasis1 7 2 4 3" xfId="6038" xr:uid="{00000000-0005-0000-0000-000008020000}"/>
    <cellStyle name="20% - Énfasis1 7 2 5" xfId="375" xr:uid="{00000000-0005-0000-0000-000009020000}"/>
    <cellStyle name="20% - Énfasis1 7 2 5 2" xfId="6040" xr:uid="{00000000-0005-0000-0000-00000A020000}"/>
    <cellStyle name="20% - Énfasis1 7 2 6" xfId="6029" xr:uid="{00000000-0005-0000-0000-00000B020000}"/>
    <cellStyle name="20% - Énfasis1 7 3" xfId="376" xr:uid="{00000000-0005-0000-0000-00000C020000}"/>
    <cellStyle name="20% - Énfasis1 7 3 2" xfId="377" xr:uid="{00000000-0005-0000-0000-00000D020000}"/>
    <cellStyle name="20% - Énfasis1 7 3 2 2" xfId="378" xr:uid="{00000000-0005-0000-0000-00000E020000}"/>
    <cellStyle name="20% - Énfasis1 7 3 2 2 2" xfId="6043" xr:uid="{00000000-0005-0000-0000-00000F020000}"/>
    <cellStyle name="20% - Énfasis1 7 3 2 3" xfId="6042" xr:uid="{00000000-0005-0000-0000-000010020000}"/>
    <cellStyle name="20% - Énfasis1 7 3 3" xfId="379" xr:uid="{00000000-0005-0000-0000-000011020000}"/>
    <cellStyle name="20% - Énfasis1 7 3 3 2" xfId="380" xr:uid="{00000000-0005-0000-0000-000012020000}"/>
    <cellStyle name="20% - Énfasis1 7 3 3 2 2" xfId="6045" xr:uid="{00000000-0005-0000-0000-000013020000}"/>
    <cellStyle name="20% - Énfasis1 7 3 3 3" xfId="6044" xr:uid="{00000000-0005-0000-0000-000014020000}"/>
    <cellStyle name="20% - Énfasis1 7 3 4" xfId="381" xr:uid="{00000000-0005-0000-0000-000015020000}"/>
    <cellStyle name="20% - Énfasis1 7 3 4 2" xfId="6046" xr:uid="{00000000-0005-0000-0000-000016020000}"/>
    <cellStyle name="20% - Énfasis1 7 3 5" xfId="6041" xr:uid="{00000000-0005-0000-0000-000017020000}"/>
    <cellStyle name="20% - Énfasis1 7 4" xfId="382" xr:uid="{00000000-0005-0000-0000-000018020000}"/>
    <cellStyle name="20% - Énfasis1 7 4 2" xfId="383" xr:uid="{00000000-0005-0000-0000-000019020000}"/>
    <cellStyle name="20% - Énfasis1 7 4 2 2" xfId="6048" xr:uid="{00000000-0005-0000-0000-00001A020000}"/>
    <cellStyle name="20% - Énfasis1 7 4 3" xfId="6047" xr:uid="{00000000-0005-0000-0000-00001B020000}"/>
    <cellStyle name="20% - Énfasis1 7 5" xfId="384" xr:uid="{00000000-0005-0000-0000-00001C020000}"/>
    <cellStyle name="20% - Énfasis1 7 5 2" xfId="385" xr:uid="{00000000-0005-0000-0000-00001D020000}"/>
    <cellStyle name="20% - Énfasis1 7 5 2 2" xfId="6050" xr:uid="{00000000-0005-0000-0000-00001E020000}"/>
    <cellStyle name="20% - Énfasis1 7 5 3" xfId="6049" xr:uid="{00000000-0005-0000-0000-00001F020000}"/>
    <cellStyle name="20% - Énfasis1 7 6" xfId="386" xr:uid="{00000000-0005-0000-0000-000020020000}"/>
    <cellStyle name="20% - Énfasis1 7 6 2" xfId="6051" xr:uid="{00000000-0005-0000-0000-000021020000}"/>
    <cellStyle name="20% - Énfasis1 7 7" xfId="6028" xr:uid="{00000000-0005-0000-0000-000022020000}"/>
    <cellStyle name="20% - Énfasis1 8" xfId="387" xr:uid="{00000000-0005-0000-0000-000023020000}"/>
    <cellStyle name="20% - Énfasis1 8 2" xfId="388" xr:uid="{00000000-0005-0000-0000-000024020000}"/>
    <cellStyle name="20% - Énfasis1 8 2 2" xfId="389" xr:uid="{00000000-0005-0000-0000-000025020000}"/>
    <cellStyle name="20% - Énfasis1 8 2 2 2" xfId="390" xr:uid="{00000000-0005-0000-0000-000026020000}"/>
    <cellStyle name="20% - Énfasis1 8 2 2 2 2" xfId="391" xr:uid="{00000000-0005-0000-0000-000027020000}"/>
    <cellStyle name="20% - Énfasis1 8 2 2 2 2 2" xfId="6056" xr:uid="{00000000-0005-0000-0000-000028020000}"/>
    <cellStyle name="20% - Énfasis1 8 2 2 2 3" xfId="6055" xr:uid="{00000000-0005-0000-0000-000029020000}"/>
    <cellStyle name="20% - Énfasis1 8 2 2 3" xfId="392" xr:uid="{00000000-0005-0000-0000-00002A020000}"/>
    <cellStyle name="20% - Énfasis1 8 2 2 3 2" xfId="6057" xr:uid="{00000000-0005-0000-0000-00002B020000}"/>
    <cellStyle name="20% - Énfasis1 8 2 2 4" xfId="6054" xr:uid="{00000000-0005-0000-0000-00002C020000}"/>
    <cellStyle name="20% - Énfasis1 8 2 3" xfId="393" xr:uid="{00000000-0005-0000-0000-00002D020000}"/>
    <cellStyle name="20% - Énfasis1 8 2 3 2" xfId="394" xr:uid="{00000000-0005-0000-0000-00002E020000}"/>
    <cellStyle name="20% - Énfasis1 8 2 3 2 2" xfId="6059" xr:uid="{00000000-0005-0000-0000-00002F020000}"/>
    <cellStyle name="20% - Énfasis1 8 2 3 3" xfId="6058" xr:uid="{00000000-0005-0000-0000-000030020000}"/>
    <cellStyle name="20% - Énfasis1 8 2 4" xfId="395" xr:uid="{00000000-0005-0000-0000-000031020000}"/>
    <cellStyle name="20% - Énfasis1 8 2 4 2" xfId="396" xr:uid="{00000000-0005-0000-0000-000032020000}"/>
    <cellStyle name="20% - Énfasis1 8 2 4 2 2" xfId="6061" xr:uid="{00000000-0005-0000-0000-000033020000}"/>
    <cellStyle name="20% - Énfasis1 8 2 4 3" xfId="6060" xr:uid="{00000000-0005-0000-0000-000034020000}"/>
    <cellStyle name="20% - Énfasis1 8 2 5" xfId="397" xr:uid="{00000000-0005-0000-0000-000035020000}"/>
    <cellStyle name="20% - Énfasis1 8 2 5 2" xfId="6062" xr:uid="{00000000-0005-0000-0000-000036020000}"/>
    <cellStyle name="20% - Énfasis1 8 2 6" xfId="6053" xr:uid="{00000000-0005-0000-0000-000037020000}"/>
    <cellStyle name="20% - Énfasis1 8 3" xfId="398" xr:uid="{00000000-0005-0000-0000-000038020000}"/>
    <cellStyle name="20% - Énfasis1 8 3 2" xfId="399" xr:uid="{00000000-0005-0000-0000-000039020000}"/>
    <cellStyle name="20% - Énfasis1 8 3 2 2" xfId="400" xr:uid="{00000000-0005-0000-0000-00003A020000}"/>
    <cellStyle name="20% - Énfasis1 8 3 2 2 2" xfId="6065" xr:uid="{00000000-0005-0000-0000-00003B020000}"/>
    <cellStyle name="20% - Énfasis1 8 3 2 3" xfId="6064" xr:uid="{00000000-0005-0000-0000-00003C020000}"/>
    <cellStyle name="20% - Énfasis1 8 3 3" xfId="401" xr:uid="{00000000-0005-0000-0000-00003D020000}"/>
    <cellStyle name="20% - Énfasis1 8 3 3 2" xfId="402" xr:uid="{00000000-0005-0000-0000-00003E020000}"/>
    <cellStyle name="20% - Énfasis1 8 3 3 2 2" xfId="6067" xr:uid="{00000000-0005-0000-0000-00003F020000}"/>
    <cellStyle name="20% - Énfasis1 8 3 3 3" xfId="6066" xr:uid="{00000000-0005-0000-0000-000040020000}"/>
    <cellStyle name="20% - Énfasis1 8 3 4" xfId="403" xr:uid="{00000000-0005-0000-0000-000041020000}"/>
    <cellStyle name="20% - Énfasis1 8 3 4 2" xfId="6068" xr:uid="{00000000-0005-0000-0000-000042020000}"/>
    <cellStyle name="20% - Énfasis1 8 3 5" xfId="6063" xr:uid="{00000000-0005-0000-0000-000043020000}"/>
    <cellStyle name="20% - Énfasis1 8 4" xfId="404" xr:uid="{00000000-0005-0000-0000-000044020000}"/>
    <cellStyle name="20% - Énfasis1 8 4 2" xfId="405" xr:uid="{00000000-0005-0000-0000-000045020000}"/>
    <cellStyle name="20% - Énfasis1 8 4 2 2" xfId="6070" xr:uid="{00000000-0005-0000-0000-000046020000}"/>
    <cellStyle name="20% - Énfasis1 8 4 3" xfId="6069" xr:uid="{00000000-0005-0000-0000-000047020000}"/>
    <cellStyle name="20% - Énfasis1 8 5" xfId="406" xr:uid="{00000000-0005-0000-0000-000048020000}"/>
    <cellStyle name="20% - Énfasis1 8 5 2" xfId="407" xr:uid="{00000000-0005-0000-0000-000049020000}"/>
    <cellStyle name="20% - Énfasis1 8 5 2 2" xfId="6072" xr:uid="{00000000-0005-0000-0000-00004A020000}"/>
    <cellStyle name="20% - Énfasis1 8 5 3" xfId="6071" xr:uid="{00000000-0005-0000-0000-00004B020000}"/>
    <cellStyle name="20% - Énfasis1 8 6" xfId="408" xr:uid="{00000000-0005-0000-0000-00004C020000}"/>
    <cellStyle name="20% - Énfasis1 8 6 2" xfId="6073" xr:uid="{00000000-0005-0000-0000-00004D020000}"/>
    <cellStyle name="20% - Énfasis1 8 7" xfId="6052" xr:uid="{00000000-0005-0000-0000-00004E020000}"/>
    <cellStyle name="20% - Énfasis1 9" xfId="409" xr:uid="{00000000-0005-0000-0000-00004F020000}"/>
    <cellStyle name="20% - Énfasis1 9 2" xfId="410" xr:uid="{00000000-0005-0000-0000-000050020000}"/>
    <cellStyle name="20% - Énfasis1 9 2 2" xfId="411" xr:uid="{00000000-0005-0000-0000-000051020000}"/>
    <cellStyle name="20% - Énfasis1 9 2 2 2" xfId="412" xr:uid="{00000000-0005-0000-0000-000052020000}"/>
    <cellStyle name="20% - Énfasis1 9 2 2 2 2" xfId="413" xr:uid="{00000000-0005-0000-0000-000053020000}"/>
    <cellStyle name="20% - Énfasis1 9 2 2 2 2 2" xfId="6078" xr:uid="{00000000-0005-0000-0000-000054020000}"/>
    <cellStyle name="20% - Énfasis1 9 2 2 2 3" xfId="6077" xr:uid="{00000000-0005-0000-0000-000055020000}"/>
    <cellStyle name="20% - Énfasis1 9 2 2 3" xfId="414" xr:uid="{00000000-0005-0000-0000-000056020000}"/>
    <cellStyle name="20% - Énfasis1 9 2 2 3 2" xfId="6079" xr:uid="{00000000-0005-0000-0000-000057020000}"/>
    <cellStyle name="20% - Énfasis1 9 2 2 4" xfId="6076" xr:uid="{00000000-0005-0000-0000-000058020000}"/>
    <cellStyle name="20% - Énfasis1 9 2 3" xfId="415" xr:uid="{00000000-0005-0000-0000-000059020000}"/>
    <cellStyle name="20% - Énfasis1 9 2 3 2" xfId="416" xr:uid="{00000000-0005-0000-0000-00005A020000}"/>
    <cellStyle name="20% - Énfasis1 9 2 3 2 2" xfId="6081" xr:uid="{00000000-0005-0000-0000-00005B020000}"/>
    <cellStyle name="20% - Énfasis1 9 2 3 3" xfId="6080" xr:uid="{00000000-0005-0000-0000-00005C020000}"/>
    <cellStyle name="20% - Énfasis1 9 2 4" xfId="417" xr:uid="{00000000-0005-0000-0000-00005D020000}"/>
    <cellStyle name="20% - Énfasis1 9 2 4 2" xfId="418" xr:uid="{00000000-0005-0000-0000-00005E020000}"/>
    <cellStyle name="20% - Énfasis1 9 2 4 2 2" xfId="6083" xr:uid="{00000000-0005-0000-0000-00005F020000}"/>
    <cellStyle name="20% - Énfasis1 9 2 4 3" xfId="6082" xr:uid="{00000000-0005-0000-0000-000060020000}"/>
    <cellStyle name="20% - Énfasis1 9 2 5" xfId="419" xr:uid="{00000000-0005-0000-0000-000061020000}"/>
    <cellStyle name="20% - Énfasis1 9 2 5 2" xfId="6084" xr:uid="{00000000-0005-0000-0000-000062020000}"/>
    <cellStyle name="20% - Énfasis1 9 2 6" xfId="6075" xr:uid="{00000000-0005-0000-0000-000063020000}"/>
    <cellStyle name="20% - Énfasis1 9 3" xfId="420" xr:uid="{00000000-0005-0000-0000-000064020000}"/>
    <cellStyle name="20% - Énfasis1 9 3 2" xfId="421" xr:uid="{00000000-0005-0000-0000-000065020000}"/>
    <cellStyle name="20% - Énfasis1 9 3 2 2" xfId="422" xr:uid="{00000000-0005-0000-0000-000066020000}"/>
    <cellStyle name="20% - Énfasis1 9 3 2 2 2" xfId="6087" xr:uid="{00000000-0005-0000-0000-000067020000}"/>
    <cellStyle name="20% - Énfasis1 9 3 2 3" xfId="6086" xr:uid="{00000000-0005-0000-0000-000068020000}"/>
    <cellStyle name="20% - Énfasis1 9 3 3" xfId="423" xr:uid="{00000000-0005-0000-0000-000069020000}"/>
    <cellStyle name="20% - Énfasis1 9 3 3 2" xfId="424" xr:uid="{00000000-0005-0000-0000-00006A020000}"/>
    <cellStyle name="20% - Énfasis1 9 3 3 2 2" xfId="6089" xr:uid="{00000000-0005-0000-0000-00006B020000}"/>
    <cellStyle name="20% - Énfasis1 9 3 3 3" xfId="6088" xr:uid="{00000000-0005-0000-0000-00006C020000}"/>
    <cellStyle name="20% - Énfasis1 9 3 4" xfId="425" xr:uid="{00000000-0005-0000-0000-00006D020000}"/>
    <cellStyle name="20% - Énfasis1 9 3 4 2" xfId="6090" xr:uid="{00000000-0005-0000-0000-00006E020000}"/>
    <cellStyle name="20% - Énfasis1 9 3 5" xfId="6085" xr:uid="{00000000-0005-0000-0000-00006F020000}"/>
    <cellStyle name="20% - Énfasis1 9 4" xfId="426" xr:uid="{00000000-0005-0000-0000-000070020000}"/>
    <cellStyle name="20% - Énfasis1 9 4 2" xfId="427" xr:uid="{00000000-0005-0000-0000-000071020000}"/>
    <cellStyle name="20% - Énfasis1 9 4 2 2" xfId="6092" xr:uid="{00000000-0005-0000-0000-000072020000}"/>
    <cellStyle name="20% - Énfasis1 9 4 3" xfId="6091" xr:uid="{00000000-0005-0000-0000-000073020000}"/>
    <cellStyle name="20% - Énfasis1 9 5" xfId="428" xr:uid="{00000000-0005-0000-0000-000074020000}"/>
    <cellStyle name="20% - Énfasis1 9 5 2" xfId="429" xr:uid="{00000000-0005-0000-0000-000075020000}"/>
    <cellStyle name="20% - Énfasis1 9 5 2 2" xfId="6094" xr:uid="{00000000-0005-0000-0000-000076020000}"/>
    <cellStyle name="20% - Énfasis1 9 5 3" xfId="6093" xr:uid="{00000000-0005-0000-0000-000077020000}"/>
    <cellStyle name="20% - Énfasis1 9 6" xfId="430" xr:uid="{00000000-0005-0000-0000-000078020000}"/>
    <cellStyle name="20% - Énfasis1 9 6 2" xfId="6095" xr:uid="{00000000-0005-0000-0000-000079020000}"/>
    <cellStyle name="20% - Énfasis1 9 7" xfId="6074" xr:uid="{00000000-0005-0000-0000-00007A020000}"/>
    <cellStyle name="20% - Énfasis2 10" xfId="431" xr:uid="{00000000-0005-0000-0000-00007B020000}"/>
    <cellStyle name="20% - Énfasis2 10 2" xfId="432" xr:uid="{00000000-0005-0000-0000-00007C020000}"/>
    <cellStyle name="20% - Énfasis2 10 2 2" xfId="433" xr:uid="{00000000-0005-0000-0000-00007D020000}"/>
    <cellStyle name="20% - Énfasis2 10 2 2 2" xfId="434" xr:uid="{00000000-0005-0000-0000-00007E020000}"/>
    <cellStyle name="20% - Énfasis2 10 2 2 2 2" xfId="435" xr:uid="{00000000-0005-0000-0000-00007F020000}"/>
    <cellStyle name="20% - Énfasis2 10 2 2 2 2 2" xfId="6100" xr:uid="{00000000-0005-0000-0000-000080020000}"/>
    <cellStyle name="20% - Énfasis2 10 2 2 2 3" xfId="6099" xr:uid="{00000000-0005-0000-0000-000081020000}"/>
    <cellStyle name="20% - Énfasis2 10 2 2 3" xfId="436" xr:uid="{00000000-0005-0000-0000-000082020000}"/>
    <cellStyle name="20% - Énfasis2 10 2 2 3 2" xfId="6101" xr:uid="{00000000-0005-0000-0000-000083020000}"/>
    <cellStyle name="20% - Énfasis2 10 2 2 4" xfId="6098" xr:uid="{00000000-0005-0000-0000-000084020000}"/>
    <cellStyle name="20% - Énfasis2 10 2 3" xfId="437" xr:uid="{00000000-0005-0000-0000-000085020000}"/>
    <cellStyle name="20% - Énfasis2 10 2 3 2" xfId="438" xr:uid="{00000000-0005-0000-0000-000086020000}"/>
    <cellStyle name="20% - Énfasis2 10 2 3 2 2" xfId="6103" xr:uid="{00000000-0005-0000-0000-000087020000}"/>
    <cellStyle name="20% - Énfasis2 10 2 3 3" xfId="6102" xr:uid="{00000000-0005-0000-0000-000088020000}"/>
    <cellStyle name="20% - Énfasis2 10 2 4" xfId="439" xr:uid="{00000000-0005-0000-0000-000089020000}"/>
    <cellStyle name="20% - Énfasis2 10 2 4 2" xfId="440" xr:uid="{00000000-0005-0000-0000-00008A020000}"/>
    <cellStyle name="20% - Énfasis2 10 2 4 2 2" xfId="6105" xr:uid="{00000000-0005-0000-0000-00008B020000}"/>
    <cellStyle name="20% - Énfasis2 10 2 4 3" xfId="6104" xr:uid="{00000000-0005-0000-0000-00008C020000}"/>
    <cellStyle name="20% - Énfasis2 10 2 5" xfId="441" xr:uid="{00000000-0005-0000-0000-00008D020000}"/>
    <cellStyle name="20% - Énfasis2 10 2 5 2" xfId="6106" xr:uid="{00000000-0005-0000-0000-00008E020000}"/>
    <cellStyle name="20% - Énfasis2 10 2 6" xfId="6097" xr:uid="{00000000-0005-0000-0000-00008F020000}"/>
    <cellStyle name="20% - Énfasis2 10 3" xfId="442" xr:uid="{00000000-0005-0000-0000-000090020000}"/>
    <cellStyle name="20% - Énfasis2 10 3 2" xfId="443" xr:uid="{00000000-0005-0000-0000-000091020000}"/>
    <cellStyle name="20% - Énfasis2 10 3 2 2" xfId="444" xr:uid="{00000000-0005-0000-0000-000092020000}"/>
    <cellStyle name="20% - Énfasis2 10 3 2 2 2" xfId="6109" xr:uid="{00000000-0005-0000-0000-000093020000}"/>
    <cellStyle name="20% - Énfasis2 10 3 2 3" xfId="6108" xr:uid="{00000000-0005-0000-0000-000094020000}"/>
    <cellStyle name="20% - Énfasis2 10 3 3" xfId="445" xr:uid="{00000000-0005-0000-0000-000095020000}"/>
    <cellStyle name="20% - Énfasis2 10 3 3 2" xfId="446" xr:uid="{00000000-0005-0000-0000-000096020000}"/>
    <cellStyle name="20% - Énfasis2 10 3 3 2 2" xfId="6111" xr:uid="{00000000-0005-0000-0000-000097020000}"/>
    <cellStyle name="20% - Énfasis2 10 3 3 3" xfId="6110" xr:uid="{00000000-0005-0000-0000-000098020000}"/>
    <cellStyle name="20% - Énfasis2 10 3 4" xfId="447" xr:uid="{00000000-0005-0000-0000-000099020000}"/>
    <cellStyle name="20% - Énfasis2 10 3 4 2" xfId="6112" xr:uid="{00000000-0005-0000-0000-00009A020000}"/>
    <cellStyle name="20% - Énfasis2 10 3 5" xfId="6107" xr:uid="{00000000-0005-0000-0000-00009B020000}"/>
    <cellStyle name="20% - Énfasis2 10 4" xfId="448" xr:uid="{00000000-0005-0000-0000-00009C020000}"/>
    <cellStyle name="20% - Énfasis2 10 4 2" xfId="449" xr:uid="{00000000-0005-0000-0000-00009D020000}"/>
    <cellStyle name="20% - Énfasis2 10 4 2 2" xfId="6114" xr:uid="{00000000-0005-0000-0000-00009E020000}"/>
    <cellStyle name="20% - Énfasis2 10 4 3" xfId="6113" xr:uid="{00000000-0005-0000-0000-00009F020000}"/>
    <cellStyle name="20% - Énfasis2 10 5" xfId="450" xr:uid="{00000000-0005-0000-0000-0000A0020000}"/>
    <cellStyle name="20% - Énfasis2 10 5 2" xfId="451" xr:uid="{00000000-0005-0000-0000-0000A1020000}"/>
    <cellStyle name="20% - Énfasis2 10 5 2 2" xfId="6116" xr:uid="{00000000-0005-0000-0000-0000A2020000}"/>
    <cellStyle name="20% - Énfasis2 10 5 3" xfId="6115" xr:uid="{00000000-0005-0000-0000-0000A3020000}"/>
    <cellStyle name="20% - Énfasis2 10 6" xfId="452" xr:uid="{00000000-0005-0000-0000-0000A4020000}"/>
    <cellStyle name="20% - Énfasis2 10 6 2" xfId="6117" xr:uid="{00000000-0005-0000-0000-0000A5020000}"/>
    <cellStyle name="20% - Énfasis2 10 7" xfId="6096" xr:uid="{00000000-0005-0000-0000-0000A6020000}"/>
    <cellStyle name="20% - Énfasis2 11" xfId="453" xr:uid="{00000000-0005-0000-0000-0000A7020000}"/>
    <cellStyle name="20% - Énfasis2 11 2" xfId="454" xr:uid="{00000000-0005-0000-0000-0000A8020000}"/>
    <cellStyle name="20% - Énfasis2 11 2 2" xfId="455" xr:uid="{00000000-0005-0000-0000-0000A9020000}"/>
    <cellStyle name="20% - Énfasis2 11 2 2 2" xfId="456" xr:uid="{00000000-0005-0000-0000-0000AA020000}"/>
    <cellStyle name="20% - Énfasis2 11 2 2 2 2" xfId="6121" xr:uid="{00000000-0005-0000-0000-0000AB020000}"/>
    <cellStyle name="20% - Énfasis2 11 2 2 3" xfId="6120" xr:uid="{00000000-0005-0000-0000-0000AC020000}"/>
    <cellStyle name="20% - Énfasis2 11 2 3" xfId="457" xr:uid="{00000000-0005-0000-0000-0000AD020000}"/>
    <cellStyle name="20% - Énfasis2 11 2 3 2" xfId="458" xr:uid="{00000000-0005-0000-0000-0000AE020000}"/>
    <cellStyle name="20% - Énfasis2 11 2 3 2 2" xfId="6123" xr:uid="{00000000-0005-0000-0000-0000AF020000}"/>
    <cellStyle name="20% - Énfasis2 11 2 3 3" xfId="6122" xr:uid="{00000000-0005-0000-0000-0000B0020000}"/>
    <cellStyle name="20% - Énfasis2 11 2 4" xfId="459" xr:uid="{00000000-0005-0000-0000-0000B1020000}"/>
    <cellStyle name="20% - Énfasis2 11 2 4 2" xfId="6124" xr:uid="{00000000-0005-0000-0000-0000B2020000}"/>
    <cellStyle name="20% - Énfasis2 11 2 5" xfId="6119" xr:uid="{00000000-0005-0000-0000-0000B3020000}"/>
    <cellStyle name="20% - Énfasis2 11 3" xfId="460" xr:uid="{00000000-0005-0000-0000-0000B4020000}"/>
    <cellStyle name="20% - Énfasis2 11 3 2" xfId="461" xr:uid="{00000000-0005-0000-0000-0000B5020000}"/>
    <cellStyle name="20% - Énfasis2 11 3 2 2" xfId="6126" xr:uid="{00000000-0005-0000-0000-0000B6020000}"/>
    <cellStyle name="20% - Énfasis2 11 3 3" xfId="6125" xr:uid="{00000000-0005-0000-0000-0000B7020000}"/>
    <cellStyle name="20% - Énfasis2 11 4" xfId="462" xr:uid="{00000000-0005-0000-0000-0000B8020000}"/>
    <cellStyle name="20% - Énfasis2 11 4 2" xfId="463" xr:uid="{00000000-0005-0000-0000-0000B9020000}"/>
    <cellStyle name="20% - Énfasis2 11 4 2 2" xfId="6128" xr:uid="{00000000-0005-0000-0000-0000BA020000}"/>
    <cellStyle name="20% - Énfasis2 11 4 3" xfId="6127" xr:uid="{00000000-0005-0000-0000-0000BB020000}"/>
    <cellStyle name="20% - Énfasis2 11 5" xfId="464" xr:uid="{00000000-0005-0000-0000-0000BC020000}"/>
    <cellStyle name="20% - Énfasis2 11 5 2" xfId="6129" xr:uid="{00000000-0005-0000-0000-0000BD020000}"/>
    <cellStyle name="20% - Énfasis2 11 6" xfId="6118" xr:uid="{00000000-0005-0000-0000-0000BE020000}"/>
    <cellStyle name="20% - Énfasis2 12" xfId="465" xr:uid="{00000000-0005-0000-0000-0000BF020000}"/>
    <cellStyle name="20% - Énfasis2 12 2" xfId="466" xr:uid="{00000000-0005-0000-0000-0000C0020000}"/>
    <cellStyle name="20% - Énfasis2 12 2 2" xfId="467" xr:uid="{00000000-0005-0000-0000-0000C1020000}"/>
    <cellStyle name="20% - Énfasis2 12 2 2 2" xfId="6132" xr:uid="{00000000-0005-0000-0000-0000C2020000}"/>
    <cellStyle name="20% - Énfasis2 12 2 3" xfId="6131" xr:uid="{00000000-0005-0000-0000-0000C3020000}"/>
    <cellStyle name="20% - Énfasis2 12 3" xfId="468" xr:uid="{00000000-0005-0000-0000-0000C4020000}"/>
    <cellStyle name="20% - Énfasis2 12 3 2" xfId="469" xr:uid="{00000000-0005-0000-0000-0000C5020000}"/>
    <cellStyle name="20% - Énfasis2 12 3 2 2" xfId="6134" xr:uid="{00000000-0005-0000-0000-0000C6020000}"/>
    <cellStyle name="20% - Énfasis2 12 3 3" xfId="6133" xr:uid="{00000000-0005-0000-0000-0000C7020000}"/>
    <cellStyle name="20% - Énfasis2 12 4" xfId="470" xr:uid="{00000000-0005-0000-0000-0000C8020000}"/>
    <cellStyle name="20% - Énfasis2 12 4 2" xfId="6135" xr:uid="{00000000-0005-0000-0000-0000C9020000}"/>
    <cellStyle name="20% - Énfasis2 12 5" xfId="6130" xr:uid="{00000000-0005-0000-0000-0000CA020000}"/>
    <cellStyle name="20% - Énfasis2 13" xfId="471" xr:uid="{00000000-0005-0000-0000-0000CB020000}"/>
    <cellStyle name="20% - Énfasis2 13 2" xfId="472" xr:uid="{00000000-0005-0000-0000-0000CC020000}"/>
    <cellStyle name="20% - Énfasis2 13 2 2" xfId="473" xr:uid="{00000000-0005-0000-0000-0000CD020000}"/>
    <cellStyle name="20% - Énfasis2 13 2 2 2" xfId="6138" xr:uid="{00000000-0005-0000-0000-0000CE020000}"/>
    <cellStyle name="20% - Énfasis2 13 2 3" xfId="6137" xr:uid="{00000000-0005-0000-0000-0000CF020000}"/>
    <cellStyle name="20% - Énfasis2 13 3" xfId="474" xr:uid="{00000000-0005-0000-0000-0000D0020000}"/>
    <cellStyle name="20% - Énfasis2 13 3 2" xfId="6139" xr:uid="{00000000-0005-0000-0000-0000D1020000}"/>
    <cellStyle name="20% - Énfasis2 13 4" xfId="6136" xr:uid="{00000000-0005-0000-0000-0000D2020000}"/>
    <cellStyle name="20% - Énfasis2 14" xfId="475" xr:uid="{00000000-0005-0000-0000-0000D3020000}"/>
    <cellStyle name="20% - Énfasis2 14 2" xfId="476" xr:uid="{00000000-0005-0000-0000-0000D4020000}"/>
    <cellStyle name="20% - Énfasis2 14 2 2" xfId="6141" xr:uid="{00000000-0005-0000-0000-0000D5020000}"/>
    <cellStyle name="20% - Énfasis2 14 3" xfId="6140" xr:uid="{00000000-0005-0000-0000-0000D6020000}"/>
    <cellStyle name="20% - Énfasis2 2" xfId="23" xr:uid="{00000000-0005-0000-0000-0000D7020000}"/>
    <cellStyle name="20% - Énfasis2 2 2" xfId="477" xr:uid="{00000000-0005-0000-0000-0000D8020000}"/>
    <cellStyle name="20% - Énfasis2 2 2 2" xfId="478" xr:uid="{00000000-0005-0000-0000-0000D9020000}"/>
    <cellStyle name="20% - Énfasis2 2 2 2 2" xfId="479" xr:uid="{00000000-0005-0000-0000-0000DA020000}"/>
    <cellStyle name="20% - Énfasis2 2 2 2 2 2" xfId="480" xr:uid="{00000000-0005-0000-0000-0000DB020000}"/>
    <cellStyle name="20% - Énfasis2 2 2 2 2 2 2" xfId="481" xr:uid="{00000000-0005-0000-0000-0000DC020000}"/>
    <cellStyle name="20% - Énfasis2 2 2 2 2 2 2 2" xfId="6146" xr:uid="{00000000-0005-0000-0000-0000DD020000}"/>
    <cellStyle name="20% - Énfasis2 2 2 2 2 2 3" xfId="6145" xr:uid="{00000000-0005-0000-0000-0000DE020000}"/>
    <cellStyle name="20% - Énfasis2 2 2 2 2 3" xfId="482" xr:uid="{00000000-0005-0000-0000-0000DF020000}"/>
    <cellStyle name="20% - Énfasis2 2 2 2 2 3 2" xfId="483" xr:uid="{00000000-0005-0000-0000-0000E0020000}"/>
    <cellStyle name="20% - Énfasis2 2 2 2 2 3 2 2" xfId="6148" xr:uid="{00000000-0005-0000-0000-0000E1020000}"/>
    <cellStyle name="20% - Énfasis2 2 2 2 2 3 3" xfId="6147" xr:uid="{00000000-0005-0000-0000-0000E2020000}"/>
    <cellStyle name="20% - Énfasis2 2 2 2 2 4" xfId="484" xr:uid="{00000000-0005-0000-0000-0000E3020000}"/>
    <cellStyle name="20% - Énfasis2 2 2 2 2 4 2" xfId="6149" xr:uid="{00000000-0005-0000-0000-0000E4020000}"/>
    <cellStyle name="20% - Énfasis2 2 2 2 2 5" xfId="6144" xr:uid="{00000000-0005-0000-0000-0000E5020000}"/>
    <cellStyle name="20% - Énfasis2 2 2 2 3" xfId="485" xr:uid="{00000000-0005-0000-0000-0000E6020000}"/>
    <cellStyle name="20% - Énfasis2 2 2 2 3 2" xfId="486" xr:uid="{00000000-0005-0000-0000-0000E7020000}"/>
    <cellStyle name="20% - Énfasis2 2 2 2 3 2 2" xfId="6151" xr:uid="{00000000-0005-0000-0000-0000E8020000}"/>
    <cellStyle name="20% - Énfasis2 2 2 2 3 3" xfId="6150" xr:uid="{00000000-0005-0000-0000-0000E9020000}"/>
    <cellStyle name="20% - Énfasis2 2 2 2 4" xfId="487" xr:uid="{00000000-0005-0000-0000-0000EA020000}"/>
    <cellStyle name="20% - Énfasis2 2 2 2 4 2" xfId="488" xr:uid="{00000000-0005-0000-0000-0000EB020000}"/>
    <cellStyle name="20% - Énfasis2 2 2 2 4 2 2" xfId="6153" xr:uid="{00000000-0005-0000-0000-0000EC020000}"/>
    <cellStyle name="20% - Énfasis2 2 2 2 4 3" xfId="6152" xr:uid="{00000000-0005-0000-0000-0000ED020000}"/>
    <cellStyle name="20% - Énfasis2 2 2 2 5" xfId="489" xr:uid="{00000000-0005-0000-0000-0000EE020000}"/>
    <cellStyle name="20% - Énfasis2 2 2 2 5 2" xfId="6154" xr:uid="{00000000-0005-0000-0000-0000EF020000}"/>
    <cellStyle name="20% - Énfasis2 2 2 2 6" xfId="6143" xr:uid="{00000000-0005-0000-0000-0000F0020000}"/>
    <cellStyle name="20% - Énfasis2 2 2 3" xfId="490" xr:uid="{00000000-0005-0000-0000-0000F1020000}"/>
    <cellStyle name="20% - Énfasis2 2 2 3 2" xfId="491" xr:uid="{00000000-0005-0000-0000-0000F2020000}"/>
    <cellStyle name="20% - Énfasis2 2 2 3 2 2" xfId="492" xr:uid="{00000000-0005-0000-0000-0000F3020000}"/>
    <cellStyle name="20% - Énfasis2 2 2 3 2 2 2" xfId="6157" xr:uid="{00000000-0005-0000-0000-0000F4020000}"/>
    <cellStyle name="20% - Énfasis2 2 2 3 2 3" xfId="6156" xr:uid="{00000000-0005-0000-0000-0000F5020000}"/>
    <cellStyle name="20% - Énfasis2 2 2 3 3" xfId="493" xr:uid="{00000000-0005-0000-0000-0000F6020000}"/>
    <cellStyle name="20% - Énfasis2 2 2 3 3 2" xfId="494" xr:uid="{00000000-0005-0000-0000-0000F7020000}"/>
    <cellStyle name="20% - Énfasis2 2 2 3 3 2 2" xfId="6159" xr:uid="{00000000-0005-0000-0000-0000F8020000}"/>
    <cellStyle name="20% - Énfasis2 2 2 3 3 3" xfId="6158" xr:uid="{00000000-0005-0000-0000-0000F9020000}"/>
    <cellStyle name="20% - Énfasis2 2 2 3 4" xfId="495" xr:uid="{00000000-0005-0000-0000-0000FA020000}"/>
    <cellStyle name="20% - Énfasis2 2 2 3 4 2" xfId="6160" xr:uid="{00000000-0005-0000-0000-0000FB020000}"/>
    <cellStyle name="20% - Énfasis2 2 2 3 5" xfId="6155" xr:uid="{00000000-0005-0000-0000-0000FC020000}"/>
    <cellStyle name="20% - Énfasis2 2 2 4" xfId="496" xr:uid="{00000000-0005-0000-0000-0000FD020000}"/>
    <cellStyle name="20% - Énfasis2 2 2 4 2" xfId="497" xr:uid="{00000000-0005-0000-0000-0000FE020000}"/>
    <cellStyle name="20% - Énfasis2 2 2 4 2 2" xfId="6162" xr:uid="{00000000-0005-0000-0000-0000FF020000}"/>
    <cellStyle name="20% - Énfasis2 2 2 4 3" xfId="6161" xr:uid="{00000000-0005-0000-0000-000000030000}"/>
    <cellStyle name="20% - Énfasis2 2 2 5" xfId="498" xr:uid="{00000000-0005-0000-0000-000001030000}"/>
    <cellStyle name="20% - Énfasis2 2 2 5 2" xfId="499" xr:uid="{00000000-0005-0000-0000-000002030000}"/>
    <cellStyle name="20% - Énfasis2 2 2 5 2 2" xfId="6164" xr:uid="{00000000-0005-0000-0000-000003030000}"/>
    <cellStyle name="20% - Énfasis2 2 2 5 3" xfId="6163" xr:uid="{00000000-0005-0000-0000-000004030000}"/>
    <cellStyle name="20% - Énfasis2 2 2 6" xfId="500" xr:uid="{00000000-0005-0000-0000-000005030000}"/>
    <cellStyle name="20% - Énfasis2 2 2 6 2" xfId="501" xr:uid="{00000000-0005-0000-0000-000006030000}"/>
    <cellStyle name="20% - Énfasis2 2 2 6 2 2" xfId="6166" xr:uid="{00000000-0005-0000-0000-000007030000}"/>
    <cellStyle name="20% - Énfasis2 2 2 6 3" xfId="6165" xr:uid="{00000000-0005-0000-0000-000008030000}"/>
    <cellStyle name="20% - Énfasis2 2 2 7" xfId="502" xr:uid="{00000000-0005-0000-0000-000009030000}"/>
    <cellStyle name="20% - Énfasis2 2 2 7 2" xfId="6167" xr:uid="{00000000-0005-0000-0000-00000A030000}"/>
    <cellStyle name="20% - Énfasis2 2 2 8" xfId="6142" xr:uid="{00000000-0005-0000-0000-00000B030000}"/>
    <cellStyle name="20% - Énfasis2 2 3" xfId="503" xr:uid="{00000000-0005-0000-0000-00000C030000}"/>
    <cellStyle name="20% - Énfasis2 2 3 2" xfId="504" xr:uid="{00000000-0005-0000-0000-00000D030000}"/>
    <cellStyle name="20% - Énfasis2 2 3 2 2" xfId="505" xr:uid="{00000000-0005-0000-0000-00000E030000}"/>
    <cellStyle name="20% - Énfasis2 2 3 2 2 2" xfId="506" xr:uid="{00000000-0005-0000-0000-00000F030000}"/>
    <cellStyle name="20% - Énfasis2 2 3 2 2 2 2" xfId="507" xr:uid="{00000000-0005-0000-0000-000010030000}"/>
    <cellStyle name="20% - Énfasis2 2 3 2 2 2 2 2" xfId="6172" xr:uid="{00000000-0005-0000-0000-000011030000}"/>
    <cellStyle name="20% - Énfasis2 2 3 2 2 2 3" xfId="6171" xr:uid="{00000000-0005-0000-0000-000012030000}"/>
    <cellStyle name="20% - Énfasis2 2 3 2 2 3" xfId="508" xr:uid="{00000000-0005-0000-0000-000013030000}"/>
    <cellStyle name="20% - Énfasis2 2 3 2 2 3 2" xfId="509" xr:uid="{00000000-0005-0000-0000-000014030000}"/>
    <cellStyle name="20% - Énfasis2 2 3 2 2 3 2 2" xfId="6174" xr:uid="{00000000-0005-0000-0000-000015030000}"/>
    <cellStyle name="20% - Énfasis2 2 3 2 2 3 3" xfId="6173" xr:uid="{00000000-0005-0000-0000-000016030000}"/>
    <cellStyle name="20% - Énfasis2 2 3 2 2 4" xfId="510" xr:uid="{00000000-0005-0000-0000-000017030000}"/>
    <cellStyle name="20% - Énfasis2 2 3 2 2 4 2" xfId="6175" xr:uid="{00000000-0005-0000-0000-000018030000}"/>
    <cellStyle name="20% - Énfasis2 2 3 2 2 5" xfId="6170" xr:uid="{00000000-0005-0000-0000-000019030000}"/>
    <cellStyle name="20% - Énfasis2 2 3 2 3" xfId="511" xr:uid="{00000000-0005-0000-0000-00001A030000}"/>
    <cellStyle name="20% - Énfasis2 2 3 2 3 2" xfId="512" xr:uid="{00000000-0005-0000-0000-00001B030000}"/>
    <cellStyle name="20% - Énfasis2 2 3 2 3 2 2" xfId="6177" xr:uid="{00000000-0005-0000-0000-00001C030000}"/>
    <cellStyle name="20% - Énfasis2 2 3 2 3 3" xfId="6176" xr:uid="{00000000-0005-0000-0000-00001D030000}"/>
    <cellStyle name="20% - Énfasis2 2 3 2 4" xfId="513" xr:uid="{00000000-0005-0000-0000-00001E030000}"/>
    <cellStyle name="20% - Énfasis2 2 3 2 4 2" xfId="514" xr:uid="{00000000-0005-0000-0000-00001F030000}"/>
    <cellStyle name="20% - Énfasis2 2 3 2 4 2 2" xfId="6179" xr:uid="{00000000-0005-0000-0000-000020030000}"/>
    <cellStyle name="20% - Énfasis2 2 3 2 4 3" xfId="6178" xr:uid="{00000000-0005-0000-0000-000021030000}"/>
    <cellStyle name="20% - Énfasis2 2 3 2 5" xfId="515" xr:uid="{00000000-0005-0000-0000-000022030000}"/>
    <cellStyle name="20% - Énfasis2 2 3 2 5 2" xfId="6180" xr:uid="{00000000-0005-0000-0000-000023030000}"/>
    <cellStyle name="20% - Énfasis2 2 3 2 6" xfId="6169" xr:uid="{00000000-0005-0000-0000-000024030000}"/>
    <cellStyle name="20% - Énfasis2 2 3 3" xfId="516" xr:uid="{00000000-0005-0000-0000-000025030000}"/>
    <cellStyle name="20% - Énfasis2 2 3 3 2" xfId="517" xr:uid="{00000000-0005-0000-0000-000026030000}"/>
    <cellStyle name="20% - Énfasis2 2 3 3 2 2" xfId="518" xr:uid="{00000000-0005-0000-0000-000027030000}"/>
    <cellStyle name="20% - Énfasis2 2 3 3 2 2 2" xfId="6183" xr:uid="{00000000-0005-0000-0000-000028030000}"/>
    <cellStyle name="20% - Énfasis2 2 3 3 2 3" xfId="6182" xr:uid="{00000000-0005-0000-0000-000029030000}"/>
    <cellStyle name="20% - Énfasis2 2 3 3 3" xfId="519" xr:uid="{00000000-0005-0000-0000-00002A030000}"/>
    <cellStyle name="20% - Énfasis2 2 3 3 3 2" xfId="520" xr:uid="{00000000-0005-0000-0000-00002B030000}"/>
    <cellStyle name="20% - Énfasis2 2 3 3 3 2 2" xfId="6185" xr:uid="{00000000-0005-0000-0000-00002C030000}"/>
    <cellStyle name="20% - Énfasis2 2 3 3 3 3" xfId="6184" xr:uid="{00000000-0005-0000-0000-00002D030000}"/>
    <cellStyle name="20% - Énfasis2 2 3 3 4" xfId="521" xr:uid="{00000000-0005-0000-0000-00002E030000}"/>
    <cellStyle name="20% - Énfasis2 2 3 3 4 2" xfId="6186" xr:uid="{00000000-0005-0000-0000-00002F030000}"/>
    <cellStyle name="20% - Énfasis2 2 3 3 5" xfId="6181" xr:uid="{00000000-0005-0000-0000-000030030000}"/>
    <cellStyle name="20% - Énfasis2 2 3 4" xfId="522" xr:uid="{00000000-0005-0000-0000-000031030000}"/>
    <cellStyle name="20% - Énfasis2 2 3 4 2" xfId="523" xr:uid="{00000000-0005-0000-0000-000032030000}"/>
    <cellStyle name="20% - Énfasis2 2 3 4 2 2" xfId="6188" xr:uid="{00000000-0005-0000-0000-000033030000}"/>
    <cellStyle name="20% - Énfasis2 2 3 4 3" xfId="6187" xr:uid="{00000000-0005-0000-0000-000034030000}"/>
    <cellStyle name="20% - Énfasis2 2 3 5" xfId="524" xr:uid="{00000000-0005-0000-0000-000035030000}"/>
    <cellStyle name="20% - Énfasis2 2 3 5 2" xfId="525" xr:uid="{00000000-0005-0000-0000-000036030000}"/>
    <cellStyle name="20% - Énfasis2 2 3 5 2 2" xfId="6190" xr:uid="{00000000-0005-0000-0000-000037030000}"/>
    <cellStyle name="20% - Énfasis2 2 3 5 3" xfId="6189" xr:uid="{00000000-0005-0000-0000-000038030000}"/>
    <cellStyle name="20% - Énfasis2 2 3 6" xfId="526" xr:uid="{00000000-0005-0000-0000-000039030000}"/>
    <cellStyle name="20% - Énfasis2 2 3 6 2" xfId="6191" xr:uid="{00000000-0005-0000-0000-00003A030000}"/>
    <cellStyle name="20% - Énfasis2 2 3 7" xfId="6168" xr:uid="{00000000-0005-0000-0000-00003B030000}"/>
    <cellStyle name="20% - Énfasis2 2 4" xfId="527" xr:uid="{00000000-0005-0000-0000-00003C030000}"/>
    <cellStyle name="20% - Énfasis2 2 4 2" xfId="528" xr:uid="{00000000-0005-0000-0000-00003D030000}"/>
    <cellStyle name="20% - Énfasis2 2 4 2 2" xfId="529" xr:uid="{00000000-0005-0000-0000-00003E030000}"/>
    <cellStyle name="20% - Énfasis2 2 4 2 2 2" xfId="530" xr:uid="{00000000-0005-0000-0000-00003F030000}"/>
    <cellStyle name="20% - Énfasis2 2 4 2 2 2 2" xfId="6195" xr:uid="{00000000-0005-0000-0000-000040030000}"/>
    <cellStyle name="20% - Énfasis2 2 4 2 2 3" xfId="6194" xr:uid="{00000000-0005-0000-0000-000041030000}"/>
    <cellStyle name="20% - Énfasis2 2 4 2 3" xfId="531" xr:uid="{00000000-0005-0000-0000-000042030000}"/>
    <cellStyle name="20% - Énfasis2 2 4 2 3 2" xfId="532" xr:uid="{00000000-0005-0000-0000-000043030000}"/>
    <cellStyle name="20% - Énfasis2 2 4 2 3 2 2" xfId="6197" xr:uid="{00000000-0005-0000-0000-000044030000}"/>
    <cellStyle name="20% - Énfasis2 2 4 2 3 3" xfId="6196" xr:uid="{00000000-0005-0000-0000-000045030000}"/>
    <cellStyle name="20% - Énfasis2 2 4 2 4" xfId="533" xr:uid="{00000000-0005-0000-0000-000046030000}"/>
    <cellStyle name="20% - Énfasis2 2 4 2 4 2" xfId="6198" xr:uid="{00000000-0005-0000-0000-000047030000}"/>
    <cellStyle name="20% - Énfasis2 2 4 2 5" xfId="6193" xr:uid="{00000000-0005-0000-0000-000048030000}"/>
    <cellStyle name="20% - Énfasis2 2 4 3" xfId="534" xr:uid="{00000000-0005-0000-0000-000049030000}"/>
    <cellStyle name="20% - Énfasis2 2 4 3 2" xfId="535" xr:uid="{00000000-0005-0000-0000-00004A030000}"/>
    <cellStyle name="20% - Énfasis2 2 4 3 2 2" xfId="6200" xr:uid="{00000000-0005-0000-0000-00004B030000}"/>
    <cellStyle name="20% - Énfasis2 2 4 3 3" xfId="6199" xr:uid="{00000000-0005-0000-0000-00004C030000}"/>
    <cellStyle name="20% - Énfasis2 2 4 4" xfId="536" xr:uid="{00000000-0005-0000-0000-00004D030000}"/>
    <cellStyle name="20% - Énfasis2 2 4 4 2" xfId="537" xr:uid="{00000000-0005-0000-0000-00004E030000}"/>
    <cellStyle name="20% - Énfasis2 2 4 4 2 2" xfId="6202" xr:uid="{00000000-0005-0000-0000-00004F030000}"/>
    <cellStyle name="20% - Énfasis2 2 4 4 3" xfId="6201" xr:uid="{00000000-0005-0000-0000-000050030000}"/>
    <cellStyle name="20% - Énfasis2 2 4 5" xfId="538" xr:uid="{00000000-0005-0000-0000-000051030000}"/>
    <cellStyle name="20% - Énfasis2 2 4 5 2" xfId="6203" xr:uid="{00000000-0005-0000-0000-000052030000}"/>
    <cellStyle name="20% - Énfasis2 2 4 6" xfId="6192" xr:uid="{00000000-0005-0000-0000-000053030000}"/>
    <cellStyle name="20% - Énfasis2 2 5" xfId="539" xr:uid="{00000000-0005-0000-0000-000054030000}"/>
    <cellStyle name="20% - Énfasis2 2 5 2" xfId="540" xr:uid="{00000000-0005-0000-0000-000055030000}"/>
    <cellStyle name="20% - Énfasis2 2 5 2 2" xfId="541" xr:uid="{00000000-0005-0000-0000-000056030000}"/>
    <cellStyle name="20% - Énfasis2 2 5 2 2 2" xfId="6206" xr:uid="{00000000-0005-0000-0000-000057030000}"/>
    <cellStyle name="20% - Énfasis2 2 5 2 3" xfId="6205" xr:uid="{00000000-0005-0000-0000-000058030000}"/>
    <cellStyle name="20% - Énfasis2 2 5 3" xfId="542" xr:uid="{00000000-0005-0000-0000-000059030000}"/>
    <cellStyle name="20% - Énfasis2 2 5 3 2" xfId="543" xr:uid="{00000000-0005-0000-0000-00005A030000}"/>
    <cellStyle name="20% - Énfasis2 2 5 3 2 2" xfId="6208" xr:uid="{00000000-0005-0000-0000-00005B030000}"/>
    <cellStyle name="20% - Énfasis2 2 5 3 3" xfId="6207" xr:uid="{00000000-0005-0000-0000-00005C030000}"/>
    <cellStyle name="20% - Énfasis2 2 5 4" xfId="544" xr:uid="{00000000-0005-0000-0000-00005D030000}"/>
    <cellStyle name="20% - Énfasis2 2 5 4 2" xfId="6209" xr:uid="{00000000-0005-0000-0000-00005E030000}"/>
    <cellStyle name="20% - Énfasis2 2 5 5" xfId="6204" xr:uid="{00000000-0005-0000-0000-00005F030000}"/>
    <cellStyle name="20% - Énfasis2 2 6" xfId="545" xr:uid="{00000000-0005-0000-0000-000060030000}"/>
    <cellStyle name="20% - Énfasis2 2 6 2" xfId="546" xr:uid="{00000000-0005-0000-0000-000061030000}"/>
    <cellStyle name="20% - Énfasis2 2 6 2 2" xfId="6211" xr:uid="{00000000-0005-0000-0000-000062030000}"/>
    <cellStyle name="20% - Énfasis2 2 6 3" xfId="6210" xr:uid="{00000000-0005-0000-0000-000063030000}"/>
    <cellStyle name="20% - Énfasis2 2 7" xfId="547" xr:uid="{00000000-0005-0000-0000-000064030000}"/>
    <cellStyle name="20% - Énfasis2 2 7 2" xfId="548" xr:uid="{00000000-0005-0000-0000-000065030000}"/>
    <cellStyle name="20% - Énfasis2 2 7 2 2" xfId="6213" xr:uid="{00000000-0005-0000-0000-000066030000}"/>
    <cellStyle name="20% - Énfasis2 2 7 3" xfId="6212" xr:uid="{00000000-0005-0000-0000-000067030000}"/>
    <cellStyle name="20% - Énfasis2 2 8" xfId="549" xr:uid="{00000000-0005-0000-0000-000068030000}"/>
    <cellStyle name="20% - Énfasis2 2 8 2" xfId="550" xr:uid="{00000000-0005-0000-0000-000069030000}"/>
    <cellStyle name="20% - Énfasis2 2 8 2 2" xfId="6215" xr:uid="{00000000-0005-0000-0000-00006A030000}"/>
    <cellStyle name="20% - Énfasis2 2 8 3" xfId="6214" xr:uid="{00000000-0005-0000-0000-00006B030000}"/>
    <cellStyle name="20% - Énfasis2 2 9" xfId="551" xr:uid="{00000000-0005-0000-0000-00006C030000}"/>
    <cellStyle name="20% - Énfasis2 2 9 2" xfId="6216" xr:uid="{00000000-0005-0000-0000-00006D030000}"/>
    <cellStyle name="20% - Énfasis2 3" xfId="24" xr:uid="{00000000-0005-0000-0000-00006E030000}"/>
    <cellStyle name="20% - Énfasis2 3 2" xfId="552" xr:uid="{00000000-0005-0000-0000-00006F030000}"/>
    <cellStyle name="20% - Énfasis2 3 2 2" xfId="553" xr:uid="{00000000-0005-0000-0000-000070030000}"/>
    <cellStyle name="20% - Énfasis2 3 2 2 2" xfId="554" xr:uid="{00000000-0005-0000-0000-000071030000}"/>
    <cellStyle name="20% - Énfasis2 3 2 2 2 2" xfId="555" xr:uid="{00000000-0005-0000-0000-000072030000}"/>
    <cellStyle name="20% - Énfasis2 3 2 2 2 2 2" xfId="556" xr:uid="{00000000-0005-0000-0000-000073030000}"/>
    <cellStyle name="20% - Énfasis2 3 2 2 2 2 2 2" xfId="6221" xr:uid="{00000000-0005-0000-0000-000074030000}"/>
    <cellStyle name="20% - Énfasis2 3 2 2 2 2 3" xfId="6220" xr:uid="{00000000-0005-0000-0000-000075030000}"/>
    <cellStyle name="20% - Énfasis2 3 2 2 2 3" xfId="557" xr:uid="{00000000-0005-0000-0000-000076030000}"/>
    <cellStyle name="20% - Énfasis2 3 2 2 2 3 2" xfId="558" xr:uid="{00000000-0005-0000-0000-000077030000}"/>
    <cellStyle name="20% - Énfasis2 3 2 2 2 3 2 2" xfId="6223" xr:uid="{00000000-0005-0000-0000-000078030000}"/>
    <cellStyle name="20% - Énfasis2 3 2 2 2 3 3" xfId="6222" xr:uid="{00000000-0005-0000-0000-000079030000}"/>
    <cellStyle name="20% - Énfasis2 3 2 2 2 4" xfId="559" xr:uid="{00000000-0005-0000-0000-00007A030000}"/>
    <cellStyle name="20% - Énfasis2 3 2 2 2 4 2" xfId="6224" xr:uid="{00000000-0005-0000-0000-00007B030000}"/>
    <cellStyle name="20% - Énfasis2 3 2 2 2 5" xfId="6219" xr:uid="{00000000-0005-0000-0000-00007C030000}"/>
    <cellStyle name="20% - Énfasis2 3 2 2 3" xfId="560" xr:uid="{00000000-0005-0000-0000-00007D030000}"/>
    <cellStyle name="20% - Énfasis2 3 2 2 3 2" xfId="561" xr:uid="{00000000-0005-0000-0000-00007E030000}"/>
    <cellStyle name="20% - Énfasis2 3 2 2 3 2 2" xfId="6226" xr:uid="{00000000-0005-0000-0000-00007F030000}"/>
    <cellStyle name="20% - Énfasis2 3 2 2 3 3" xfId="6225" xr:uid="{00000000-0005-0000-0000-000080030000}"/>
    <cellStyle name="20% - Énfasis2 3 2 2 4" xfId="562" xr:uid="{00000000-0005-0000-0000-000081030000}"/>
    <cellStyle name="20% - Énfasis2 3 2 2 4 2" xfId="563" xr:uid="{00000000-0005-0000-0000-000082030000}"/>
    <cellStyle name="20% - Énfasis2 3 2 2 4 2 2" xfId="6228" xr:uid="{00000000-0005-0000-0000-000083030000}"/>
    <cellStyle name="20% - Énfasis2 3 2 2 4 3" xfId="6227" xr:uid="{00000000-0005-0000-0000-000084030000}"/>
    <cellStyle name="20% - Énfasis2 3 2 2 5" xfId="564" xr:uid="{00000000-0005-0000-0000-000085030000}"/>
    <cellStyle name="20% - Énfasis2 3 2 2 5 2" xfId="6229" xr:uid="{00000000-0005-0000-0000-000086030000}"/>
    <cellStyle name="20% - Énfasis2 3 2 2 6" xfId="6218" xr:uid="{00000000-0005-0000-0000-000087030000}"/>
    <cellStyle name="20% - Énfasis2 3 2 3" xfId="565" xr:uid="{00000000-0005-0000-0000-000088030000}"/>
    <cellStyle name="20% - Énfasis2 3 2 3 2" xfId="566" xr:uid="{00000000-0005-0000-0000-000089030000}"/>
    <cellStyle name="20% - Énfasis2 3 2 3 2 2" xfId="567" xr:uid="{00000000-0005-0000-0000-00008A030000}"/>
    <cellStyle name="20% - Énfasis2 3 2 3 2 2 2" xfId="6232" xr:uid="{00000000-0005-0000-0000-00008B030000}"/>
    <cellStyle name="20% - Énfasis2 3 2 3 2 3" xfId="6231" xr:uid="{00000000-0005-0000-0000-00008C030000}"/>
    <cellStyle name="20% - Énfasis2 3 2 3 3" xfId="568" xr:uid="{00000000-0005-0000-0000-00008D030000}"/>
    <cellStyle name="20% - Énfasis2 3 2 3 3 2" xfId="569" xr:uid="{00000000-0005-0000-0000-00008E030000}"/>
    <cellStyle name="20% - Énfasis2 3 2 3 3 2 2" xfId="6234" xr:uid="{00000000-0005-0000-0000-00008F030000}"/>
    <cellStyle name="20% - Énfasis2 3 2 3 3 3" xfId="6233" xr:uid="{00000000-0005-0000-0000-000090030000}"/>
    <cellStyle name="20% - Énfasis2 3 2 3 4" xfId="570" xr:uid="{00000000-0005-0000-0000-000091030000}"/>
    <cellStyle name="20% - Énfasis2 3 2 3 4 2" xfId="6235" xr:uid="{00000000-0005-0000-0000-000092030000}"/>
    <cellStyle name="20% - Énfasis2 3 2 3 5" xfId="6230" xr:uid="{00000000-0005-0000-0000-000093030000}"/>
    <cellStyle name="20% - Énfasis2 3 2 4" xfId="571" xr:uid="{00000000-0005-0000-0000-000094030000}"/>
    <cellStyle name="20% - Énfasis2 3 2 4 2" xfId="572" xr:uid="{00000000-0005-0000-0000-000095030000}"/>
    <cellStyle name="20% - Énfasis2 3 2 4 2 2" xfId="6237" xr:uid="{00000000-0005-0000-0000-000096030000}"/>
    <cellStyle name="20% - Énfasis2 3 2 4 3" xfId="6236" xr:uid="{00000000-0005-0000-0000-000097030000}"/>
    <cellStyle name="20% - Énfasis2 3 2 5" xfId="573" xr:uid="{00000000-0005-0000-0000-000098030000}"/>
    <cellStyle name="20% - Énfasis2 3 2 5 2" xfId="574" xr:uid="{00000000-0005-0000-0000-000099030000}"/>
    <cellStyle name="20% - Énfasis2 3 2 5 2 2" xfId="6239" xr:uid="{00000000-0005-0000-0000-00009A030000}"/>
    <cellStyle name="20% - Énfasis2 3 2 5 3" xfId="6238" xr:uid="{00000000-0005-0000-0000-00009B030000}"/>
    <cellStyle name="20% - Énfasis2 3 2 6" xfId="575" xr:uid="{00000000-0005-0000-0000-00009C030000}"/>
    <cellStyle name="20% - Énfasis2 3 2 6 2" xfId="576" xr:uid="{00000000-0005-0000-0000-00009D030000}"/>
    <cellStyle name="20% - Énfasis2 3 2 6 2 2" xfId="6241" xr:uid="{00000000-0005-0000-0000-00009E030000}"/>
    <cellStyle name="20% - Énfasis2 3 2 6 3" xfId="6240" xr:uid="{00000000-0005-0000-0000-00009F030000}"/>
    <cellStyle name="20% - Énfasis2 3 2 7" xfId="577" xr:uid="{00000000-0005-0000-0000-0000A0030000}"/>
    <cellStyle name="20% - Énfasis2 3 2 7 2" xfId="6242" xr:uid="{00000000-0005-0000-0000-0000A1030000}"/>
    <cellStyle name="20% - Énfasis2 3 2 8" xfId="6217" xr:uid="{00000000-0005-0000-0000-0000A2030000}"/>
    <cellStyle name="20% - Énfasis2 3 3" xfId="578" xr:uid="{00000000-0005-0000-0000-0000A3030000}"/>
    <cellStyle name="20% - Énfasis2 3 3 2" xfId="579" xr:uid="{00000000-0005-0000-0000-0000A4030000}"/>
    <cellStyle name="20% - Énfasis2 3 3 2 2" xfId="580" xr:uid="{00000000-0005-0000-0000-0000A5030000}"/>
    <cellStyle name="20% - Énfasis2 3 3 2 2 2" xfId="581" xr:uid="{00000000-0005-0000-0000-0000A6030000}"/>
    <cellStyle name="20% - Énfasis2 3 3 2 2 2 2" xfId="6246" xr:uid="{00000000-0005-0000-0000-0000A7030000}"/>
    <cellStyle name="20% - Énfasis2 3 3 2 2 3" xfId="6245" xr:uid="{00000000-0005-0000-0000-0000A8030000}"/>
    <cellStyle name="20% - Énfasis2 3 3 2 3" xfId="582" xr:uid="{00000000-0005-0000-0000-0000A9030000}"/>
    <cellStyle name="20% - Énfasis2 3 3 2 3 2" xfId="583" xr:uid="{00000000-0005-0000-0000-0000AA030000}"/>
    <cellStyle name="20% - Énfasis2 3 3 2 3 2 2" xfId="6248" xr:uid="{00000000-0005-0000-0000-0000AB030000}"/>
    <cellStyle name="20% - Énfasis2 3 3 2 3 3" xfId="6247" xr:uid="{00000000-0005-0000-0000-0000AC030000}"/>
    <cellStyle name="20% - Énfasis2 3 3 2 4" xfId="584" xr:uid="{00000000-0005-0000-0000-0000AD030000}"/>
    <cellStyle name="20% - Énfasis2 3 3 2 4 2" xfId="6249" xr:uid="{00000000-0005-0000-0000-0000AE030000}"/>
    <cellStyle name="20% - Énfasis2 3 3 2 5" xfId="6244" xr:uid="{00000000-0005-0000-0000-0000AF030000}"/>
    <cellStyle name="20% - Énfasis2 3 3 3" xfId="585" xr:uid="{00000000-0005-0000-0000-0000B0030000}"/>
    <cellStyle name="20% - Énfasis2 3 3 3 2" xfId="586" xr:uid="{00000000-0005-0000-0000-0000B1030000}"/>
    <cellStyle name="20% - Énfasis2 3 3 3 2 2" xfId="6251" xr:uid="{00000000-0005-0000-0000-0000B2030000}"/>
    <cellStyle name="20% - Énfasis2 3 3 3 3" xfId="6250" xr:uid="{00000000-0005-0000-0000-0000B3030000}"/>
    <cellStyle name="20% - Énfasis2 3 3 4" xfId="587" xr:uid="{00000000-0005-0000-0000-0000B4030000}"/>
    <cellStyle name="20% - Énfasis2 3 3 4 2" xfId="588" xr:uid="{00000000-0005-0000-0000-0000B5030000}"/>
    <cellStyle name="20% - Énfasis2 3 3 4 2 2" xfId="6253" xr:uid="{00000000-0005-0000-0000-0000B6030000}"/>
    <cellStyle name="20% - Énfasis2 3 3 4 3" xfId="6252" xr:uid="{00000000-0005-0000-0000-0000B7030000}"/>
    <cellStyle name="20% - Énfasis2 3 3 5" xfId="589" xr:uid="{00000000-0005-0000-0000-0000B8030000}"/>
    <cellStyle name="20% - Énfasis2 3 3 5 2" xfId="6254" xr:uid="{00000000-0005-0000-0000-0000B9030000}"/>
    <cellStyle name="20% - Énfasis2 3 3 6" xfId="6243" xr:uid="{00000000-0005-0000-0000-0000BA030000}"/>
    <cellStyle name="20% - Énfasis2 3 4" xfId="590" xr:uid="{00000000-0005-0000-0000-0000BB030000}"/>
    <cellStyle name="20% - Énfasis2 3 4 2" xfId="591" xr:uid="{00000000-0005-0000-0000-0000BC030000}"/>
    <cellStyle name="20% - Énfasis2 3 4 2 2" xfId="592" xr:uid="{00000000-0005-0000-0000-0000BD030000}"/>
    <cellStyle name="20% - Énfasis2 3 4 2 2 2" xfId="6257" xr:uid="{00000000-0005-0000-0000-0000BE030000}"/>
    <cellStyle name="20% - Énfasis2 3 4 2 3" xfId="6256" xr:uid="{00000000-0005-0000-0000-0000BF030000}"/>
    <cellStyle name="20% - Énfasis2 3 4 3" xfId="593" xr:uid="{00000000-0005-0000-0000-0000C0030000}"/>
    <cellStyle name="20% - Énfasis2 3 4 3 2" xfId="594" xr:uid="{00000000-0005-0000-0000-0000C1030000}"/>
    <cellStyle name="20% - Énfasis2 3 4 3 2 2" xfId="6259" xr:uid="{00000000-0005-0000-0000-0000C2030000}"/>
    <cellStyle name="20% - Énfasis2 3 4 3 3" xfId="6258" xr:uid="{00000000-0005-0000-0000-0000C3030000}"/>
    <cellStyle name="20% - Énfasis2 3 4 4" xfId="595" xr:uid="{00000000-0005-0000-0000-0000C4030000}"/>
    <cellStyle name="20% - Énfasis2 3 4 4 2" xfId="6260" xr:uid="{00000000-0005-0000-0000-0000C5030000}"/>
    <cellStyle name="20% - Énfasis2 3 4 5" xfId="6255" xr:uid="{00000000-0005-0000-0000-0000C6030000}"/>
    <cellStyle name="20% - Énfasis2 3 5" xfId="596" xr:uid="{00000000-0005-0000-0000-0000C7030000}"/>
    <cellStyle name="20% - Énfasis2 3 5 2" xfId="597" xr:uid="{00000000-0005-0000-0000-0000C8030000}"/>
    <cellStyle name="20% - Énfasis2 3 5 2 2" xfId="6262" xr:uid="{00000000-0005-0000-0000-0000C9030000}"/>
    <cellStyle name="20% - Énfasis2 3 5 3" xfId="6261" xr:uid="{00000000-0005-0000-0000-0000CA030000}"/>
    <cellStyle name="20% - Énfasis2 3 6" xfId="598" xr:uid="{00000000-0005-0000-0000-0000CB030000}"/>
    <cellStyle name="20% - Énfasis2 3 6 2" xfId="599" xr:uid="{00000000-0005-0000-0000-0000CC030000}"/>
    <cellStyle name="20% - Énfasis2 3 6 2 2" xfId="6264" xr:uid="{00000000-0005-0000-0000-0000CD030000}"/>
    <cellStyle name="20% - Énfasis2 3 6 3" xfId="6263" xr:uid="{00000000-0005-0000-0000-0000CE030000}"/>
    <cellStyle name="20% - Énfasis2 3 7" xfId="600" xr:uid="{00000000-0005-0000-0000-0000CF030000}"/>
    <cellStyle name="20% - Énfasis2 3 7 2" xfId="601" xr:uid="{00000000-0005-0000-0000-0000D0030000}"/>
    <cellStyle name="20% - Énfasis2 3 7 2 2" xfId="6266" xr:uid="{00000000-0005-0000-0000-0000D1030000}"/>
    <cellStyle name="20% - Énfasis2 3 7 3" xfId="6265" xr:uid="{00000000-0005-0000-0000-0000D2030000}"/>
    <cellStyle name="20% - Énfasis2 3 8" xfId="602" xr:uid="{00000000-0005-0000-0000-0000D3030000}"/>
    <cellStyle name="20% - Énfasis2 3 8 2" xfId="6267" xr:uid="{00000000-0005-0000-0000-0000D4030000}"/>
    <cellStyle name="20% - Énfasis2 3 9" xfId="5678" xr:uid="{00000000-0005-0000-0000-0000D5030000}"/>
    <cellStyle name="20% - Énfasis2 4" xfId="603" xr:uid="{00000000-0005-0000-0000-0000D6030000}"/>
    <cellStyle name="20% - Énfasis2 4 2" xfId="604" xr:uid="{00000000-0005-0000-0000-0000D7030000}"/>
    <cellStyle name="20% - Énfasis2 4 2 2" xfId="605" xr:uid="{00000000-0005-0000-0000-0000D8030000}"/>
    <cellStyle name="20% - Énfasis2 4 2 2 2" xfId="606" xr:uid="{00000000-0005-0000-0000-0000D9030000}"/>
    <cellStyle name="20% - Énfasis2 4 2 2 2 2" xfId="607" xr:uid="{00000000-0005-0000-0000-0000DA030000}"/>
    <cellStyle name="20% - Énfasis2 4 2 2 2 2 2" xfId="6272" xr:uid="{00000000-0005-0000-0000-0000DB030000}"/>
    <cellStyle name="20% - Énfasis2 4 2 2 2 3" xfId="6271" xr:uid="{00000000-0005-0000-0000-0000DC030000}"/>
    <cellStyle name="20% - Énfasis2 4 2 2 3" xfId="608" xr:uid="{00000000-0005-0000-0000-0000DD030000}"/>
    <cellStyle name="20% - Énfasis2 4 2 2 3 2" xfId="609" xr:uid="{00000000-0005-0000-0000-0000DE030000}"/>
    <cellStyle name="20% - Énfasis2 4 2 2 3 2 2" xfId="6274" xr:uid="{00000000-0005-0000-0000-0000DF030000}"/>
    <cellStyle name="20% - Énfasis2 4 2 2 3 3" xfId="6273" xr:uid="{00000000-0005-0000-0000-0000E0030000}"/>
    <cellStyle name="20% - Énfasis2 4 2 2 4" xfId="610" xr:uid="{00000000-0005-0000-0000-0000E1030000}"/>
    <cellStyle name="20% - Énfasis2 4 2 2 4 2" xfId="6275" xr:uid="{00000000-0005-0000-0000-0000E2030000}"/>
    <cellStyle name="20% - Énfasis2 4 2 2 5" xfId="6270" xr:uid="{00000000-0005-0000-0000-0000E3030000}"/>
    <cellStyle name="20% - Énfasis2 4 2 3" xfId="611" xr:uid="{00000000-0005-0000-0000-0000E4030000}"/>
    <cellStyle name="20% - Énfasis2 4 2 3 2" xfId="612" xr:uid="{00000000-0005-0000-0000-0000E5030000}"/>
    <cellStyle name="20% - Énfasis2 4 2 3 2 2" xfId="6277" xr:uid="{00000000-0005-0000-0000-0000E6030000}"/>
    <cellStyle name="20% - Énfasis2 4 2 3 3" xfId="6276" xr:uid="{00000000-0005-0000-0000-0000E7030000}"/>
    <cellStyle name="20% - Énfasis2 4 2 4" xfId="613" xr:uid="{00000000-0005-0000-0000-0000E8030000}"/>
    <cellStyle name="20% - Énfasis2 4 2 4 2" xfId="614" xr:uid="{00000000-0005-0000-0000-0000E9030000}"/>
    <cellStyle name="20% - Énfasis2 4 2 4 2 2" xfId="6279" xr:uid="{00000000-0005-0000-0000-0000EA030000}"/>
    <cellStyle name="20% - Énfasis2 4 2 4 3" xfId="6278" xr:uid="{00000000-0005-0000-0000-0000EB030000}"/>
    <cellStyle name="20% - Énfasis2 4 2 5" xfId="615" xr:uid="{00000000-0005-0000-0000-0000EC030000}"/>
    <cellStyle name="20% - Énfasis2 4 2 5 2" xfId="6280" xr:uid="{00000000-0005-0000-0000-0000ED030000}"/>
    <cellStyle name="20% - Énfasis2 4 2 6" xfId="6269" xr:uid="{00000000-0005-0000-0000-0000EE030000}"/>
    <cellStyle name="20% - Énfasis2 4 3" xfId="616" xr:uid="{00000000-0005-0000-0000-0000EF030000}"/>
    <cellStyle name="20% - Énfasis2 4 3 2" xfId="617" xr:uid="{00000000-0005-0000-0000-0000F0030000}"/>
    <cellStyle name="20% - Énfasis2 4 3 2 2" xfId="618" xr:uid="{00000000-0005-0000-0000-0000F1030000}"/>
    <cellStyle name="20% - Énfasis2 4 3 2 2 2" xfId="6283" xr:uid="{00000000-0005-0000-0000-0000F2030000}"/>
    <cellStyle name="20% - Énfasis2 4 3 2 3" xfId="6282" xr:uid="{00000000-0005-0000-0000-0000F3030000}"/>
    <cellStyle name="20% - Énfasis2 4 3 3" xfId="619" xr:uid="{00000000-0005-0000-0000-0000F4030000}"/>
    <cellStyle name="20% - Énfasis2 4 3 3 2" xfId="620" xr:uid="{00000000-0005-0000-0000-0000F5030000}"/>
    <cellStyle name="20% - Énfasis2 4 3 3 2 2" xfId="6285" xr:uid="{00000000-0005-0000-0000-0000F6030000}"/>
    <cellStyle name="20% - Énfasis2 4 3 3 3" xfId="6284" xr:uid="{00000000-0005-0000-0000-0000F7030000}"/>
    <cellStyle name="20% - Énfasis2 4 3 4" xfId="621" xr:uid="{00000000-0005-0000-0000-0000F8030000}"/>
    <cellStyle name="20% - Énfasis2 4 3 4 2" xfId="6286" xr:uid="{00000000-0005-0000-0000-0000F9030000}"/>
    <cellStyle name="20% - Énfasis2 4 3 5" xfId="6281" xr:uid="{00000000-0005-0000-0000-0000FA030000}"/>
    <cellStyle name="20% - Énfasis2 4 4" xfId="622" xr:uid="{00000000-0005-0000-0000-0000FB030000}"/>
    <cellStyle name="20% - Énfasis2 4 4 2" xfId="623" xr:uid="{00000000-0005-0000-0000-0000FC030000}"/>
    <cellStyle name="20% - Énfasis2 4 4 2 2" xfId="6288" xr:uid="{00000000-0005-0000-0000-0000FD030000}"/>
    <cellStyle name="20% - Énfasis2 4 4 3" xfId="6287" xr:uid="{00000000-0005-0000-0000-0000FE030000}"/>
    <cellStyle name="20% - Énfasis2 4 5" xfId="624" xr:uid="{00000000-0005-0000-0000-0000FF030000}"/>
    <cellStyle name="20% - Énfasis2 4 5 2" xfId="625" xr:uid="{00000000-0005-0000-0000-000000040000}"/>
    <cellStyle name="20% - Énfasis2 4 5 2 2" xfId="6290" xr:uid="{00000000-0005-0000-0000-000001040000}"/>
    <cellStyle name="20% - Énfasis2 4 5 3" xfId="6289" xr:uid="{00000000-0005-0000-0000-000002040000}"/>
    <cellStyle name="20% - Énfasis2 4 6" xfId="626" xr:uid="{00000000-0005-0000-0000-000003040000}"/>
    <cellStyle name="20% - Énfasis2 4 6 2" xfId="627" xr:uid="{00000000-0005-0000-0000-000004040000}"/>
    <cellStyle name="20% - Énfasis2 4 6 2 2" xfId="6292" xr:uid="{00000000-0005-0000-0000-000005040000}"/>
    <cellStyle name="20% - Énfasis2 4 6 3" xfId="6291" xr:uid="{00000000-0005-0000-0000-000006040000}"/>
    <cellStyle name="20% - Énfasis2 4 7" xfId="628" xr:uid="{00000000-0005-0000-0000-000007040000}"/>
    <cellStyle name="20% - Énfasis2 4 7 2" xfId="6293" xr:uid="{00000000-0005-0000-0000-000008040000}"/>
    <cellStyle name="20% - Énfasis2 4 8" xfId="6268" xr:uid="{00000000-0005-0000-0000-000009040000}"/>
    <cellStyle name="20% - Énfasis2 5" xfId="629" xr:uid="{00000000-0005-0000-0000-00000A040000}"/>
    <cellStyle name="20% - Énfasis2 5 2" xfId="630" xr:uid="{00000000-0005-0000-0000-00000B040000}"/>
    <cellStyle name="20% - Énfasis2 5 2 2" xfId="631" xr:uid="{00000000-0005-0000-0000-00000C040000}"/>
    <cellStyle name="20% - Énfasis2 5 2 2 2" xfId="632" xr:uid="{00000000-0005-0000-0000-00000D040000}"/>
    <cellStyle name="20% - Énfasis2 5 2 2 2 2" xfId="633" xr:uid="{00000000-0005-0000-0000-00000E040000}"/>
    <cellStyle name="20% - Énfasis2 5 2 2 2 2 2" xfId="6298" xr:uid="{00000000-0005-0000-0000-00000F040000}"/>
    <cellStyle name="20% - Énfasis2 5 2 2 2 3" xfId="6297" xr:uid="{00000000-0005-0000-0000-000010040000}"/>
    <cellStyle name="20% - Énfasis2 5 2 2 3" xfId="634" xr:uid="{00000000-0005-0000-0000-000011040000}"/>
    <cellStyle name="20% - Énfasis2 5 2 2 3 2" xfId="635" xr:uid="{00000000-0005-0000-0000-000012040000}"/>
    <cellStyle name="20% - Énfasis2 5 2 2 3 2 2" xfId="6300" xr:uid="{00000000-0005-0000-0000-000013040000}"/>
    <cellStyle name="20% - Énfasis2 5 2 2 3 3" xfId="6299" xr:uid="{00000000-0005-0000-0000-000014040000}"/>
    <cellStyle name="20% - Énfasis2 5 2 2 4" xfId="636" xr:uid="{00000000-0005-0000-0000-000015040000}"/>
    <cellStyle name="20% - Énfasis2 5 2 2 4 2" xfId="6301" xr:uid="{00000000-0005-0000-0000-000016040000}"/>
    <cellStyle name="20% - Énfasis2 5 2 2 5" xfId="6296" xr:uid="{00000000-0005-0000-0000-000017040000}"/>
    <cellStyle name="20% - Énfasis2 5 2 3" xfId="637" xr:uid="{00000000-0005-0000-0000-000018040000}"/>
    <cellStyle name="20% - Énfasis2 5 2 3 2" xfId="638" xr:uid="{00000000-0005-0000-0000-000019040000}"/>
    <cellStyle name="20% - Énfasis2 5 2 3 2 2" xfId="6303" xr:uid="{00000000-0005-0000-0000-00001A040000}"/>
    <cellStyle name="20% - Énfasis2 5 2 3 3" xfId="6302" xr:uid="{00000000-0005-0000-0000-00001B040000}"/>
    <cellStyle name="20% - Énfasis2 5 2 4" xfId="639" xr:uid="{00000000-0005-0000-0000-00001C040000}"/>
    <cellStyle name="20% - Énfasis2 5 2 4 2" xfId="640" xr:uid="{00000000-0005-0000-0000-00001D040000}"/>
    <cellStyle name="20% - Énfasis2 5 2 4 2 2" xfId="6305" xr:uid="{00000000-0005-0000-0000-00001E040000}"/>
    <cellStyle name="20% - Énfasis2 5 2 4 3" xfId="6304" xr:uid="{00000000-0005-0000-0000-00001F040000}"/>
    <cellStyle name="20% - Énfasis2 5 2 5" xfId="641" xr:uid="{00000000-0005-0000-0000-000020040000}"/>
    <cellStyle name="20% - Énfasis2 5 2 5 2" xfId="6306" xr:uid="{00000000-0005-0000-0000-000021040000}"/>
    <cellStyle name="20% - Énfasis2 5 2 6" xfId="6295" xr:uid="{00000000-0005-0000-0000-000022040000}"/>
    <cellStyle name="20% - Énfasis2 5 3" xfId="642" xr:uid="{00000000-0005-0000-0000-000023040000}"/>
    <cellStyle name="20% - Énfasis2 5 3 2" xfId="643" xr:uid="{00000000-0005-0000-0000-000024040000}"/>
    <cellStyle name="20% - Énfasis2 5 3 2 2" xfId="644" xr:uid="{00000000-0005-0000-0000-000025040000}"/>
    <cellStyle name="20% - Énfasis2 5 3 2 2 2" xfId="6309" xr:uid="{00000000-0005-0000-0000-000026040000}"/>
    <cellStyle name="20% - Énfasis2 5 3 2 3" xfId="6308" xr:uid="{00000000-0005-0000-0000-000027040000}"/>
    <cellStyle name="20% - Énfasis2 5 3 3" xfId="645" xr:uid="{00000000-0005-0000-0000-000028040000}"/>
    <cellStyle name="20% - Énfasis2 5 3 3 2" xfId="646" xr:uid="{00000000-0005-0000-0000-000029040000}"/>
    <cellStyle name="20% - Énfasis2 5 3 3 2 2" xfId="6311" xr:uid="{00000000-0005-0000-0000-00002A040000}"/>
    <cellStyle name="20% - Énfasis2 5 3 3 3" xfId="6310" xr:uid="{00000000-0005-0000-0000-00002B040000}"/>
    <cellStyle name="20% - Énfasis2 5 3 4" xfId="647" xr:uid="{00000000-0005-0000-0000-00002C040000}"/>
    <cellStyle name="20% - Énfasis2 5 3 4 2" xfId="6312" xr:uid="{00000000-0005-0000-0000-00002D040000}"/>
    <cellStyle name="20% - Énfasis2 5 3 5" xfId="6307" xr:uid="{00000000-0005-0000-0000-00002E040000}"/>
    <cellStyle name="20% - Énfasis2 5 4" xfId="648" xr:uid="{00000000-0005-0000-0000-00002F040000}"/>
    <cellStyle name="20% - Énfasis2 5 4 2" xfId="649" xr:uid="{00000000-0005-0000-0000-000030040000}"/>
    <cellStyle name="20% - Énfasis2 5 4 2 2" xfId="6314" xr:uid="{00000000-0005-0000-0000-000031040000}"/>
    <cellStyle name="20% - Énfasis2 5 4 3" xfId="6313" xr:uid="{00000000-0005-0000-0000-000032040000}"/>
    <cellStyle name="20% - Énfasis2 5 5" xfId="650" xr:uid="{00000000-0005-0000-0000-000033040000}"/>
    <cellStyle name="20% - Énfasis2 5 5 2" xfId="651" xr:uid="{00000000-0005-0000-0000-000034040000}"/>
    <cellStyle name="20% - Énfasis2 5 5 2 2" xfId="6316" xr:uid="{00000000-0005-0000-0000-000035040000}"/>
    <cellStyle name="20% - Énfasis2 5 5 3" xfId="6315" xr:uid="{00000000-0005-0000-0000-000036040000}"/>
    <cellStyle name="20% - Énfasis2 5 6" xfId="652" xr:uid="{00000000-0005-0000-0000-000037040000}"/>
    <cellStyle name="20% - Énfasis2 5 6 2" xfId="653" xr:uid="{00000000-0005-0000-0000-000038040000}"/>
    <cellStyle name="20% - Énfasis2 5 6 2 2" xfId="6318" xr:uid="{00000000-0005-0000-0000-000039040000}"/>
    <cellStyle name="20% - Énfasis2 5 6 3" xfId="6317" xr:uid="{00000000-0005-0000-0000-00003A040000}"/>
    <cellStyle name="20% - Énfasis2 5 7" xfId="654" xr:uid="{00000000-0005-0000-0000-00003B040000}"/>
    <cellStyle name="20% - Énfasis2 5 7 2" xfId="6319" xr:uid="{00000000-0005-0000-0000-00003C040000}"/>
    <cellStyle name="20% - Énfasis2 5 8" xfId="6294" xr:uid="{00000000-0005-0000-0000-00003D040000}"/>
    <cellStyle name="20% - Énfasis2 6" xfId="655" xr:uid="{00000000-0005-0000-0000-00003E040000}"/>
    <cellStyle name="20% - Énfasis2 6 2" xfId="656" xr:uid="{00000000-0005-0000-0000-00003F040000}"/>
    <cellStyle name="20% - Énfasis2 6 2 2" xfId="657" xr:uid="{00000000-0005-0000-0000-000040040000}"/>
    <cellStyle name="20% - Énfasis2 6 2 2 2" xfId="658" xr:uid="{00000000-0005-0000-0000-000041040000}"/>
    <cellStyle name="20% - Énfasis2 6 2 2 2 2" xfId="659" xr:uid="{00000000-0005-0000-0000-000042040000}"/>
    <cellStyle name="20% - Énfasis2 6 2 2 2 2 2" xfId="6324" xr:uid="{00000000-0005-0000-0000-000043040000}"/>
    <cellStyle name="20% - Énfasis2 6 2 2 2 3" xfId="6323" xr:uid="{00000000-0005-0000-0000-000044040000}"/>
    <cellStyle name="20% - Énfasis2 6 2 2 3" xfId="660" xr:uid="{00000000-0005-0000-0000-000045040000}"/>
    <cellStyle name="20% - Énfasis2 6 2 2 3 2" xfId="661" xr:uid="{00000000-0005-0000-0000-000046040000}"/>
    <cellStyle name="20% - Énfasis2 6 2 2 3 2 2" xfId="6326" xr:uid="{00000000-0005-0000-0000-000047040000}"/>
    <cellStyle name="20% - Énfasis2 6 2 2 3 3" xfId="6325" xr:uid="{00000000-0005-0000-0000-000048040000}"/>
    <cellStyle name="20% - Énfasis2 6 2 2 4" xfId="662" xr:uid="{00000000-0005-0000-0000-000049040000}"/>
    <cellStyle name="20% - Énfasis2 6 2 2 4 2" xfId="6327" xr:uid="{00000000-0005-0000-0000-00004A040000}"/>
    <cellStyle name="20% - Énfasis2 6 2 2 5" xfId="6322" xr:uid="{00000000-0005-0000-0000-00004B040000}"/>
    <cellStyle name="20% - Énfasis2 6 2 3" xfId="663" xr:uid="{00000000-0005-0000-0000-00004C040000}"/>
    <cellStyle name="20% - Énfasis2 6 2 3 2" xfId="664" xr:uid="{00000000-0005-0000-0000-00004D040000}"/>
    <cellStyle name="20% - Énfasis2 6 2 3 2 2" xfId="6329" xr:uid="{00000000-0005-0000-0000-00004E040000}"/>
    <cellStyle name="20% - Énfasis2 6 2 3 3" xfId="6328" xr:uid="{00000000-0005-0000-0000-00004F040000}"/>
    <cellStyle name="20% - Énfasis2 6 2 4" xfId="665" xr:uid="{00000000-0005-0000-0000-000050040000}"/>
    <cellStyle name="20% - Énfasis2 6 2 4 2" xfId="666" xr:uid="{00000000-0005-0000-0000-000051040000}"/>
    <cellStyle name="20% - Énfasis2 6 2 4 2 2" xfId="6331" xr:uid="{00000000-0005-0000-0000-000052040000}"/>
    <cellStyle name="20% - Énfasis2 6 2 4 3" xfId="6330" xr:uid="{00000000-0005-0000-0000-000053040000}"/>
    <cellStyle name="20% - Énfasis2 6 2 5" xfId="667" xr:uid="{00000000-0005-0000-0000-000054040000}"/>
    <cellStyle name="20% - Énfasis2 6 2 5 2" xfId="6332" xr:uid="{00000000-0005-0000-0000-000055040000}"/>
    <cellStyle name="20% - Énfasis2 6 2 6" xfId="6321" xr:uid="{00000000-0005-0000-0000-000056040000}"/>
    <cellStyle name="20% - Énfasis2 6 3" xfId="668" xr:uid="{00000000-0005-0000-0000-000057040000}"/>
    <cellStyle name="20% - Énfasis2 6 3 2" xfId="669" xr:uid="{00000000-0005-0000-0000-000058040000}"/>
    <cellStyle name="20% - Énfasis2 6 3 2 2" xfId="670" xr:uid="{00000000-0005-0000-0000-000059040000}"/>
    <cellStyle name="20% - Énfasis2 6 3 2 2 2" xfId="6335" xr:uid="{00000000-0005-0000-0000-00005A040000}"/>
    <cellStyle name="20% - Énfasis2 6 3 2 3" xfId="6334" xr:uid="{00000000-0005-0000-0000-00005B040000}"/>
    <cellStyle name="20% - Énfasis2 6 3 3" xfId="671" xr:uid="{00000000-0005-0000-0000-00005C040000}"/>
    <cellStyle name="20% - Énfasis2 6 3 3 2" xfId="672" xr:uid="{00000000-0005-0000-0000-00005D040000}"/>
    <cellStyle name="20% - Énfasis2 6 3 3 2 2" xfId="6337" xr:uid="{00000000-0005-0000-0000-00005E040000}"/>
    <cellStyle name="20% - Énfasis2 6 3 3 3" xfId="6336" xr:uid="{00000000-0005-0000-0000-00005F040000}"/>
    <cellStyle name="20% - Énfasis2 6 3 4" xfId="673" xr:uid="{00000000-0005-0000-0000-000060040000}"/>
    <cellStyle name="20% - Énfasis2 6 3 4 2" xfId="6338" xr:uid="{00000000-0005-0000-0000-000061040000}"/>
    <cellStyle name="20% - Énfasis2 6 3 5" xfId="6333" xr:uid="{00000000-0005-0000-0000-000062040000}"/>
    <cellStyle name="20% - Énfasis2 6 4" xfId="674" xr:uid="{00000000-0005-0000-0000-000063040000}"/>
    <cellStyle name="20% - Énfasis2 6 4 2" xfId="675" xr:uid="{00000000-0005-0000-0000-000064040000}"/>
    <cellStyle name="20% - Énfasis2 6 4 2 2" xfId="6340" xr:uid="{00000000-0005-0000-0000-000065040000}"/>
    <cellStyle name="20% - Énfasis2 6 4 3" xfId="6339" xr:uid="{00000000-0005-0000-0000-000066040000}"/>
    <cellStyle name="20% - Énfasis2 6 5" xfId="676" xr:uid="{00000000-0005-0000-0000-000067040000}"/>
    <cellStyle name="20% - Énfasis2 6 5 2" xfId="677" xr:uid="{00000000-0005-0000-0000-000068040000}"/>
    <cellStyle name="20% - Énfasis2 6 5 2 2" xfId="6342" xr:uid="{00000000-0005-0000-0000-000069040000}"/>
    <cellStyle name="20% - Énfasis2 6 5 3" xfId="6341" xr:uid="{00000000-0005-0000-0000-00006A040000}"/>
    <cellStyle name="20% - Énfasis2 6 6" xfId="678" xr:uid="{00000000-0005-0000-0000-00006B040000}"/>
    <cellStyle name="20% - Énfasis2 6 6 2" xfId="6343" xr:uid="{00000000-0005-0000-0000-00006C040000}"/>
    <cellStyle name="20% - Énfasis2 6 7" xfId="6320" xr:uid="{00000000-0005-0000-0000-00006D040000}"/>
    <cellStyle name="20% - Énfasis2 7" xfId="679" xr:uid="{00000000-0005-0000-0000-00006E040000}"/>
    <cellStyle name="20% - Énfasis2 7 2" xfId="680" xr:uid="{00000000-0005-0000-0000-00006F040000}"/>
    <cellStyle name="20% - Énfasis2 7 2 2" xfId="681" xr:uid="{00000000-0005-0000-0000-000070040000}"/>
    <cellStyle name="20% - Énfasis2 7 2 2 2" xfId="682" xr:uid="{00000000-0005-0000-0000-000071040000}"/>
    <cellStyle name="20% - Énfasis2 7 2 2 2 2" xfId="683" xr:uid="{00000000-0005-0000-0000-000072040000}"/>
    <cellStyle name="20% - Énfasis2 7 2 2 2 2 2" xfId="6348" xr:uid="{00000000-0005-0000-0000-000073040000}"/>
    <cellStyle name="20% - Énfasis2 7 2 2 2 3" xfId="6347" xr:uid="{00000000-0005-0000-0000-000074040000}"/>
    <cellStyle name="20% - Énfasis2 7 2 2 3" xfId="684" xr:uid="{00000000-0005-0000-0000-000075040000}"/>
    <cellStyle name="20% - Énfasis2 7 2 2 3 2" xfId="685" xr:uid="{00000000-0005-0000-0000-000076040000}"/>
    <cellStyle name="20% - Énfasis2 7 2 2 3 2 2" xfId="6350" xr:uid="{00000000-0005-0000-0000-000077040000}"/>
    <cellStyle name="20% - Énfasis2 7 2 2 3 3" xfId="6349" xr:uid="{00000000-0005-0000-0000-000078040000}"/>
    <cellStyle name="20% - Énfasis2 7 2 2 4" xfId="686" xr:uid="{00000000-0005-0000-0000-000079040000}"/>
    <cellStyle name="20% - Énfasis2 7 2 2 4 2" xfId="6351" xr:uid="{00000000-0005-0000-0000-00007A040000}"/>
    <cellStyle name="20% - Énfasis2 7 2 2 5" xfId="6346" xr:uid="{00000000-0005-0000-0000-00007B040000}"/>
    <cellStyle name="20% - Énfasis2 7 2 3" xfId="687" xr:uid="{00000000-0005-0000-0000-00007C040000}"/>
    <cellStyle name="20% - Énfasis2 7 2 3 2" xfId="688" xr:uid="{00000000-0005-0000-0000-00007D040000}"/>
    <cellStyle name="20% - Énfasis2 7 2 3 2 2" xfId="6353" xr:uid="{00000000-0005-0000-0000-00007E040000}"/>
    <cellStyle name="20% - Énfasis2 7 2 3 3" xfId="6352" xr:uid="{00000000-0005-0000-0000-00007F040000}"/>
    <cellStyle name="20% - Énfasis2 7 2 4" xfId="689" xr:uid="{00000000-0005-0000-0000-000080040000}"/>
    <cellStyle name="20% - Énfasis2 7 2 4 2" xfId="690" xr:uid="{00000000-0005-0000-0000-000081040000}"/>
    <cellStyle name="20% - Énfasis2 7 2 4 2 2" xfId="6355" xr:uid="{00000000-0005-0000-0000-000082040000}"/>
    <cellStyle name="20% - Énfasis2 7 2 4 3" xfId="6354" xr:uid="{00000000-0005-0000-0000-000083040000}"/>
    <cellStyle name="20% - Énfasis2 7 2 5" xfId="691" xr:uid="{00000000-0005-0000-0000-000084040000}"/>
    <cellStyle name="20% - Énfasis2 7 2 5 2" xfId="6356" xr:uid="{00000000-0005-0000-0000-000085040000}"/>
    <cellStyle name="20% - Énfasis2 7 2 6" xfId="6345" xr:uid="{00000000-0005-0000-0000-000086040000}"/>
    <cellStyle name="20% - Énfasis2 7 3" xfId="692" xr:uid="{00000000-0005-0000-0000-000087040000}"/>
    <cellStyle name="20% - Énfasis2 7 3 2" xfId="693" xr:uid="{00000000-0005-0000-0000-000088040000}"/>
    <cellStyle name="20% - Énfasis2 7 3 2 2" xfId="694" xr:uid="{00000000-0005-0000-0000-000089040000}"/>
    <cellStyle name="20% - Énfasis2 7 3 2 2 2" xfId="6359" xr:uid="{00000000-0005-0000-0000-00008A040000}"/>
    <cellStyle name="20% - Énfasis2 7 3 2 3" xfId="6358" xr:uid="{00000000-0005-0000-0000-00008B040000}"/>
    <cellStyle name="20% - Énfasis2 7 3 3" xfId="695" xr:uid="{00000000-0005-0000-0000-00008C040000}"/>
    <cellStyle name="20% - Énfasis2 7 3 3 2" xfId="696" xr:uid="{00000000-0005-0000-0000-00008D040000}"/>
    <cellStyle name="20% - Énfasis2 7 3 3 2 2" xfId="6361" xr:uid="{00000000-0005-0000-0000-00008E040000}"/>
    <cellStyle name="20% - Énfasis2 7 3 3 3" xfId="6360" xr:uid="{00000000-0005-0000-0000-00008F040000}"/>
    <cellStyle name="20% - Énfasis2 7 3 4" xfId="697" xr:uid="{00000000-0005-0000-0000-000090040000}"/>
    <cellStyle name="20% - Énfasis2 7 3 4 2" xfId="6362" xr:uid="{00000000-0005-0000-0000-000091040000}"/>
    <cellStyle name="20% - Énfasis2 7 3 5" xfId="6357" xr:uid="{00000000-0005-0000-0000-000092040000}"/>
    <cellStyle name="20% - Énfasis2 7 4" xfId="698" xr:uid="{00000000-0005-0000-0000-000093040000}"/>
    <cellStyle name="20% - Énfasis2 7 4 2" xfId="699" xr:uid="{00000000-0005-0000-0000-000094040000}"/>
    <cellStyle name="20% - Énfasis2 7 4 2 2" xfId="6364" xr:uid="{00000000-0005-0000-0000-000095040000}"/>
    <cellStyle name="20% - Énfasis2 7 4 3" xfId="6363" xr:uid="{00000000-0005-0000-0000-000096040000}"/>
    <cellStyle name="20% - Énfasis2 7 5" xfId="700" xr:uid="{00000000-0005-0000-0000-000097040000}"/>
    <cellStyle name="20% - Énfasis2 7 5 2" xfId="701" xr:uid="{00000000-0005-0000-0000-000098040000}"/>
    <cellStyle name="20% - Énfasis2 7 5 2 2" xfId="6366" xr:uid="{00000000-0005-0000-0000-000099040000}"/>
    <cellStyle name="20% - Énfasis2 7 5 3" xfId="6365" xr:uid="{00000000-0005-0000-0000-00009A040000}"/>
    <cellStyle name="20% - Énfasis2 7 6" xfId="702" xr:uid="{00000000-0005-0000-0000-00009B040000}"/>
    <cellStyle name="20% - Énfasis2 7 6 2" xfId="6367" xr:uid="{00000000-0005-0000-0000-00009C040000}"/>
    <cellStyle name="20% - Énfasis2 7 7" xfId="6344" xr:uid="{00000000-0005-0000-0000-00009D040000}"/>
    <cellStyle name="20% - Énfasis2 8" xfId="703" xr:uid="{00000000-0005-0000-0000-00009E040000}"/>
    <cellStyle name="20% - Énfasis2 8 2" xfId="704" xr:uid="{00000000-0005-0000-0000-00009F040000}"/>
    <cellStyle name="20% - Énfasis2 8 2 2" xfId="705" xr:uid="{00000000-0005-0000-0000-0000A0040000}"/>
    <cellStyle name="20% - Énfasis2 8 2 2 2" xfId="706" xr:uid="{00000000-0005-0000-0000-0000A1040000}"/>
    <cellStyle name="20% - Énfasis2 8 2 2 2 2" xfId="707" xr:uid="{00000000-0005-0000-0000-0000A2040000}"/>
    <cellStyle name="20% - Énfasis2 8 2 2 2 2 2" xfId="6372" xr:uid="{00000000-0005-0000-0000-0000A3040000}"/>
    <cellStyle name="20% - Énfasis2 8 2 2 2 3" xfId="6371" xr:uid="{00000000-0005-0000-0000-0000A4040000}"/>
    <cellStyle name="20% - Énfasis2 8 2 2 3" xfId="708" xr:uid="{00000000-0005-0000-0000-0000A5040000}"/>
    <cellStyle name="20% - Énfasis2 8 2 2 3 2" xfId="6373" xr:uid="{00000000-0005-0000-0000-0000A6040000}"/>
    <cellStyle name="20% - Énfasis2 8 2 2 4" xfId="6370" xr:uid="{00000000-0005-0000-0000-0000A7040000}"/>
    <cellStyle name="20% - Énfasis2 8 2 3" xfId="709" xr:uid="{00000000-0005-0000-0000-0000A8040000}"/>
    <cellStyle name="20% - Énfasis2 8 2 3 2" xfId="710" xr:uid="{00000000-0005-0000-0000-0000A9040000}"/>
    <cellStyle name="20% - Énfasis2 8 2 3 2 2" xfId="6375" xr:uid="{00000000-0005-0000-0000-0000AA040000}"/>
    <cellStyle name="20% - Énfasis2 8 2 3 3" xfId="6374" xr:uid="{00000000-0005-0000-0000-0000AB040000}"/>
    <cellStyle name="20% - Énfasis2 8 2 4" xfId="711" xr:uid="{00000000-0005-0000-0000-0000AC040000}"/>
    <cellStyle name="20% - Énfasis2 8 2 4 2" xfId="712" xr:uid="{00000000-0005-0000-0000-0000AD040000}"/>
    <cellStyle name="20% - Énfasis2 8 2 4 2 2" xfId="6377" xr:uid="{00000000-0005-0000-0000-0000AE040000}"/>
    <cellStyle name="20% - Énfasis2 8 2 4 3" xfId="6376" xr:uid="{00000000-0005-0000-0000-0000AF040000}"/>
    <cellStyle name="20% - Énfasis2 8 2 5" xfId="713" xr:uid="{00000000-0005-0000-0000-0000B0040000}"/>
    <cellStyle name="20% - Énfasis2 8 2 5 2" xfId="6378" xr:uid="{00000000-0005-0000-0000-0000B1040000}"/>
    <cellStyle name="20% - Énfasis2 8 2 6" xfId="6369" xr:uid="{00000000-0005-0000-0000-0000B2040000}"/>
    <cellStyle name="20% - Énfasis2 8 3" xfId="714" xr:uid="{00000000-0005-0000-0000-0000B3040000}"/>
    <cellStyle name="20% - Énfasis2 8 3 2" xfId="715" xr:uid="{00000000-0005-0000-0000-0000B4040000}"/>
    <cellStyle name="20% - Énfasis2 8 3 2 2" xfId="716" xr:uid="{00000000-0005-0000-0000-0000B5040000}"/>
    <cellStyle name="20% - Énfasis2 8 3 2 2 2" xfId="6381" xr:uid="{00000000-0005-0000-0000-0000B6040000}"/>
    <cellStyle name="20% - Énfasis2 8 3 2 3" xfId="6380" xr:uid="{00000000-0005-0000-0000-0000B7040000}"/>
    <cellStyle name="20% - Énfasis2 8 3 3" xfId="717" xr:uid="{00000000-0005-0000-0000-0000B8040000}"/>
    <cellStyle name="20% - Énfasis2 8 3 3 2" xfId="718" xr:uid="{00000000-0005-0000-0000-0000B9040000}"/>
    <cellStyle name="20% - Énfasis2 8 3 3 2 2" xfId="6383" xr:uid="{00000000-0005-0000-0000-0000BA040000}"/>
    <cellStyle name="20% - Énfasis2 8 3 3 3" xfId="6382" xr:uid="{00000000-0005-0000-0000-0000BB040000}"/>
    <cellStyle name="20% - Énfasis2 8 3 4" xfId="719" xr:uid="{00000000-0005-0000-0000-0000BC040000}"/>
    <cellStyle name="20% - Énfasis2 8 3 4 2" xfId="6384" xr:uid="{00000000-0005-0000-0000-0000BD040000}"/>
    <cellStyle name="20% - Énfasis2 8 3 5" xfId="6379" xr:uid="{00000000-0005-0000-0000-0000BE040000}"/>
    <cellStyle name="20% - Énfasis2 8 4" xfId="720" xr:uid="{00000000-0005-0000-0000-0000BF040000}"/>
    <cellStyle name="20% - Énfasis2 8 4 2" xfId="721" xr:uid="{00000000-0005-0000-0000-0000C0040000}"/>
    <cellStyle name="20% - Énfasis2 8 4 2 2" xfId="6386" xr:uid="{00000000-0005-0000-0000-0000C1040000}"/>
    <cellStyle name="20% - Énfasis2 8 4 3" xfId="6385" xr:uid="{00000000-0005-0000-0000-0000C2040000}"/>
    <cellStyle name="20% - Énfasis2 8 5" xfId="722" xr:uid="{00000000-0005-0000-0000-0000C3040000}"/>
    <cellStyle name="20% - Énfasis2 8 5 2" xfId="723" xr:uid="{00000000-0005-0000-0000-0000C4040000}"/>
    <cellStyle name="20% - Énfasis2 8 5 2 2" xfId="6388" xr:uid="{00000000-0005-0000-0000-0000C5040000}"/>
    <cellStyle name="20% - Énfasis2 8 5 3" xfId="6387" xr:uid="{00000000-0005-0000-0000-0000C6040000}"/>
    <cellStyle name="20% - Énfasis2 8 6" xfId="724" xr:uid="{00000000-0005-0000-0000-0000C7040000}"/>
    <cellStyle name="20% - Énfasis2 8 6 2" xfId="6389" xr:uid="{00000000-0005-0000-0000-0000C8040000}"/>
    <cellStyle name="20% - Énfasis2 8 7" xfId="6368" xr:uid="{00000000-0005-0000-0000-0000C9040000}"/>
    <cellStyle name="20% - Énfasis2 9" xfId="725" xr:uid="{00000000-0005-0000-0000-0000CA040000}"/>
    <cellStyle name="20% - Énfasis2 9 2" xfId="726" xr:uid="{00000000-0005-0000-0000-0000CB040000}"/>
    <cellStyle name="20% - Énfasis2 9 2 2" xfId="727" xr:uid="{00000000-0005-0000-0000-0000CC040000}"/>
    <cellStyle name="20% - Énfasis2 9 2 2 2" xfId="728" xr:uid="{00000000-0005-0000-0000-0000CD040000}"/>
    <cellStyle name="20% - Énfasis2 9 2 2 2 2" xfId="729" xr:uid="{00000000-0005-0000-0000-0000CE040000}"/>
    <cellStyle name="20% - Énfasis2 9 2 2 2 2 2" xfId="6394" xr:uid="{00000000-0005-0000-0000-0000CF040000}"/>
    <cellStyle name="20% - Énfasis2 9 2 2 2 3" xfId="6393" xr:uid="{00000000-0005-0000-0000-0000D0040000}"/>
    <cellStyle name="20% - Énfasis2 9 2 2 3" xfId="730" xr:uid="{00000000-0005-0000-0000-0000D1040000}"/>
    <cellStyle name="20% - Énfasis2 9 2 2 3 2" xfId="6395" xr:uid="{00000000-0005-0000-0000-0000D2040000}"/>
    <cellStyle name="20% - Énfasis2 9 2 2 4" xfId="6392" xr:uid="{00000000-0005-0000-0000-0000D3040000}"/>
    <cellStyle name="20% - Énfasis2 9 2 3" xfId="731" xr:uid="{00000000-0005-0000-0000-0000D4040000}"/>
    <cellStyle name="20% - Énfasis2 9 2 3 2" xfId="732" xr:uid="{00000000-0005-0000-0000-0000D5040000}"/>
    <cellStyle name="20% - Énfasis2 9 2 3 2 2" xfId="6397" xr:uid="{00000000-0005-0000-0000-0000D6040000}"/>
    <cellStyle name="20% - Énfasis2 9 2 3 3" xfId="6396" xr:uid="{00000000-0005-0000-0000-0000D7040000}"/>
    <cellStyle name="20% - Énfasis2 9 2 4" xfId="733" xr:uid="{00000000-0005-0000-0000-0000D8040000}"/>
    <cellStyle name="20% - Énfasis2 9 2 4 2" xfId="734" xr:uid="{00000000-0005-0000-0000-0000D9040000}"/>
    <cellStyle name="20% - Énfasis2 9 2 4 2 2" xfId="6399" xr:uid="{00000000-0005-0000-0000-0000DA040000}"/>
    <cellStyle name="20% - Énfasis2 9 2 4 3" xfId="6398" xr:uid="{00000000-0005-0000-0000-0000DB040000}"/>
    <cellStyle name="20% - Énfasis2 9 2 5" xfId="735" xr:uid="{00000000-0005-0000-0000-0000DC040000}"/>
    <cellStyle name="20% - Énfasis2 9 2 5 2" xfId="6400" xr:uid="{00000000-0005-0000-0000-0000DD040000}"/>
    <cellStyle name="20% - Énfasis2 9 2 6" xfId="6391" xr:uid="{00000000-0005-0000-0000-0000DE040000}"/>
    <cellStyle name="20% - Énfasis2 9 3" xfId="736" xr:uid="{00000000-0005-0000-0000-0000DF040000}"/>
    <cellStyle name="20% - Énfasis2 9 3 2" xfId="737" xr:uid="{00000000-0005-0000-0000-0000E0040000}"/>
    <cellStyle name="20% - Énfasis2 9 3 2 2" xfId="738" xr:uid="{00000000-0005-0000-0000-0000E1040000}"/>
    <cellStyle name="20% - Énfasis2 9 3 2 2 2" xfId="6403" xr:uid="{00000000-0005-0000-0000-0000E2040000}"/>
    <cellStyle name="20% - Énfasis2 9 3 2 3" xfId="6402" xr:uid="{00000000-0005-0000-0000-0000E3040000}"/>
    <cellStyle name="20% - Énfasis2 9 3 3" xfId="739" xr:uid="{00000000-0005-0000-0000-0000E4040000}"/>
    <cellStyle name="20% - Énfasis2 9 3 3 2" xfId="740" xr:uid="{00000000-0005-0000-0000-0000E5040000}"/>
    <cellStyle name="20% - Énfasis2 9 3 3 2 2" xfId="6405" xr:uid="{00000000-0005-0000-0000-0000E6040000}"/>
    <cellStyle name="20% - Énfasis2 9 3 3 3" xfId="6404" xr:uid="{00000000-0005-0000-0000-0000E7040000}"/>
    <cellStyle name="20% - Énfasis2 9 3 4" xfId="741" xr:uid="{00000000-0005-0000-0000-0000E8040000}"/>
    <cellStyle name="20% - Énfasis2 9 3 4 2" xfId="6406" xr:uid="{00000000-0005-0000-0000-0000E9040000}"/>
    <cellStyle name="20% - Énfasis2 9 3 5" xfId="6401" xr:uid="{00000000-0005-0000-0000-0000EA040000}"/>
    <cellStyle name="20% - Énfasis2 9 4" xfId="742" xr:uid="{00000000-0005-0000-0000-0000EB040000}"/>
    <cellStyle name="20% - Énfasis2 9 4 2" xfId="743" xr:uid="{00000000-0005-0000-0000-0000EC040000}"/>
    <cellStyle name="20% - Énfasis2 9 4 2 2" xfId="6408" xr:uid="{00000000-0005-0000-0000-0000ED040000}"/>
    <cellStyle name="20% - Énfasis2 9 4 3" xfId="6407" xr:uid="{00000000-0005-0000-0000-0000EE040000}"/>
    <cellStyle name="20% - Énfasis2 9 5" xfId="744" xr:uid="{00000000-0005-0000-0000-0000EF040000}"/>
    <cellStyle name="20% - Énfasis2 9 5 2" xfId="745" xr:uid="{00000000-0005-0000-0000-0000F0040000}"/>
    <cellStyle name="20% - Énfasis2 9 5 2 2" xfId="6410" xr:uid="{00000000-0005-0000-0000-0000F1040000}"/>
    <cellStyle name="20% - Énfasis2 9 5 3" xfId="6409" xr:uid="{00000000-0005-0000-0000-0000F2040000}"/>
    <cellStyle name="20% - Énfasis2 9 6" xfId="746" xr:uid="{00000000-0005-0000-0000-0000F3040000}"/>
    <cellStyle name="20% - Énfasis2 9 6 2" xfId="6411" xr:uid="{00000000-0005-0000-0000-0000F4040000}"/>
    <cellStyle name="20% - Énfasis2 9 7" xfId="6390" xr:uid="{00000000-0005-0000-0000-0000F5040000}"/>
    <cellStyle name="20% - Énfasis3 10" xfId="747" xr:uid="{00000000-0005-0000-0000-0000F6040000}"/>
    <cellStyle name="20% - Énfasis3 10 2" xfId="748" xr:uid="{00000000-0005-0000-0000-0000F7040000}"/>
    <cellStyle name="20% - Énfasis3 10 2 2" xfId="749" xr:uid="{00000000-0005-0000-0000-0000F8040000}"/>
    <cellStyle name="20% - Énfasis3 10 2 2 2" xfId="750" xr:uid="{00000000-0005-0000-0000-0000F9040000}"/>
    <cellStyle name="20% - Énfasis3 10 2 2 2 2" xfId="751" xr:uid="{00000000-0005-0000-0000-0000FA040000}"/>
    <cellStyle name="20% - Énfasis3 10 2 2 2 2 2" xfId="6416" xr:uid="{00000000-0005-0000-0000-0000FB040000}"/>
    <cellStyle name="20% - Énfasis3 10 2 2 2 3" xfId="6415" xr:uid="{00000000-0005-0000-0000-0000FC040000}"/>
    <cellStyle name="20% - Énfasis3 10 2 2 3" xfId="752" xr:uid="{00000000-0005-0000-0000-0000FD040000}"/>
    <cellStyle name="20% - Énfasis3 10 2 2 3 2" xfId="6417" xr:uid="{00000000-0005-0000-0000-0000FE040000}"/>
    <cellStyle name="20% - Énfasis3 10 2 2 4" xfId="6414" xr:uid="{00000000-0005-0000-0000-0000FF040000}"/>
    <cellStyle name="20% - Énfasis3 10 2 3" xfId="753" xr:uid="{00000000-0005-0000-0000-000000050000}"/>
    <cellStyle name="20% - Énfasis3 10 2 3 2" xfId="754" xr:uid="{00000000-0005-0000-0000-000001050000}"/>
    <cellStyle name="20% - Énfasis3 10 2 3 2 2" xfId="6419" xr:uid="{00000000-0005-0000-0000-000002050000}"/>
    <cellStyle name="20% - Énfasis3 10 2 3 3" xfId="6418" xr:uid="{00000000-0005-0000-0000-000003050000}"/>
    <cellStyle name="20% - Énfasis3 10 2 4" xfId="755" xr:uid="{00000000-0005-0000-0000-000004050000}"/>
    <cellStyle name="20% - Énfasis3 10 2 4 2" xfId="756" xr:uid="{00000000-0005-0000-0000-000005050000}"/>
    <cellStyle name="20% - Énfasis3 10 2 4 2 2" xfId="6421" xr:uid="{00000000-0005-0000-0000-000006050000}"/>
    <cellStyle name="20% - Énfasis3 10 2 4 3" xfId="6420" xr:uid="{00000000-0005-0000-0000-000007050000}"/>
    <cellStyle name="20% - Énfasis3 10 2 5" xfId="757" xr:uid="{00000000-0005-0000-0000-000008050000}"/>
    <cellStyle name="20% - Énfasis3 10 2 5 2" xfId="6422" xr:uid="{00000000-0005-0000-0000-000009050000}"/>
    <cellStyle name="20% - Énfasis3 10 2 6" xfId="6413" xr:uid="{00000000-0005-0000-0000-00000A050000}"/>
    <cellStyle name="20% - Énfasis3 10 3" xfId="758" xr:uid="{00000000-0005-0000-0000-00000B050000}"/>
    <cellStyle name="20% - Énfasis3 10 3 2" xfId="759" xr:uid="{00000000-0005-0000-0000-00000C050000}"/>
    <cellStyle name="20% - Énfasis3 10 3 2 2" xfId="760" xr:uid="{00000000-0005-0000-0000-00000D050000}"/>
    <cellStyle name="20% - Énfasis3 10 3 2 2 2" xfId="6425" xr:uid="{00000000-0005-0000-0000-00000E050000}"/>
    <cellStyle name="20% - Énfasis3 10 3 2 3" xfId="6424" xr:uid="{00000000-0005-0000-0000-00000F050000}"/>
    <cellStyle name="20% - Énfasis3 10 3 3" xfId="761" xr:uid="{00000000-0005-0000-0000-000010050000}"/>
    <cellStyle name="20% - Énfasis3 10 3 3 2" xfId="762" xr:uid="{00000000-0005-0000-0000-000011050000}"/>
    <cellStyle name="20% - Énfasis3 10 3 3 2 2" xfId="6427" xr:uid="{00000000-0005-0000-0000-000012050000}"/>
    <cellStyle name="20% - Énfasis3 10 3 3 3" xfId="6426" xr:uid="{00000000-0005-0000-0000-000013050000}"/>
    <cellStyle name="20% - Énfasis3 10 3 4" xfId="763" xr:uid="{00000000-0005-0000-0000-000014050000}"/>
    <cellStyle name="20% - Énfasis3 10 3 4 2" xfId="6428" xr:uid="{00000000-0005-0000-0000-000015050000}"/>
    <cellStyle name="20% - Énfasis3 10 3 5" xfId="6423" xr:uid="{00000000-0005-0000-0000-000016050000}"/>
    <cellStyle name="20% - Énfasis3 10 4" xfId="764" xr:uid="{00000000-0005-0000-0000-000017050000}"/>
    <cellStyle name="20% - Énfasis3 10 4 2" xfId="765" xr:uid="{00000000-0005-0000-0000-000018050000}"/>
    <cellStyle name="20% - Énfasis3 10 4 2 2" xfId="6430" xr:uid="{00000000-0005-0000-0000-000019050000}"/>
    <cellStyle name="20% - Énfasis3 10 4 3" xfId="6429" xr:uid="{00000000-0005-0000-0000-00001A050000}"/>
    <cellStyle name="20% - Énfasis3 10 5" xfId="766" xr:uid="{00000000-0005-0000-0000-00001B050000}"/>
    <cellStyle name="20% - Énfasis3 10 5 2" xfId="767" xr:uid="{00000000-0005-0000-0000-00001C050000}"/>
    <cellStyle name="20% - Énfasis3 10 5 2 2" xfId="6432" xr:uid="{00000000-0005-0000-0000-00001D050000}"/>
    <cellStyle name="20% - Énfasis3 10 5 3" xfId="6431" xr:uid="{00000000-0005-0000-0000-00001E050000}"/>
    <cellStyle name="20% - Énfasis3 10 6" xfId="768" xr:uid="{00000000-0005-0000-0000-00001F050000}"/>
    <cellStyle name="20% - Énfasis3 10 6 2" xfId="6433" xr:uid="{00000000-0005-0000-0000-000020050000}"/>
    <cellStyle name="20% - Énfasis3 10 7" xfId="6412" xr:uid="{00000000-0005-0000-0000-000021050000}"/>
    <cellStyle name="20% - Énfasis3 11" xfId="769" xr:uid="{00000000-0005-0000-0000-000022050000}"/>
    <cellStyle name="20% - Énfasis3 11 2" xfId="770" xr:uid="{00000000-0005-0000-0000-000023050000}"/>
    <cellStyle name="20% - Énfasis3 11 2 2" xfId="771" xr:uid="{00000000-0005-0000-0000-000024050000}"/>
    <cellStyle name="20% - Énfasis3 11 2 2 2" xfId="772" xr:uid="{00000000-0005-0000-0000-000025050000}"/>
    <cellStyle name="20% - Énfasis3 11 2 2 2 2" xfId="6437" xr:uid="{00000000-0005-0000-0000-000026050000}"/>
    <cellStyle name="20% - Énfasis3 11 2 2 3" xfId="6436" xr:uid="{00000000-0005-0000-0000-000027050000}"/>
    <cellStyle name="20% - Énfasis3 11 2 3" xfId="773" xr:uid="{00000000-0005-0000-0000-000028050000}"/>
    <cellStyle name="20% - Énfasis3 11 2 3 2" xfId="774" xr:uid="{00000000-0005-0000-0000-000029050000}"/>
    <cellStyle name="20% - Énfasis3 11 2 3 2 2" xfId="6439" xr:uid="{00000000-0005-0000-0000-00002A050000}"/>
    <cellStyle name="20% - Énfasis3 11 2 3 3" xfId="6438" xr:uid="{00000000-0005-0000-0000-00002B050000}"/>
    <cellStyle name="20% - Énfasis3 11 2 4" xfId="775" xr:uid="{00000000-0005-0000-0000-00002C050000}"/>
    <cellStyle name="20% - Énfasis3 11 2 4 2" xfId="6440" xr:uid="{00000000-0005-0000-0000-00002D050000}"/>
    <cellStyle name="20% - Énfasis3 11 2 5" xfId="6435" xr:uid="{00000000-0005-0000-0000-00002E050000}"/>
    <cellStyle name="20% - Énfasis3 11 3" xfId="776" xr:uid="{00000000-0005-0000-0000-00002F050000}"/>
    <cellStyle name="20% - Énfasis3 11 3 2" xfId="777" xr:uid="{00000000-0005-0000-0000-000030050000}"/>
    <cellStyle name="20% - Énfasis3 11 3 2 2" xfId="6442" xr:uid="{00000000-0005-0000-0000-000031050000}"/>
    <cellStyle name="20% - Énfasis3 11 3 3" xfId="6441" xr:uid="{00000000-0005-0000-0000-000032050000}"/>
    <cellStyle name="20% - Énfasis3 11 4" xfId="778" xr:uid="{00000000-0005-0000-0000-000033050000}"/>
    <cellStyle name="20% - Énfasis3 11 4 2" xfId="779" xr:uid="{00000000-0005-0000-0000-000034050000}"/>
    <cellStyle name="20% - Énfasis3 11 4 2 2" xfId="6444" xr:uid="{00000000-0005-0000-0000-000035050000}"/>
    <cellStyle name="20% - Énfasis3 11 4 3" xfId="6443" xr:uid="{00000000-0005-0000-0000-000036050000}"/>
    <cellStyle name="20% - Énfasis3 11 5" xfId="780" xr:uid="{00000000-0005-0000-0000-000037050000}"/>
    <cellStyle name="20% - Énfasis3 11 5 2" xfId="6445" xr:uid="{00000000-0005-0000-0000-000038050000}"/>
    <cellStyle name="20% - Énfasis3 11 6" xfId="6434" xr:uid="{00000000-0005-0000-0000-000039050000}"/>
    <cellStyle name="20% - Énfasis3 12" xfId="781" xr:uid="{00000000-0005-0000-0000-00003A050000}"/>
    <cellStyle name="20% - Énfasis3 12 2" xfId="782" xr:uid="{00000000-0005-0000-0000-00003B050000}"/>
    <cellStyle name="20% - Énfasis3 12 2 2" xfId="783" xr:uid="{00000000-0005-0000-0000-00003C050000}"/>
    <cellStyle name="20% - Énfasis3 12 2 2 2" xfId="6448" xr:uid="{00000000-0005-0000-0000-00003D050000}"/>
    <cellStyle name="20% - Énfasis3 12 2 3" xfId="6447" xr:uid="{00000000-0005-0000-0000-00003E050000}"/>
    <cellStyle name="20% - Énfasis3 12 3" xfId="784" xr:uid="{00000000-0005-0000-0000-00003F050000}"/>
    <cellStyle name="20% - Énfasis3 12 3 2" xfId="785" xr:uid="{00000000-0005-0000-0000-000040050000}"/>
    <cellStyle name="20% - Énfasis3 12 3 2 2" xfId="6450" xr:uid="{00000000-0005-0000-0000-000041050000}"/>
    <cellStyle name="20% - Énfasis3 12 3 3" xfId="6449" xr:uid="{00000000-0005-0000-0000-000042050000}"/>
    <cellStyle name="20% - Énfasis3 12 4" xfId="786" xr:uid="{00000000-0005-0000-0000-000043050000}"/>
    <cellStyle name="20% - Énfasis3 12 4 2" xfId="6451" xr:uid="{00000000-0005-0000-0000-000044050000}"/>
    <cellStyle name="20% - Énfasis3 12 5" xfId="6446" xr:uid="{00000000-0005-0000-0000-000045050000}"/>
    <cellStyle name="20% - Énfasis3 13" xfId="787" xr:uid="{00000000-0005-0000-0000-000046050000}"/>
    <cellStyle name="20% - Énfasis3 13 2" xfId="788" xr:uid="{00000000-0005-0000-0000-000047050000}"/>
    <cellStyle name="20% - Énfasis3 13 2 2" xfId="789" xr:uid="{00000000-0005-0000-0000-000048050000}"/>
    <cellStyle name="20% - Énfasis3 13 2 2 2" xfId="6454" xr:uid="{00000000-0005-0000-0000-000049050000}"/>
    <cellStyle name="20% - Énfasis3 13 2 3" xfId="6453" xr:uid="{00000000-0005-0000-0000-00004A050000}"/>
    <cellStyle name="20% - Énfasis3 13 3" xfId="790" xr:uid="{00000000-0005-0000-0000-00004B050000}"/>
    <cellStyle name="20% - Énfasis3 13 3 2" xfId="6455" xr:uid="{00000000-0005-0000-0000-00004C050000}"/>
    <cellStyle name="20% - Énfasis3 13 4" xfId="6452" xr:uid="{00000000-0005-0000-0000-00004D050000}"/>
    <cellStyle name="20% - Énfasis3 14" xfId="791" xr:uid="{00000000-0005-0000-0000-00004E050000}"/>
    <cellStyle name="20% - Énfasis3 14 2" xfId="792" xr:uid="{00000000-0005-0000-0000-00004F050000}"/>
    <cellStyle name="20% - Énfasis3 14 2 2" xfId="6457" xr:uid="{00000000-0005-0000-0000-000050050000}"/>
    <cellStyle name="20% - Énfasis3 14 3" xfId="6456" xr:uid="{00000000-0005-0000-0000-000051050000}"/>
    <cellStyle name="20% - Énfasis3 2" xfId="25" xr:uid="{00000000-0005-0000-0000-000052050000}"/>
    <cellStyle name="20% - Énfasis3 2 2" xfId="793" xr:uid="{00000000-0005-0000-0000-000053050000}"/>
    <cellStyle name="20% - Énfasis3 2 2 2" xfId="794" xr:uid="{00000000-0005-0000-0000-000054050000}"/>
    <cellStyle name="20% - Énfasis3 2 2 2 2" xfId="795" xr:uid="{00000000-0005-0000-0000-000055050000}"/>
    <cellStyle name="20% - Énfasis3 2 2 2 2 2" xfId="796" xr:uid="{00000000-0005-0000-0000-000056050000}"/>
    <cellStyle name="20% - Énfasis3 2 2 2 2 2 2" xfId="797" xr:uid="{00000000-0005-0000-0000-000057050000}"/>
    <cellStyle name="20% - Énfasis3 2 2 2 2 2 2 2" xfId="6462" xr:uid="{00000000-0005-0000-0000-000058050000}"/>
    <cellStyle name="20% - Énfasis3 2 2 2 2 2 3" xfId="6461" xr:uid="{00000000-0005-0000-0000-000059050000}"/>
    <cellStyle name="20% - Énfasis3 2 2 2 2 3" xfId="798" xr:uid="{00000000-0005-0000-0000-00005A050000}"/>
    <cellStyle name="20% - Énfasis3 2 2 2 2 3 2" xfId="799" xr:uid="{00000000-0005-0000-0000-00005B050000}"/>
    <cellStyle name="20% - Énfasis3 2 2 2 2 3 2 2" xfId="6464" xr:uid="{00000000-0005-0000-0000-00005C050000}"/>
    <cellStyle name="20% - Énfasis3 2 2 2 2 3 3" xfId="6463" xr:uid="{00000000-0005-0000-0000-00005D050000}"/>
    <cellStyle name="20% - Énfasis3 2 2 2 2 4" xfId="800" xr:uid="{00000000-0005-0000-0000-00005E050000}"/>
    <cellStyle name="20% - Énfasis3 2 2 2 2 4 2" xfId="6465" xr:uid="{00000000-0005-0000-0000-00005F050000}"/>
    <cellStyle name="20% - Énfasis3 2 2 2 2 5" xfId="6460" xr:uid="{00000000-0005-0000-0000-000060050000}"/>
    <cellStyle name="20% - Énfasis3 2 2 2 3" xfId="801" xr:uid="{00000000-0005-0000-0000-000061050000}"/>
    <cellStyle name="20% - Énfasis3 2 2 2 3 2" xfId="802" xr:uid="{00000000-0005-0000-0000-000062050000}"/>
    <cellStyle name="20% - Énfasis3 2 2 2 3 2 2" xfId="6467" xr:uid="{00000000-0005-0000-0000-000063050000}"/>
    <cellStyle name="20% - Énfasis3 2 2 2 3 3" xfId="6466" xr:uid="{00000000-0005-0000-0000-000064050000}"/>
    <cellStyle name="20% - Énfasis3 2 2 2 4" xfId="803" xr:uid="{00000000-0005-0000-0000-000065050000}"/>
    <cellStyle name="20% - Énfasis3 2 2 2 4 2" xfId="804" xr:uid="{00000000-0005-0000-0000-000066050000}"/>
    <cellStyle name="20% - Énfasis3 2 2 2 4 2 2" xfId="6469" xr:uid="{00000000-0005-0000-0000-000067050000}"/>
    <cellStyle name="20% - Énfasis3 2 2 2 4 3" xfId="6468" xr:uid="{00000000-0005-0000-0000-000068050000}"/>
    <cellStyle name="20% - Énfasis3 2 2 2 5" xfId="805" xr:uid="{00000000-0005-0000-0000-000069050000}"/>
    <cellStyle name="20% - Énfasis3 2 2 2 5 2" xfId="6470" xr:uid="{00000000-0005-0000-0000-00006A050000}"/>
    <cellStyle name="20% - Énfasis3 2 2 2 6" xfId="6459" xr:uid="{00000000-0005-0000-0000-00006B050000}"/>
    <cellStyle name="20% - Énfasis3 2 2 3" xfId="806" xr:uid="{00000000-0005-0000-0000-00006C050000}"/>
    <cellStyle name="20% - Énfasis3 2 2 3 2" xfId="807" xr:uid="{00000000-0005-0000-0000-00006D050000}"/>
    <cellStyle name="20% - Énfasis3 2 2 3 2 2" xfId="808" xr:uid="{00000000-0005-0000-0000-00006E050000}"/>
    <cellStyle name="20% - Énfasis3 2 2 3 2 2 2" xfId="6473" xr:uid="{00000000-0005-0000-0000-00006F050000}"/>
    <cellStyle name="20% - Énfasis3 2 2 3 2 3" xfId="6472" xr:uid="{00000000-0005-0000-0000-000070050000}"/>
    <cellStyle name="20% - Énfasis3 2 2 3 3" xfId="809" xr:uid="{00000000-0005-0000-0000-000071050000}"/>
    <cellStyle name="20% - Énfasis3 2 2 3 3 2" xfId="810" xr:uid="{00000000-0005-0000-0000-000072050000}"/>
    <cellStyle name="20% - Énfasis3 2 2 3 3 2 2" xfId="6475" xr:uid="{00000000-0005-0000-0000-000073050000}"/>
    <cellStyle name="20% - Énfasis3 2 2 3 3 3" xfId="6474" xr:uid="{00000000-0005-0000-0000-000074050000}"/>
    <cellStyle name="20% - Énfasis3 2 2 3 4" xfId="811" xr:uid="{00000000-0005-0000-0000-000075050000}"/>
    <cellStyle name="20% - Énfasis3 2 2 3 4 2" xfId="6476" xr:uid="{00000000-0005-0000-0000-000076050000}"/>
    <cellStyle name="20% - Énfasis3 2 2 3 5" xfId="6471" xr:uid="{00000000-0005-0000-0000-000077050000}"/>
    <cellStyle name="20% - Énfasis3 2 2 4" xfId="812" xr:uid="{00000000-0005-0000-0000-000078050000}"/>
    <cellStyle name="20% - Énfasis3 2 2 4 2" xfId="813" xr:uid="{00000000-0005-0000-0000-000079050000}"/>
    <cellStyle name="20% - Énfasis3 2 2 4 2 2" xfId="6478" xr:uid="{00000000-0005-0000-0000-00007A050000}"/>
    <cellStyle name="20% - Énfasis3 2 2 4 3" xfId="6477" xr:uid="{00000000-0005-0000-0000-00007B050000}"/>
    <cellStyle name="20% - Énfasis3 2 2 5" xfId="814" xr:uid="{00000000-0005-0000-0000-00007C050000}"/>
    <cellStyle name="20% - Énfasis3 2 2 5 2" xfId="815" xr:uid="{00000000-0005-0000-0000-00007D050000}"/>
    <cellStyle name="20% - Énfasis3 2 2 5 2 2" xfId="6480" xr:uid="{00000000-0005-0000-0000-00007E050000}"/>
    <cellStyle name="20% - Énfasis3 2 2 5 3" xfId="6479" xr:uid="{00000000-0005-0000-0000-00007F050000}"/>
    <cellStyle name="20% - Énfasis3 2 2 6" xfId="816" xr:uid="{00000000-0005-0000-0000-000080050000}"/>
    <cellStyle name="20% - Énfasis3 2 2 6 2" xfId="817" xr:uid="{00000000-0005-0000-0000-000081050000}"/>
    <cellStyle name="20% - Énfasis3 2 2 6 2 2" xfId="6482" xr:uid="{00000000-0005-0000-0000-000082050000}"/>
    <cellStyle name="20% - Énfasis3 2 2 6 3" xfId="6481" xr:uid="{00000000-0005-0000-0000-000083050000}"/>
    <cellStyle name="20% - Énfasis3 2 2 7" xfId="818" xr:uid="{00000000-0005-0000-0000-000084050000}"/>
    <cellStyle name="20% - Énfasis3 2 2 7 2" xfId="6483" xr:uid="{00000000-0005-0000-0000-000085050000}"/>
    <cellStyle name="20% - Énfasis3 2 2 8" xfId="6458" xr:uid="{00000000-0005-0000-0000-000086050000}"/>
    <cellStyle name="20% - Énfasis3 2 3" xfId="819" xr:uid="{00000000-0005-0000-0000-000087050000}"/>
    <cellStyle name="20% - Énfasis3 2 3 2" xfId="820" xr:uid="{00000000-0005-0000-0000-000088050000}"/>
    <cellStyle name="20% - Énfasis3 2 3 2 2" xfId="821" xr:uid="{00000000-0005-0000-0000-000089050000}"/>
    <cellStyle name="20% - Énfasis3 2 3 2 2 2" xfId="822" xr:uid="{00000000-0005-0000-0000-00008A050000}"/>
    <cellStyle name="20% - Énfasis3 2 3 2 2 2 2" xfId="823" xr:uid="{00000000-0005-0000-0000-00008B050000}"/>
    <cellStyle name="20% - Énfasis3 2 3 2 2 2 2 2" xfId="6488" xr:uid="{00000000-0005-0000-0000-00008C050000}"/>
    <cellStyle name="20% - Énfasis3 2 3 2 2 2 3" xfId="6487" xr:uid="{00000000-0005-0000-0000-00008D050000}"/>
    <cellStyle name="20% - Énfasis3 2 3 2 2 3" xfId="824" xr:uid="{00000000-0005-0000-0000-00008E050000}"/>
    <cellStyle name="20% - Énfasis3 2 3 2 2 3 2" xfId="825" xr:uid="{00000000-0005-0000-0000-00008F050000}"/>
    <cellStyle name="20% - Énfasis3 2 3 2 2 3 2 2" xfId="6490" xr:uid="{00000000-0005-0000-0000-000090050000}"/>
    <cellStyle name="20% - Énfasis3 2 3 2 2 3 3" xfId="6489" xr:uid="{00000000-0005-0000-0000-000091050000}"/>
    <cellStyle name="20% - Énfasis3 2 3 2 2 4" xfId="826" xr:uid="{00000000-0005-0000-0000-000092050000}"/>
    <cellStyle name="20% - Énfasis3 2 3 2 2 4 2" xfId="6491" xr:uid="{00000000-0005-0000-0000-000093050000}"/>
    <cellStyle name="20% - Énfasis3 2 3 2 2 5" xfId="6486" xr:uid="{00000000-0005-0000-0000-000094050000}"/>
    <cellStyle name="20% - Énfasis3 2 3 2 3" xfId="827" xr:uid="{00000000-0005-0000-0000-000095050000}"/>
    <cellStyle name="20% - Énfasis3 2 3 2 3 2" xfId="828" xr:uid="{00000000-0005-0000-0000-000096050000}"/>
    <cellStyle name="20% - Énfasis3 2 3 2 3 2 2" xfId="6493" xr:uid="{00000000-0005-0000-0000-000097050000}"/>
    <cellStyle name="20% - Énfasis3 2 3 2 3 3" xfId="6492" xr:uid="{00000000-0005-0000-0000-000098050000}"/>
    <cellStyle name="20% - Énfasis3 2 3 2 4" xfId="829" xr:uid="{00000000-0005-0000-0000-000099050000}"/>
    <cellStyle name="20% - Énfasis3 2 3 2 4 2" xfId="830" xr:uid="{00000000-0005-0000-0000-00009A050000}"/>
    <cellStyle name="20% - Énfasis3 2 3 2 4 2 2" xfId="6495" xr:uid="{00000000-0005-0000-0000-00009B050000}"/>
    <cellStyle name="20% - Énfasis3 2 3 2 4 3" xfId="6494" xr:uid="{00000000-0005-0000-0000-00009C050000}"/>
    <cellStyle name="20% - Énfasis3 2 3 2 5" xfId="831" xr:uid="{00000000-0005-0000-0000-00009D050000}"/>
    <cellStyle name="20% - Énfasis3 2 3 2 5 2" xfId="6496" xr:uid="{00000000-0005-0000-0000-00009E050000}"/>
    <cellStyle name="20% - Énfasis3 2 3 2 6" xfId="6485" xr:uid="{00000000-0005-0000-0000-00009F050000}"/>
    <cellStyle name="20% - Énfasis3 2 3 3" xfId="832" xr:uid="{00000000-0005-0000-0000-0000A0050000}"/>
    <cellStyle name="20% - Énfasis3 2 3 3 2" xfId="833" xr:uid="{00000000-0005-0000-0000-0000A1050000}"/>
    <cellStyle name="20% - Énfasis3 2 3 3 2 2" xfId="834" xr:uid="{00000000-0005-0000-0000-0000A2050000}"/>
    <cellStyle name="20% - Énfasis3 2 3 3 2 2 2" xfId="6499" xr:uid="{00000000-0005-0000-0000-0000A3050000}"/>
    <cellStyle name="20% - Énfasis3 2 3 3 2 3" xfId="6498" xr:uid="{00000000-0005-0000-0000-0000A4050000}"/>
    <cellStyle name="20% - Énfasis3 2 3 3 3" xfId="835" xr:uid="{00000000-0005-0000-0000-0000A5050000}"/>
    <cellStyle name="20% - Énfasis3 2 3 3 3 2" xfId="836" xr:uid="{00000000-0005-0000-0000-0000A6050000}"/>
    <cellStyle name="20% - Énfasis3 2 3 3 3 2 2" xfId="6501" xr:uid="{00000000-0005-0000-0000-0000A7050000}"/>
    <cellStyle name="20% - Énfasis3 2 3 3 3 3" xfId="6500" xr:uid="{00000000-0005-0000-0000-0000A8050000}"/>
    <cellStyle name="20% - Énfasis3 2 3 3 4" xfId="837" xr:uid="{00000000-0005-0000-0000-0000A9050000}"/>
    <cellStyle name="20% - Énfasis3 2 3 3 4 2" xfId="6502" xr:uid="{00000000-0005-0000-0000-0000AA050000}"/>
    <cellStyle name="20% - Énfasis3 2 3 3 5" xfId="6497" xr:uid="{00000000-0005-0000-0000-0000AB050000}"/>
    <cellStyle name="20% - Énfasis3 2 3 4" xfId="838" xr:uid="{00000000-0005-0000-0000-0000AC050000}"/>
    <cellStyle name="20% - Énfasis3 2 3 4 2" xfId="839" xr:uid="{00000000-0005-0000-0000-0000AD050000}"/>
    <cellStyle name="20% - Énfasis3 2 3 4 2 2" xfId="6504" xr:uid="{00000000-0005-0000-0000-0000AE050000}"/>
    <cellStyle name="20% - Énfasis3 2 3 4 3" xfId="6503" xr:uid="{00000000-0005-0000-0000-0000AF050000}"/>
    <cellStyle name="20% - Énfasis3 2 3 5" xfId="840" xr:uid="{00000000-0005-0000-0000-0000B0050000}"/>
    <cellStyle name="20% - Énfasis3 2 3 5 2" xfId="841" xr:uid="{00000000-0005-0000-0000-0000B1050000}"/>
    <cellStyle name="20% - Énfasis3 2 3 5 2 2" xfId="6506" xr:uid="{00000000-0005-0000-0000-0000B2050000}"/>
    <cellStyle name="20% - Énfasis3 2 3 5 3" xfId="6505" xr:uid="{00000000-0005-0000-0000-0000B3050000}"/>
    <cellStyle name="20% - Énfasis3 2 3 6" xfId="842" xr:uid="{00000000-0005-0000-0000-0000B4050000}"/>
    <cellStyle name="20% - Énfasis3 2 3 6 2" xfId="6507" xr:uid="{00000000-0005-0000-0000-0000B5050000}"/>
    <cellStyle name="20% - Énfasis3 2 3 7" xfId="6484" xr:uid="{00000000-0005-0000-0000-0000B6050000}"/>
    <cellStyle name="20% - Énfasis3 2 4" xfId="843" xr:uid="{00000000-0005-0000-0000-0000B7050000}"/>
    <cellStyle name="20% - Énfasis3 2 4 2" xfId="844" xr:uid="{00000000-0005-0000-0000-0000B8050000}"/>
    <cellStyle name="20% - Énfasis3 2 4 2 2" xfId="845" xr:uid="{00000000-0005-0000-0000-0000B9050000}"/>
    <cellStyle name="20% - Énfasis3 2 4 2 2 2" xfId="846" xr:uid="{00000000-0005-0000-0000-0000BA050000}"/>
    <cellStyle name="20% - Énfasis3 2 4 2 2 2 2" xfId="6511" xr:uid="{00000000-0005-0000-0000-0000BB050000}"/>
    <cellStyle name="20% - Énfasis3 2 4 2 2 3" xfId="6510" xr:uid="{00000000-0005-0000-0000-0000BC050000}"/>
    <cellStyle name="20% - Énfasis3 2 4 2 3" xfId="847" xr:uid="{00000000-0005-0000-0000-0000BD050000}"/>
    <cellStyle name="20% - Énfasis3 2 4 2 3 2" xfId="848" xr:uid="{00000000-0005-0000-0000-0000BE050000}"/>
    <cellStyle name="20% - Énfasis3 2 4 2 3 2 2" xfId="6513" xr:uid="{00000000-0005-0000-0000-0000BF050000}"/>
    <cellStyle name="20% - Énfasis3 2 4 2 3 3" xfId="6512" xr:uid="{00000000-0005-0000-0000-0000C0050000}"/>
    <cellStyle name="20% - Énfasis3 2 4 2 4" xfId="849" xr:uid="{00000000-0005-0000-0000-0000C1050000}"/>
    <cellStyle name="20% - Énfasis3 2 4 2 4 2" xfId="6514" xr:uid="{00000000-0005-0000-0000-0000C2050000}"/>
    <cellStyle name="20% - Énfasis3 2 4 2 5" xfId="6509" xr:uid="{00000000-0005-0000-0000-0000C3050000}"/>
    <cellStyle name="20% - Énfasis3 2 4 3" xfId="850" xr:uid="{00000000-0005-0000-0000-0000C4050000}"/>
    <cellStyle name="20% - Énfasis3 2 4 3 2" xfId="851" xr:uid="{00000000-0005-0000-0000-0000C5050000}"/>
    <cellStyle name="20% - Énfasis3 2 4 3 2 2" xfId="6516" xr:uid="{00000000-0005-0000-0000-0000C6050000}"/>
    <cellStyle name="20% - Énfasis3 2 4 3 3" xfId="6515" xr:uid="{00000000-0005-0000-0000-0000C7050000}"/>
    <cellStyle name="20% - Énfasis3 2 4 4" xfId="852" xr:uid="{00000000-0005-0000-0000-0000C8050000}"/>
    <cellStyle name="20% - Énfasis3 2 4 4 2" xfId="853" xr:uid="{00000000-0005-0000-0000-0000C9050000}"/>
    <cellStyle name="20% - Énfasis3 2 4 4 2 2" xfId="6518" xr:uid="{00000000-0005-0000-0000-0000CA050000}"/>
    <cellStyle name="20% - Énfasis3 2 4 4 3" xfId="6517" xr:uid="{00000000-0005-0000-0000-0000CB050000}"/>
    <cellStyle name="20% - Énfasis3 2 4 5" xfId="854" xr:uid="{00000000-0005-0000-0000-0000CC050000}"/>
    <cellStyle name="20% - Énfasis3 2 4 5 2" xfId="6519" xr:uid="{00000000-0005-0000-0000-0000CD050000}"/>
    <cellStyle name="20% - Énfasis3 2 4 6" xfId="6508" xr:uid="{00000000-0005-0000-0000-0000CE050000}"/>
    <cellStyle name="20% - Énfasis3 2 5" xfId="855" xr:uid="{00000000-0005-0000-0000-0000CF050000}"/>
    <cellStyle name="20% - Énfasis3 2 5 2" xfId="856" xr:uid="{00000000-0005-0000-0000-0000D0050000}"/>
    <cellStyle name="20% - Énfasis3 2 5 2 2" xfId="857" xr:uid="{00000000-0005-0000-0000-0000D1050000}"/>
    <cellStyle name="20% - Énfasis3 2 5 2 2 2" xfId="6522" xr:uid="{00000000-0005-0000-0000-0000D2050000}"/>
    <cellStyle name="20% - Énfasis3 2 5 2 3" xfId="6521" xr:uid="{00000000-0005-0000-0000-0000D3050000}"/>
    <cellStyle name="20% - Énfasis3 2 5 3" xfId="858" xr:uid="{00000000-0005-0000-0000-0000D4050000}"/>
    <cellStyle name="20% - Énfasis3 2 5 3 2" xfId="859" xr:uid="{00000000-0005-0000-0000-0000D5050000}"/>
    <cellStyle name="20% - Énfasis3 2 5 3 2 2" xfId="6524" xr:uid="{00000000-0005-0000-0000-0000D6050000}"/>
    <cellStyle name="20% - Énfasis3 2 5 3 3" xfId="6523" xr:uid="{00000000-0005-0000-0000-0000D7050000}"/>
    <cellStyle name="20% - Énfasis3 2 5 4" xfId="860" xr:uid="{00000000-0005-0000-0000-0000D8050000}"/>
    <cellStyle name="20% - Énfasis3 2 5 4 2" xfId="6525" xr:uid="{00000000-0005-0000-0000-0000D9050000}"/>
    <cellStyle name="20% - Énfasis3 2 5 5" xfId="6520" xr:uid="{00000000-0005-0000-0000-0000DA050000}"/>
    <cellStyle name="20% - Énfasis3 2 6" xfId="861" xr:uid="{00000000-0005-0000-0000-0000DB050000}"/>
    <cellStyle name="20% - Énfasis3 2 6 2" xfId="862" xr:uid="{00000000-0005-0000-0000-0000DC050000}"/>
    <cellStyle name="20% - Énfasis3 2 6 2 2" xfId="6527" xr:uid="{00000000-0005-0000-0000-0000DD050000}"/>
    <cellStyle name="20% - Énfasis3 2 6 3" xfId="6526" xr:uid="{00000000-0005-0000-0000-0000DE050000}"/>
    <cellStyle name="20% - Énfasis3 2 7" xfId="863" xr:uid="{00000000-0005-0000-0000-0000DF050000}"/>
    <cellStyle name="20% - Énfasis3 2 7 2" xfId="864" xr:uid="{00000000-0005-0000-0000-0000E0050000}"/>
    <cellStyle name="20% - Énfasis3 2 7 2 2" xfId="6529" xr:uid="{00000000-0005-0000-0000-0000E1050000}"/>
    <cellStyle name="20% - Énfasis3 2 7 3" xfId="6528" xr:uid="{00000000-0005-0000-0000-0000E2050000}"/>
    <cellStyle name="20% - Énfasis3 2 8" xfId="865" xr:uid="{00000000-0005-0000-0000-0000E3050000}"/>
    <cellStyle name="20% - Énfasis3 2 8 2" xfId="866" xr:uid="{00000000-0005-0000-0000-0000E4050000}"/>
    <cellStyle name="20% - Énfasis3 2 8 2 2" xfId="6531" xr:uid="{00000000-0005-0000-0000-0000E5050000}"/>
    <cellStyle name="20% - Énfasis3 2 8 3" xfId="6530" xr:uid="{00000000-0005-0000-0000-0000E6050000}"/>
    <cellStyle name="20% - Énfasis3 2 9" xfId="867" xr:uid="{00000000-0005-0000-0000-0000E7050000}"/>
    <cellStyle name="20% - Énfasis3 2 9 2" xfId="6532" xr:uid="{00000000-0005-0000-0000-0000E8050000}"/>
    <cellStyle name="20% - Énfasis3 3" xfId="26" xr:uid="{00000000-0005-0000-0000-0000E9050000}"/>
    <cellStyle name="20% - Énfasis3 3 2" xfId="868" xr:uid="{00000000-0005-0000-0000-0000EA050000}"/>
    <cellStyle name="20% - Énfasis3 3 2 2" xfId="869" xr:uid="{00000000-0005-0000-0000-0000EB050000}"/>
    <cellStyle name="20% - Énfasis3 3 2 2 2" xfId="870" xr:uid="{00000000-0005-0000-0000-0000EC050000}"/>
    <cellStyle name="20% - Énfasis3 3 2 2 2 2" xfId="871" xr:uid="{00000000-0005-0000-0000-0000ED050000}"/>
    <cellStyle name="20% - Énfasis3 3 2 2 2 2 2" xfId="872" xr:uid="{00000000-0005-0000-0000-0000EE050000}"/>
    <cellStyle name="20% - Énfasis3 3 2 2 2 2 2 2" xfId="6537" xr:uid="{00000000-0005-0000-0000-0000EF050000}"/>
    <cellStyle name="20% - Énfasis3 3 2 2 2 2 3" xfId="6536" xr:uid="{00000000-0005-0000-0000-0000F0050000}"/>
    <cellStyle name="20% - Énfasis3 3 2 2 2 3" xfId="873" xr:uid="{00000000-0005-0000-0000-0000F1050000}"/>
    <cellStyle name="20% - Énfasis3 3 2 2 2 3 2" xfId="874" xr:uid="{00000000-0005-0000-0000-0000F2050000}"/>
    <cellStyle name="20% - Énfasis3 3 2 2 2 3 2 2" xfId="6539" xr:uid="{00000000-0005-0000-0000-0000F3050000}"/>
    <cellStyle name="20% - Énfasis3 3 2 2 2 3 3" xfId="6538" xr:uid="{00000000-0005-0000-0000-0000F4050000}"/>
    <cellStyle name="20% - Énfasis3 3 2 2 2 4" xfId="875" xr:uid="{00000000-0005-0000-0000-0000F5050000}"/>
    <cellStyle name="20% - Énfasis3 3 2 2 2 4 2" xfId="6540" xr:uid="{00000000-0005-0000-0000-0000F6050000}"/>
    <cellStyle name="20% - Énfasis3 3 2 2 2 5" xfId="6535" xr:uid="{00000000-0005-0000-0000-0000F7050000}"/>
    <cellStyle name="20% - Énfasis3 3 2 2 3" xfId="876" xr:uid="{00000000-0005-0000-0000-0000F8050000}"/>
    <cellStyle name="20% - Énfasis3 3 2 2 3 2" xfId="877" xr:uid="{00000000-0005-0000-0000-0000F9050000}"/>
    <cellStyle name="20% - Énfasis3 3 2 2 3 2 2" xfId="6542" xr:uid="{00000000-0005-0000-0000-0000FA050000}"/>
    <cellStyle name="20% - Énfasis3 3 2 2 3 3" xfId="6541" xr:uid="{00000000-0005-0000-0000-0000FB050000}"/>
    <cellStyle name="20% - Énfasis3 3 2 2 4" xfId="878" xr:uid="{00000000-0005-0000-0000-0000FC050000}"/>
    <cellStyle name="20% - Énfasis3 3 2 2 4 2" xfId="879" xr:uid="{00000000-0005-0000-0000-0000FD050000}"/>
    <cellStyle name="20% - Énfasis3 3 2 2 4 2 2" xfId="6544" xr:uid="{00000000-0005-0000-0000-0000FE050000}"/>
    <cellStyle name="20% - Énfasis3 3 2 2 4 3" xfId="6543" xr:uid="{00000000-0005-0000-0000-0000FF050000}"/>
    <cellStyle name="20% - Énfasis3 3 2 2 5" xfId="880" xr:uid="{00000000-0005-0000-0000-000000060000}"/>
    <cellStyle name="20% - Énfasis3 3 2 2 5 2" xfId="6545" xr:uid="{00000000-0005-0000-0000-000001060000}"/>
    <cellStyle name="20% - Énfasis3 3 2 2 6" xfId="6534" xr:uid="{00000000-0005-0000-0000-000002060000}"/>
    <cellStyle name="20% - Énfasis3 3 2 3" xfId="881" xr:uid="{00000000-0005-0000-0000-000003060000}"/>
    <cellStyle name="20% - Énfasis3 3 2 3 2" xfId="882" xr:uid="{00000000-0005-0000-0000-000004060000}"/>
    <cellStyle name="20% - Énfasis3 3 2 3 2 2" xfId="883" xr:uid="{00000000-0005-0000-0000-000005060000}"/>
    <cellStyle name="20% - Énfasis3 3 2 3 2 2 2" xfId="6548" xr:uid="{00000000-0005-0000-0000-000006060000}"/>
    <cellStyle name="20% - Énfasis3 3 2 3 2 3" xfId="6547" xr:uid="{00000000-0005-0000-0000-000007060000}"/>
    <cellStyle name="20% - Énfasis3 3 2 3 3" xfId="884" xr:uid="{00000000-0005-0000-0000-000008060000}"/>
    <cellStyle name="20% - Énfasis3 3 2 3 3 2" xfId="885" xr:uid="{00000000-0005-0000-0000-000009060000}"/>
    <cellStyle name="20% - Énfasis3 3 2 3 3 2 2" xfId="6550" xr:uid="{00000000-0005-0000-0000-00000A060000}"/>
    <cellStyle name="20% - Énfasis3 3 2 3 3 3" xfId="6549" xr:uid="{00000000-0005-0000-0000-00000B060000}"/>
    <cellStyle name="20% - Énfasis3 3 2 3 4" xfId="886" xr:uid="{00000000-0005-0000-0000-00000C060000}"/>
    <cellStyle name="20% - Énfasis3 3 2 3 4 2" xfId="6551" xr:uid="{00000000-0005-0000-0000-00000D060000}"/>
    <cellStyle name="20% - Énfasis3 3 2 3 5" xfId="6546" xr:uid="{00000000-0005-0000-0000-00000E060000}"/>
    <cellStyle name="20% - Énfasis3 3 2 4" xfId="887" xr:uid="{00000000-0005-0000-0000-00000F060000}"/>
    <cellStyle name="20% - Énfasis3 3 2 4 2" xfId="888" xr:uid="{00000000-0005-0000-0000-000010060000}"/>
    <cellStyle name="20% - Énfasis3 3 2 4 2 2" xfId="6553" xr:uid="{00000000-0005-0000-0000-000011060000}"/>
    <cellStyle name="20% - Énfasis3 3 2 4 3" xfId="6552" xr:uid="{00000000-0005-0000-0000-000012060000}"/>
    <cellStyle name="20% - Énfasis3 3 2 5" xfId="889" xr:uid="{00000000-0005-0000-0000-000013060000}"/>
    <cellStyle name="20% - Énfasis3 3 2 5 2" xfId="890" xr:uid="{00000000-0005-0000-0000-000014060000}"/>
    <cellStyle name="20% - Énfasis3 3 2 5 2 2" xfId="6555" xr:uid="{00000000-0005-0000-0000-000015060000}"/>
    <cellStyle name="20% - Énfasis3 3 2 5 3" xfId="6554" xr:uid="{00000000-0005-0000-0000-000016060000}"/>
    <cellStyle name="20% - Énfasis3 3 2 6" xfId="891" xr:uid="{00000000-0005-0000-0000-000017060000}"/>
    <cellStyle name="20% - Énfasis3 3 2 6 2" xfId="892" xr:uid="{00000000-0005-0000-0000-000018060000}"/>
    <cellStyle name="20% - Énfasis3 3 2 6 2 2" xfId="6557" xr:uid="{00000000-0005-0000-0000-000019060000}"/>
    <cellStyle name="20% - Énfasis3 3 2 6 3" xfId="6556" xr:uid="{00000000-0005-0000-0000-00001A060000}"/>
    <cellStyle name="20% - Énfasis3 3 2 7" xfId="893" xr:uid="{00000000-0005-0000-0000-00001B060000}"/>
    <cellStyle name="20% - Énfasis3 3 2 7 2" xfId="6558" xr:uid="{00000000-0005-0000-0000-00001C060000}"/>
    <cellStyle name="20% - Énfasis3 3 2 8" xfId="6533" xr:uid="{00000000-0005-0000-0000-00001D060000}"/>
    <cellStyle name="20% - Énfasis3 3 3" xfId="894" xr:uid="{00000000-0005-0000-0000-00001E060000}"/>
    <cellStyle name="20% - Énfasis3 3 3 2" xfId="895" xr:uid="{00000000-0005-0000-0000-00001F060000}"/>
    <cellStyle name="20% - Énfasis3 3 3 2 2" xfId="896" xr:uid="{00000000-0005-0000-0000-000020060000}"/>
    <cellStyle name="20% - Énfasis3 3 3 2 2 2" xfId="897" xr:uid="{00000000-0005-0000-0000-000021060000}"/>
    <cellStyle name="20% - Énfasis3 3 3 2 2 2 2" xfId="6562" xr:uid="{00000000-0005-0000-0000-000022060000}"/>
    <cellStyle name="20% - Énfasis3 3 3 2 2 3" xfId="6561" xr:uid="{00000000-0005-0000-0000-000023060000}"/>
    <cellStyle name="20% - Énfasis3 3 3 2 3" xfId="898" xr:uid="{00000000-0005-0000-0000-000024060000}"/>
    <cellStyle name="20% - Énfasis3 3 3 2 3 2" xfId="899" xr:uid="{00000000-0005-0000-0000-000025060000}"/>
    <cellStyle name="20% - Énfasis3 3 3 2 3 2 2" xfId="6564" xr:uid="{00000000-0005-0000-0000-000026060000}"/>
    <cellStyle name="20% - Énfasis3 3 3 2 3 3" xfId="6563" xr:uid="{00000000-0005-0000-0000-000027060000}"/>
    <cellStyle name="20% - Énfasis3 3 3 2 4" xfId="900" xr:uid="{00000000-0005-0000-0000-000028060000}"/>
    <cellStyle name="20% - Énfasis3 3 3 2 4 2" xfId="6565" xr:uid="{00000000-0005-0000-0000-000029060000}"/>
    <cellStyle name="20% - Énfasis3 3 3 2 5" xfId="6560" xr:uid="{00000000-0005-0000-0000-00002A060000}"/>
    <cellStyle name="20% - Énfasis3 3 3 3" xfId="901" xr:uid="{00000000-0005-0000-0000-00002B060000}"/>
    <cellStyle name="20% - Énfasis3 3 3 3 2" xfId="902" xr:uid="{00000000-0005-0000-0000-00002C060000}"/>
    <cellStyle name="20% - Énfasis3 3 3 3 2 2" xfId="6567" xr:uid="{00000000-0005-0000-0000-00002D060000}"/>
    <cellStyle name="20% - Énfasis3 3 3 3 3" xfId="6566" xr:uid="{00000000-0005-0000-0000-00002E060000}"/>
    <cellStyle name="20% - Énfasis3 3 3 4" xfId="903" xr:uid="{00000000-0005-0000-0000-00002F060000}"/>
    <cellStyle name="20% - Énfasis3 3 3 4 2" xfId="904" xr:uid="{00000000-0005-0000-0000-000030060000}"/>
    <cellStyle name="20% - Énfasis3 3 3 4 2 2" xfId="6569" xr:uid="{00000000-0005-0000-0000-000031060000}"/>
    <cellStyle name="20% - Énfasis3 3 3 4 3" xfId="6568" xr:uid="{00000000-0005-0000-0000-000032060000}"/>
    <cellStyle name="20% - Énfasis3 3 3 5" xfId="905" xr:uid="{00000000-0005-0000-0000-000033060000}"/>
    <cellStyle name="20% - Énfasis3 3 3 5 2" xfId="6570" xr:uid="{00000000-0005-0000-0000-000034060000}"/>
    <cellStyle name="20% - Énfasis3 3 3 6" xfId="6559" xr:uid="{00000000-0005-0000-0000-000035060000}"/>
    <cellStyle name="20% - Énfasis3 3 4" xfId="906" xr:uid="{00000000-0005-0000-0000-000036060000}"/>
    <cellStyle name="20% - Énfasis3 3 4 2" xfId="907" xr:uid="{00000000-0005-0000-0000-000037060000}"/>
    <cellStyle name="20% - Énfasis3 3 4 2 2" xfId="908" xr:uid="{00000000-0005-0000-0000-000038060000}"/>
    <cellStyle name="20% - Énfasis3 3 4 2 2 2" xfId="6573" xr:uid="{00000000-0005-0000-0000-000039060000}"/>
    <cellStyle name="20% - Énfasis3 3 4 2 3" xfId="6572" xr:uid="{00000000-0005-0000-0000-00003A060000}"/>
    <cellStyle name="20% - Énfasis3 3 4 3" xfId="909" xr:uid="{00000000-0005-0000-0000-00003B060000}"/>
    <cellStyle name="20% - Énfasis3 3 4 3 2" xfId="910" xr:uid="{00000000-0005-0000-0000-00003C060000}"/>
    <cellStyle name="20% - Énfasis3 3 4 3 2 2" xfId="6575" xr:uid="{00000000-0005-0000-0000-00003D060000}"/>
    <cellStyle name="20% - Énfasis3 3 4 3 3" xfId="6574" xr:uid="{00000000-0005-0000-0000-00003E060000}"/>
    <cellStyle name="20% - Énfasis3 3 4 4" xfId="911" xr:uid="{00000000-0005-0000-0000-00003F060000}"/>
    <cellStyle name="20% - Énfasis3 3 4 4 2" xfId="6576" xr:uid="{00000000-0005-0000-0000-000040060000}"/>
    <cellStyle name="20% - Énfasis3 3 4 5" xfId="6571" xr:uid="{00000000-0005-0000-0000-000041060000}"/>
    <cellStyle name="20% - Énfasis3 3 5" xfId="912" xr:uid="{00000000-0005-0000-0000-000042060000}"/>
    <cellStyle name="20% - Énfasis3 3 5 2" xfId="913" xr:uid="{00000000-0005-0000-0000-000043060000}"/>
    <cellStyle name="20% - Énfasis3 3 5 2 2" xfId="6578" xr:uid="{00000000-0005-0000-0000-000044060000}"/>
    <cellStyle name="20% - Énfasis3 3 5 3" xfId="6577" xr:uid="{00000000-0005-0000-0000-000045060000}"/>
    <cellStyle name="20% - Énfasis3 3 6" xfId="914" xr:uid="{00000000-0005-0000-0000-000046060000}"/>
    <cellStyle name="20% - Énfasis3 3 6 2" xfId="915" xr:uid="{00000000-0005-0000-0000-000047060000}"/>
    <cellStyle name="20% - Énfasis3 3 6 2 2" xfId="6580" xr:uid="{00000000-0005-0000-0000-000048060000}"/>
    <cellStyle name="20% - Énfasis3 3 6 3" xfId="6579" xr:uid="{00000000-0005-0000-0000-000049060000}"/>
    <cellStyle name="20% - Énfasis3 3 7" xfId="916" xr:uid="{00000000-0005-0000-0000-00004A060000}"/>
    <cellStyle name="20% - Énfasis3 3 7 2" xfId="917" xr:uid="{00000000-0005-0000-0000-00004B060000}"/>
    <cellStyle name="20% - Énfasis3 3 7 2 2" xfId="6582" xr:uid="{00000000-0005-0000-0000-00004C060000}"/>
    <cellStyle name="20% - Énfasis3 3 7 3" xfId="6581" xr:uid="{00000000-0005-0000-0000-00004D060000}"/>
    <cellStyle name="20% - Énfasis3 3 8" xfId="918" xr:uid="{00000000-0005-0000-0000-00004E060000}"/>
    <cellStyle name="20% - Énfasis3 3 8 2" xfId="6583" xr:uid="{00000000-0005-0000-0000-00004F060000}"/>
    <cellStyle name="20% - Énfasis3 3 9" xfId="5679" xr:uid="{00000000-0005-0000-0000-000050060000}"/>
    <cellStyle name="20% - Énfasis3 4" xfId="919" xr:uid="{00000000-0005-0000-0000-000051060000}"/>
    <cellStyle name="20% - Énfasis3 4 2" xfId="920" xr:uid="{00000000-0005-0000-0000-000052060000}"/>
    <cellStyle name="20% - Énfasis3 4 2 2" xfId="921" xr:uid="{00000000-0005-0000-0000-000053060000}"/>
    <cellStyle name="20% - Énfasis3 4 2 2 2" xfId="922" xr:uid="{00000000-0005-0000-0000-000054060000}"/>
    <cellStyle name="20% - Énfasis3 4 2 2 2 2" xfId="923" xr:uid="{00000000-0005-0000-0000-000055060000}"/>
    <cellStyle name="20% - Énfasis3 4 2 2 2 2 2" xfId="6588" xr:uid="{00000000-0005-0000-0000-000056060000}"/>
    <cellStyle name="20% - Énfasis3 4 2 2 2 3" xfId="6587" xr:uid="{00000000-0005-0000-0000-000057060000}"/>
    <cellStyle name="20% - Énfasis3 4 2 2 3" xfId="924" xr:uid="{00000000-0005-0000-0000-000058060000}"/>
    <cellStyle name="20% - Énfasis3 4 2 2 3 2" xfId="925" xr:uid="{00000000-0005-0000-0000-000059060000}"/>
    <cellStyle name="20% - Énfasis3 4 2 2 3 2 2" xfId="6590" xr:uid="{00000000-0005-0000-0000-00005A060000}"/>
    <cellStyle name="20% - Énfasis3 4 2 2 3 3" xfId="6589" xr:uid="{00000000-0005-0000-0000-00005B060000}"/>
    <cellStyle name="20% - Énfasis3 4 2 2 4" xfId="926" xr:uid="{00000000-0005-0000-0000-00005C060000}"/>
    <cellStyle name="20% - Énfasis3 4 2 2 4 2" xfId="6591" xr:uid="{00000000-0005-0000-0000-00005D060000}"/>
    <cellStyle name="20% - Énfasis3 4 2 2 5" xfId="6586" xr:uid="{00000000-0005-0000-0000-00005E060000}"/>
    <cellStyle name="20% - Énfasis3 4 2 3" xfId="927" xr:uid="{00000000-0005-0000-0000-00005F060000}"/>
    <cellStyle name="20% - Énfasis3 4 2 3 2" xfId="928" xr:uid="{00000000-0005-0000-0000-000060060000}"/>
    <cellStyle name="20% - Énfasis3 4 2 3 2 2" xfId="6593" xr:uid="{00000000-0005-0000-0000-000061060000}"/>
    <cellStyle name="20% - Énfasis3 4 2 3 3" xfId="6592" xr:uid="{00000000-0005-0000-0000-000062060000}"/>
    <cellStyle name="20% - Énfasis3 4 2 4" xfId="929" xr:uid="{00000000-0005-0000-0000-000063060000}"/>
    <cellStyle name="20% - Énfasis3 4 2 4 2" xfId="930" xr:uid="{00000000-0005-0000-0000-000064060000}"/>
    <cellStyle name="20% - Énfasis3 4 2 4 2 2" xfId="6595" xr:uid="{00000000-0005-0000-0000-000065060000}"/>
    <cellStyle name="20% - Énfasis3 4 2 4 3" xfId="6594" xr:uid="{00000000-0005-0000-0000-000066060000}"/>
    <cellStyle name="20% - Énfasis3 4 2 5" xfId="931" xr:uid="{00000000-0005-0000-0000-000067060000}"/>
    <cellStyle name="20% - Énfasis3 4 2 5 2" xfId="6596" xr:uid="{00000000-0005-0000-0000-000068060000}"/>
    <cellStyle name="20% - Énfasis3 4 2 6" xfId="6585" xr:uid="{00000000-0005-0000-0000-000069060000}"/>
    <cellStyle name="20% - Énfasis3 4 3" xfId="932" xr:uid="{00000000-0005-0000-0000-00006A060000}"/>
    <cellStyle name="20% - Énfasis3 4 3 2" xfId="933" xr:uid="{00000000-0005-0000-0000-00006B060000}"/>
    <cellStyle name="20% - Énfasis3 4 3 2 2" xfId="934" xr:uid="{00000000-0005-0000-0000-00006C060000}"/>
    <cellStyle name="20% - Énfasis3 4 3 2 2 2" xfId="6599" xr:uid="{00000000-0005-0000-0000-00006D060000}"/>
    <cellStyle name="20% - Énfasis3 4 3 2 3" xfId="6598" xr:uid="{00000000-0005-0000-0000-00006E060000}"/>
    <cellStyle name="20% - Énfasis3 4 3 3" xfId="935" xr:uid="{00000000-0005-0000-0000-00006F060000}"/>
    <cellStyle name="20% - Énfasis3 4 3 3 2" xfId="936" xr:uid="{00000000-0005-0000-0000-000070060000}"/>
    <cellStyle name="20% - Énfasis3 4 3 3 2 2" xfId="6601" xr:uid="{00000000-0005-0000-0000-000071060000}"/>
    <cellStyle name="20% - Énfasis3 4 3 3 3" xfId="6600" xr:uid="{00000000-0005-0000-0000-000072060000}"/>
    <cellStyle name="20% - Énfasis3 4 3 4" xfId="937" xr:uid="{00000000-0005-0000-0000-000073060000}"/>
    <cellStyle name="20% - Énfasis3 4 3 4 2" xfId="6602" xr:uid="{00000000-0005-0000-0000-000074060000}"/>
    <cellStyle name="20% - Énfasis3 4 3 5" xfId="6597" xr:uid="{00000000-0005-0000-0000-000075060000}"/>
    <cellStyle name="20% - Énfasis3 4 4" xfId="938" xr:uid="{00000000-0005-0000-0000-000076060000}"/>
    <cellStyle name="20% - Énfasis3 4 4 2" xfId="939" xr:uid="{00000000-0005-0000-0000-000077060000}"/>
    <cellStyle name="20% - Énfasis3 4 4 2 2" xfId="6604" xr:uid="{00000000-0005-0000-0000-000078060000}"/>
    <cellStyle name="20% - Énfasis3 4 4 3" xfId="6603" xr:uid="{00000000-0005-0000-0000-000079060000}"/>
    <cellStyle name="20% - Énfasis3 4 5" xfId="940" xr:uid="{00000000-0005-0000-0000-00007A060000}"/>
    <cellStyle name="20% - Énfasis3 4 5 2" xfId="941" xr:uid="{00000000-0005-0000-0000-00007B060000}"/>
    <cellStyle name="20% - Énfasis3 4 5 2 2" xfId="6606" xr:uid="{00000000-0005-0000-0000-00007C060000}"/>
    <cellStyle name="20% - Énfasis3 4 5 3" xfId="6605" xr:uid="{00000000-0005-0000-0000-00007D060000}"/>
    <cellStyle name="20% - Énfasis3 4 6" xfId="942" xr:uid="{00000000-0005-0000-0000-00007E060000}"/>
    <cellStyle name="20% - Énfasis3 4 6 2" xfId="943" xr:uid="{00000000-0005-0000-0000-00007F060000}"/>
    <cellStyle name="20% - Énfasis3 4 6 2 2" xfId="6608" xr:uid="{00000000-0005-0000-0000-000080060000}"/>
    <cellStyle name="20% - Énfasis3 4 6 3" xfId="6607" xr:uid="{00000000-0005-0000-0000-000081060000}"/>
    <cellStyle name="20% - Énfasis3 4 7" xfId="944" xr:uid="{00000000-0005-0000-0000-000082060000}"/>
    <cellStyle name="20% - Énfasis3 4 7 2" xfId="6609" xr:uid="{00000000-0005-0000-0000-000083060000}"/>
    <cellStyle name="20% - Énfasis3 4 8" xfId="6584" xr:uid="{00000000-0005-0000-0000-000084060000}"/>
    <cellStyle name="20% - Énfasis3 5" xfId="945" xr:uid="{00000000-0005-0000-0000-000085060000}"/>
    <cellStyle name="20% - Énfasis3 5 2" xfId="946" xr:uid="{00000000-0005-0000-0000-000086060000}"/>
    <cellStyle name="20% - Énfasis3 5 2 2" xfId="947" xr:uid="{00000000-0005-0000-0000-000087060000}"/>
    <cellStyle name="20% - Énfasis3 5 2 2 2" xfId="948" xr:uid="{00000000-0005-0000-0000-000088060000}"/>
    <cellStyle name="20% - Énfasis3 5 2 2 2 2" xfId="949" xr:uid="{00000000-0005-0000-0000-000089060000}"/>
    <cellStyle name="20% - Énfasis3 5 2 2 2 2 2" xfId="6614" xr:uid="{00000000-0005-0000-0000-00008A060000}"/>
    <cellStyle name="20% - Énfasis3 5 2 2 2 3" xfId="6613" xr:uid="{00000000-0005-0000-0000-00008B060000}"/>
    <cellStyle name="20% - Énfasis3 5 2 2 3" xfId="950" xr:uid="{00000000-0005-0000-0000-00008C060000}"/>
    <cellStyle name="20% - Énfasis3 5 2 2 3 2" xfId="951" xr:uid="{00000000-0005-0000-0000-00008D060000}"/>
    <cellStyle name="20% - Énfasis3 5 2 2 3 2 2" xfId="6616" xr:uid="{00000000-0005-0000-0000-00008E060000}"/>
    <cellStyle name="20% - Énfasis3 5 2 2 3 3" xfId="6615" xr:uid="{00000000-0005-0000-0000-00008F060000}"/>
    <cellStyle name="20% - Énfasis3 5 2 2 4" xfId="952" xr:uid="{00000000-0005-0000-0000-000090060000}"/>
    <cellStyle name="20% - Énfasis3 5 2 2 4 2" xfId="6617" xr:uid="{00000000-0005-0000-0000-000091060000}"/>
    <cellStyle name="20% - Énfasis3 5 2 2 5" xfId="6612" xr:uid="{00000000-0005-0000-0000-000092060000}"/>
    <cellStyle name="20% - Énfasis3 5 2 3" xfId="953" xr:uid="{00000000-0005-0000-0000-000093060000}"/>
    <cellStyle name="20% - Énfasis3 5 2 3 2" xfId="954" xr:uid="{00000000-0005-0000-0000-000094060000}"/>
    <cellStyle name="20% - Énfasis3 5 2 3 2 2" xfId="6619" xr:uid="{00000000-0005-0000-0000-000095060000}"/>
    <cellStyle name="20% - Énfasis3 5 2 3 3" xfId="6618" xr:uid="{00000000-0005-0000-0000-000096060000}"/>
    <cellStyle name="20% - Énfasis3 5 2 4" xfId="955" xr:uid="{00000000-0005-0000-0000-000097060000}"/>
    <cellStyle name="20% - Énfasis3 5 2 4 2" xfId="956" xr:uid="{00000000-0005-0000-0000-000098060000}"/>
    <cellStyle name="20% - Énfasis3 5 2 4 2 2" xfId="6621" xr:uid="{00000000-0005-0000-0000-000099060000}"/>
    <cellStyle name="20% - Énfasis3 5 2 4 3" xfId="6620" xr:uid="{00000000-0005-0000-0000-00009A060000}"/>
    <cellStyle name="20% - Énfasis3 5 2 5" xfId="957" xr:uid="{00000000-0005-0000-0000-00009B060000}"/>
    <cellStyle name="20% - Énfasis3 5 2 5 2" xfId="6622" xr:uid="{00000000-0005-0000-0000-00009C060000}"/>
    <cellStyle name="20% - Énfasis3 5 2 6" xfId="6611" xr:uid="{00000000-0005-0000-0000-00009D060000}"/>
    <cellStyle name="20% - Énfasis3 5 3" xfId="958" xr:uid="{00000000-0005-0000-0000-00009E060000}"/>
    <cellStyle name="20% - Énfasis3 5 3 2" xfId="959" xr:uid="{00000000-0005-0000-0000-00009F060000}"/>
    <cellStyle name="20% - Énfasis3 5 3 2 2" xfId="960" xr:uid="{00000000-0005-0000-0000-0000A0060000}"/>
    <cellStyle name="20% - Énfasis3 5 3 2 2 2" xfId="6625" xr:uid="{00000000-0005-0000-0000-0000A1060000}"/>
    <cellStyle name="20% - Énfasis3 5 3 2 3" xfId="6624" xr:uid="{00000000-0005-0000-0000-0000A2060000}"/>
    <cellStyle name="20% - Énfasis3 5 3 3" xfId="961" xr:uid="{00000000-0005-0000-0000-0000A3060000}"/>
    <cellStyle name="20% - Énfasis3 5 3 3 2" xfId="962" xr:uid="{00000000-0005-0000-0000-0000A4060000}"/>
    <cellStyle name="20% - Énfasis3 5 3 3 2 2" xfId="6627" xr:uid="{00000000-0005-0000-0000-0000A5060000}"/>
    <cellStyle name="20% - Énfasis3 5 3 3 3" xfId="6626" xr:uid="{00000000-0005-0000-0000-0000A6060000}"/>
    <cellStyle name="20% - Énfasis3 5 3 4" xfId="963" xr:uid="{00000000-0005-0000-0000-0000A7060000}"/>
    <cellStyle name="20% - Énfasis3 5 3 4 2" xfId="6628" xr:uid="{00000000-0005-0000-0000-0000A8060000}"/>
    <cellStyle name="20% - Énfasis3 5 3 5" xfId="6623" xr:uid="{00000000-0005-0000-0000-0000A9060000}"/>
    <cellStyle name="20% - Énfasis3 5 4" xfId="964" xr:uid="{00000000-0005-0000-0000-0000AA060000}"/>
    <cellStyle name="20% - Énfasis3 5 4 2" xfId="965" xr:uid="{00000000-0005-0000-0000-0000AB060000}"/>
    <cellStyle name="20% - Énfasis3 5 4 2 2" xfId="6630" xr:uid="{00000000-0005-0000-0000-0000AC060000}"/>
    <cellStyle name="20% - Énfasis3 5 4 3" xfId="6629" xr:uid="{00000000-0005-0000-0000-0000AD060000}"/>
    <cellStyle name="20% - Énfasis3 5 5" xfId="966" xr:uid="{00000000-0005-0000-0000-0000AE060000}"/>
    <cellStyle name="20% - Énfasis3 5 5 2" xfId="967" xr:uid="{00000000-0005-0000-0000-0000AF060000}"/>
    <cellStyle name="20% - Énfasis3 5 5 2 2" xfId="6632" xr:uid="{00000000-0005-0000-0000-0000B0060000}"/>
    <cellStyle name="20% - Énfasis3 5 5 3" xfId="6631" xr:uid="{00000000-0005-0000-0000-0000B1060000}"/>
    <cellStyle name="20% - Énfasis3 5 6" xfId="968" xr:uid="{00000000-0005-0000-0000-0000B2060000}"/>
    <cellStyle name="20% - Énfasis3 5 6 2" xfId="969" xr:uid="{00000000-0005-0000-0000-0000B3060000}"/>
    <cellStyle name="20% - Énfasis3 5 6 2 2" xfId="6634" xr:uid="{00000000-0005-0000-0000-0000B4060000}"/>
    <cellStyle name="20% - Énfasis3 5 6 3" xfId="6633" xr:uid="{00000000-0005-0000-0000-0000B5060000}"/>
    <cellStyle name="20% - Énfasis3 5 7" xfId="970" xr:uid="{00000000-0005-0000-0000-0000B6060000}"/>
    <cellStyle name="20% - Énfasis3 5 7 2" xfId="6635" xr:uid="{00000000-0005-0000-0000-0000B7060000}"/>
    <cellStyle name="20% - Énfasis3 5 8" xfId="6610" xr:uid="{00000000-0005-0000-0000-0000B8060000}"/>
    <cellStyle name="20% - Énfasis3 6" xfId="971" xr:uid="{00000000-0005-0000-0000-0000B9060000}"/>
    <cellStyle name="20% - Énfasis3 6 2" xfId="972" xr:uid="{00000000-0005-0000-0000-0000BA060000}"/>
    <cellStyle name="20% - Énfasis3 6 2 2" xfId="973" xr:uid="{00000000-0005-0000-0000-0000BB060000}"/>
    <cellStyle name="20% - Énfasis3 6 2 2 2" xfId="974" xr:uid="{00000000-0005-0000-0000-0000BC060000}"/>
    <cellStyle name="20% - Énfasis3 6 2 2 2 2" xfId="975" xr:uid="{00000000-0005-0000-0000-0000BD060000}"/>
    <cellStyle name="20% - Énfasis3 6 2 2 2 2 2" xfId="6640" xr:uid="{00000000-0005-0000-0000-0000BE060000}"/>
    <cellStyle name="20% - Énfasis3 6 2 2 2 3" xfId="6639" xr:uid="{00000000-0005-0000-0000-0000BF060000}"/>
    <cellStyle name="20% - Énfasis3 6 2 2 3" xfId="976" xr:uid="{00000000-0005-0000-0000-0000C0060000}"/>
    <cellStyle name="20% - Énfasis3 6 2 2 3 2" xfId="977" xr:uid="{00000000-0005-0000-0000-0000C1060000}"/>
    <cellStyle name="20% - Énfasis3 6 2 2 3 2 2" xfId="6642" xr:uid="{00000000-0005-0000-0000-0000C2060000}"/>
    <cellStyle name="20% - Énfasis3 6 2 2 3 3" xfId="6641" xr:uid="{00000000-0005-0000-0000-0000C3060000}"/>
    <cellStyle name="20% - Énfasis3 6 2 2 4" xfId="978" xr:uid="{00000000-0005-0000-0000-0000C4060000}"/>
    <cellStyle name="20% - Énfasis3 6 2 2 4 2" xfId="6643" xr:uid="{00000000-0005-0000-0000-0000C5060000}"/>
    <cellStyle name="20% - Énfasis3 6 2 2 5" xfId="6638" xr:uid="{00000000-0005-0000-0000-0000C6060000}"/>
    <cellStyle name="20% - Énfasis3 6 2 3" xfId="979" xr:uid="{00000000-0005-0000-0000-0000C7060000}"/>
    <cellStyle name="20% - Énfasis3 6 2 3 2" xfId="980" xr:uid="{00000000-0005-0000-0000-0000C8060000}"/>
    <cellStyle name="20% - Énfasis3 6 2 3 2 2" xfId="6645" xr:uid="{00000000-0005-0000-0000-0000C9060000}"/>
    <cellStyle name="20% - Énfasis3 6 2 3 3" xfId="6644" xr:uid="{00000000-0005-0000-0000-0000CA060000}"/>
    <cellStyle name="20% - Énfasis3 6 2 4" xfId="981" xr:uid="{00000000-0005-0000-0000-0000CB060000}"/>
    <cellStyle name="20% - Énfasis3 6 2 4 2" xfId="982" xr:uid="{00000000-0005-0000-0000-0000CC060000}"/>
    <cellStyle name="20% - Énfasis3 6 2 4 2 2" xfId="6647" xr:uid="{00000000-0005-0000-0000-0000CD060000}"/>
    <cellStyle name="20% - Énfasis3 6 2 4 3" xfId="6646" xr:uid="{00000000-0005-0000-0000-0000CE060000}"/>
    <cellStyle name="20% - Énfasis3 6 2 5" xfId="983" xr:uid="{00000000-0005-0000-0000-0000CF060000}"/>
    <cellStyle name="20% - Énfasis3 6 2 5 2" xfId="6648" xr:uid="{00000000-0005-0000-0000-0000D0060000}"/>
    <cellStyle name="20% - Énfasis3 6 2 6" xfId="6637" xr:uid="{00000000-0005-0000-0000-0000D1060000}"/>
    <cellStyle name="20% - Énfasis3 6 3" xfId="984" xr:uid="{00000000-0005-0000-0000-0000D2060000}"/>
    <cellStyle name="20% - Énfasis3 6 3 2" xfId="985" xr:uid="{00000000-0005-0000-0000-0000D3060000}"/>
    <cellStyle name="20% - Énfasis3 6 3 2 2" xfId="986" xr:uid="{00000000-0005-0000-0000-0000D4060000}"/>
    <cellStyle name="20% - Énfasis3 6 3 2 2 2" xfId="6651" xr:uid="{00000000-0005-0000-0000-0000D5060000}"/>
    <cellStyle name="20% - Énfasis3 6 3 2 3" xfId="6650" xr:uid="{00000000-0005-0000-0000-0000D6060000}"/>
    <cellStyle name="20% - Énfasis3 6 3 3" xfId="987" xr:uid="{00000000-0005-0000-0000-0000D7060000}"/>
    <cellStyle name="20% - Énfasis3 6 3 3 2" xfId="988" xr:uid="{00000000-0005-0000-0000-0000D8060000}"/>
    <cellStyle name="20% - Énfasis3 6 3 3 2 2" xfId="6653" xr:uid="{00000000-0005-0000-0000-0000D9060000}"/>
    <cellStyle name="20% - Énfasis3 6 3 3 3" xfId="6652" xr:uid="{00000000-0005-0000-0000-0000DA060000}"/>
    <cellStyle name="20% - Énfasis3 6 3 4" xfId="989" xr:uid="{00000000-0005-0000-0000-0000DB060000}"/>
    <cellStyle name="20% - Énfasis3 6 3 4 2" xfId="6654" xr:uid="{00000000-0005-0000-0000-0000DC060000}"/>
    <cellStyle name="20% - Énfasis3 6 3 5" xfId="6649" xr:uid="{00000000-0005-0000-0000-0000DD060000}"/>
    <cellStyle name="20% - Énfasis3 6 4" xfId="990" xr:uid="{00000000-0005-0000-0000-0000DE060000}"/>
    <cellStyle name="20% - Énfasis3 6 4 2" xfId="991" xr:uid="{00000000-0005-0000-0000-0000DF060000}"/>
    <cellStyle name="20% - Énfasis3 6 4 2 2" xfId="6656" xr:uid="{00000000-0005-0000-0000-0000E0060000}"/>
    <cellStyle name="20% - Énfasis3 6 4 3" xfId="6655" xr:uid="{00000000-0005-0000-0000-0000E1060000}"/>
    <cellStyle name="20% - Énfasis3 6 5" xfId="992" xr:uid="{00000000-0005-0000-0000-0000E2060000}"/>
    <cellStyle name="20% - Énfasis3 6 5 2" xfId="993" xr:uid="{00000000-0005-0000-0000-0000E3060000}"/>
    <cellStyle name="20% - Énfasis3 6 5 2 2" xfId="6658" xr:uid="{00000000-0005-0000-0000-0000E4060000}"/>
    <cellStyle name="20% - Énfasis3 6 5 3" xfId="6657" xr:uid="{00000000-0005-0000-0000-0000E5060000}"/>
    <cellStyle name="20% - Énfasis3 6 6" xfId="994" xr:uid="{00000000-0005-0000-0000-0000E6060000}"/>
    <cellStyle name="20% - Énfasis3 6 6 2" xfId="6659" xr:uid="{00000000-0005-0000-0000-0000E7060000}"/>
    <cellStyle name="20% - Énfasis3 6 7" xfId="6636" xr:uid="{00000000-0005-0000-0000-0000E8060000}"/>
    <cellStyle name="20% - Énfasis3 7" xfId="995" xr:uid="{00000000-0005-0000-0000-0000E9060000}"/>
    <cellStyle name="20% - Énfasis3 7 2" xfId="996" xr:uid="{00000000-0005-0000-0000-0000EA060000}"/>
    <cellStyle name="20% - Énfasis3 7 2 2" xfId="997" xr:uid="{00000000-0005-0000-0000-0000EB060000}"/>
    <cellStyle name="20% - Énfasis3 7 2 2 2" xfId="998" xr:uid="{00000000-0005-0000-0000-0000EC060000}"/>
    <cellStyle name="20% - Énfasis3 7 2 2 2 2" xfId="999" xr:uid="{00000000-0005-0000-0000-0000ED060000}"/>
    <cellStyle name="20% - Énfasis3 7 2 2 2 2 2" xfId="6664" xr:uid="{00000000-0005-0000-0000-0000EE060000}"/>
    <cellStyle name="20% - Énfasis3 7 2 2 2 3" xfId="6663" xr:uid="{00000000-0005-0000-0000-0000EF060000}"/>
    <cellStyle name="20% - Énfasis3 7 2 2 3" xfId="1000" xr:uid="{00000000-0005-0000-0000-0000F0060000}"/>
    <cellStyle name="20% - Énfasis3 7 2 2 3 2" xfId="1001" xr:uid="{00000000-0005-0000-0000-0000F1060000}"/>
    <cellStyle name="20% - Énfasis3 7 2 2 3 2 2" xfId="6666" xr:uid="{00000000-0005-0000-0000-0000F2060000}"/>
    <cellStyle name="20% - Énfasis3 7 2 2 3 3" xfId="6665" xr:uid="{00000000-0005-0000-0000-0000F3060000}"/>
    <cellStyle name="20% - Énfasis3 7 2 2 4" xfId="1002" xr:uid="{00000000-0005-0000-0000-0000F4060000}"/>
    <cellStyle name="20% - Énfasis3 7 2 2 4 2" xfId="6667" xr:uid="{00000000-0005-0000-0000-0000F5060000}"/>
    <cellStyle name="20% - Énfasis3 7 2 2 5" xfId="6662" xr:uid="{00000000-0005-0000-0000-0000F6060000}"/>
    <cellStyle name="20% - Énfasis3 7 2 3" xfId="1003" xr:uid="{00000000-0005-0000-0000-0000F7060000}"/>
    <cellStyle name="20% - Énfasis3 7 2 3 2" xfId="1004" xr:uid="{00000000-0005-0000-0000-0000F8060000}"/>
    <cellStyle name="20% - Énfasis3 7 2 3 2 2" xfId="6669" xr:uid="{00000000-0005-0000-0000-0000F9060000}"/>
    <cellStyle name="20% - Énfasis3 7 2 3 3" xfId="6668" xr:uid="{00000000-0005-0000-0000-0000FA060000}"/>
    <cellStyle name="20% - Énfasis3 7 2 4" xfId="1005" xr:uid="{00000000-0005-0000-0000-0000FB060000}"/>
    <cellStyle name="20% - Énfasis3 7 2 4 2" xfId="1006" xr:uid="{00000000-0005-0000-0000-0000FC060000}"/>
    <cellStyle name="20% - Énfasis3 7 2 4 2 2" xfId="6671" xr:uid="{00000000-0005-0000-0000-0000FD060000}"/>
    <cellStyle name="20% - Énfasis3 7 2 4 3" xfId="6670" xr:uid="{00000000-0005-0000-0000-0000FE060000}"/>
    <cellStyle name="20% - Énfasis3 7 2 5" xfId="1007" xr:uid="{00000000-0005-0000-0000-0000FF060000}"/>
    <cellStyle name="20% - Énfasis3 7 2 5 2" xfId="6672" xr:uid="{00000000-0005-0000-0000-000000070000}"/>
    <cellStyle name="20% - Énfasis3 7 2 6" xfId="6661" xr:uid="{00000000-0005-0000-0000-000001070000}"/>
    <cellStyle name="20% - Énfasis3 7 3" xfId="1008" xr:uid="{00000000-0005-0000-0000-000002070000}"/>
    <cellStyle name="20% - Énfasis3 7 3 2" xfId="1009" xr:uid="{00000000-0005-0000-0000-000003070000}"/>
    <cellStyle name="20% - Énfasis3 7 3 2 2" xfId="1010" xr:uid="{00000000-0005-0000-0000-000004070000}"/>
    <cellStyle name="20% - Énfasis3 7 3 2 2 2" xfId="6675" xr:uid="{00000000-0005-0000-0000-000005070000}"/>
    <cellStyle name="20% - Énfasis3 7 3 2 3" xfId="6674" xr:uid="{00000000-0005-0000-0000-000006070000}"/>
    <cellStyle name="20% - Énfasis3 7 3 3" xfId="1011" xr:uid="{00000000-0005-0000-0000-000007070000}"/>
    <cellStyle name="20% - Énfasis3 7 3 3 2" xfId="1012" xr:uid="{00000000-0005-0000-0000-000008070000}"/>
    <cellStyle name="20% - Énfasis3 7 3 3 2 2" xfId="6677" xr:uid="{00000000-0005-0000-0000-000009070000}"/>
    <cellStyle name="20% - Énfasis3 7 3 3 3" xfId="6676" xr:uid="{00000000-0005-0000-0000-00000A070000}"/>
    <cellStyle name="20% - Énfasis3 7 3 4" xfId="1013" xr:uid="{00000000-0005-0000-0000-00000B070000}"/>
    <cellStyle name="20% - Énfasis3 7 3 4 2" xfId="6678" xr:uid="{00000000-0005-0000-0000-00000C070000}"/>
    <cellStyle name="20% - Énfasis3 7 3 5" xfId="6673" xr:uid="{00000000-0005-0000-0000-00000D070000}"/>
    <cellStyle name="20% - Énfasis3 7 4" xfId="1014" xr:uid="{00000000-0005-0000-0000-00000E070000}"/>
    <cellStyle name="20% - Énfasis3 7 4 2" xfId="1015" xr:uid="{00000000-0005-0000-0000-00000F070000}"/>
    <cellStyle name="20% - Énfasis3 7 4 2 2" xfId="6680" xr:uid="{00000000-0005-0000-0000-000010070000}"/>
    <cellStyle name="20% - Énfasis3 7 4 3" xfId="6679" xr:uid="{00000000-0005-0000-0000-000011070000}"/>
    <cellStyle name="20% - Énfasis3 7 5" xfId="1016" xr:uid="{00000000-0005-0000-0000-000012070000}"/>
    <cellStyle name="20% - Énfasis3 7 5 2" xfId="1017" xr:uid="{00000000-0005-0000-0000-000013070000}"/>
    <cellStyle name="20% - Énfasis3 7 5 2 2" xfId="6682" xr:uid="{00000000-0005-0000-0000-000014070000}"/>
    <cellStyle name="20% - Énfasis3 7 5 3" xfId="6681" xr:uid="{00000000-0005-0000-0000-000015070000}"/>
    <cellStyle name="20% - Énfasis3 7 6" xfId="1018" xr:uid="{00000000-0005-0000-0000-000016070000}"/>
    <cellStyle name="20% - Énfasis3 7 6 2" xfId="6683" xr:uid="{00000000-0005-0000-0000-000017070000}"/>
    <cellStyle name="20% - Énfasis3 7 7" xfId="6660" xr:uid="{00000000-0005-0000-0000-000018070000}"/>
    <cellStyle name="20% - Énfasis3 8" xfId="1019" xr:uid="{00000000-0005-0000-0000-000019070000}"/>
    <cellStyle name="20% - Énfasis3 8 2" xfId="1020" xr:uid="{00000000-0005-0000-0000-00001A070000}"/>
    <cellStyle name="20% - Énfasis3 8 2 2" xfId="1021" xr:uid="{00000000-0005-0000-0000-00001B070000}"/>
    <cellStyle name="20% - Énfasis3 8 2 2 2" xfId="1022" xr:uid="{00000000-0005-0000-0000-00001C070000}"/>
    <cellStyle name="20% - Énfasis3 8 2 2 2 2" xfId="1023" xr:uid="{00000000-0005-0000-0000-00001D070000}"/>
    <cellStyle name="20% - Énfasis3 8 2 2 2 2 2" xfId="6688" xr:uid="{00000000-0005-0000-0000-00001E070000}"/>
    <cellStyle name="20% - Énfasis3 8 2 2 2 3" xfId="6687" xr:uid="{00000000-0005-0000-0000-00001F070000}"/>
    <cellStyle name="20% - Énfasis3 8 2 2 3" xfId="1024" xr:uid="{00000000-0005-0000-0000-000020070000}"/>
    <cellStyle name="20% - Énfasis3 8 2 2 3 2" xfId="6689" xr:uid="{00000000-0005-0000-0000-000021070000}"/>
    <cellStyle name="20% - Énfasis3 8 2 2 4" xfId="6686" xr:uid="{00000000-0005-0000-0000-000022070000}"/>
    <cellStyle name="20% - Énfasis3 8 2 3" xfId="1025" xr:uid="{00000000-0005-0000-0000-000023070000}"/>
    <cellStyle name="20% - Énfasis3 8 2 3 2" xfId="1026" xr:uid="{00000000-0005-0000-0000-000024070000}"/>
    <cellStyle name="20% - Énfasis3 8 2 3 2 2" xfId="6691" xr:uid="{00000000-0005-0000-0000-000025070000}"/>
    <cellStyle name="20% - Énfasis3 8 2 3 3" xfId="6690" xr:uid="{00000000-0005-0000-0000-000026070000}"/>
    <cellStyle name="20% - Énfasis3 8 2 4" xfId="1027" xr:uid="{00000000-0005-0000-0000-000027070000}"/>
    <cellStyle name="20% - Énfasis3 8 2 4 2" xfId="1028" xr:uid="{00000000-0005-0000-0000-000028070000}"/>
    <cellStyle name="20% - Énfasis3 8 2 4 2 2" xfId="6693" xr:uid="{00000000-0005-0000-0000-000029070000}"/>
    <cellStyle name="20% - Énfasis3 8 2 4 3" xfId="6692" xr:uid="{00000000-0005-0000-0000-00002A070000}"/>
    <cellStyle name="20% - Énfasis3 8 2 5" xfId="1029" xr:uid="{00000000-0005-0000-0000-00002B070000}"/>
    <cellStyle name="20% - Énfasis3 8 2 5 2" xfId="6694" xr:uid="{00000000-0005-0000-0000-00002C070000}"/>
    <cellStyle name="20% - Énfasis3 8 2 6" xfId="6685" xr:uid="{00000000-0005-0000-0000-00002D070000}"/>
    <cellStyle name="20% - Énfasis3 8 3" xfId="1030" xr:uid="{00000000-0005-0000-0000-00002E070000}"/>
    <cellStyle name="20% - Énfasis3 8 3 2" xfId="1031" xr:uid="{00000000-0005-0000-0000-00002F070000}"/>
    <cellStyle name="20% - Énfasis3 8 3 2 2" xfId="1032" xr:uid="{00000000-0005-0000-0000-000030070000}"/>
    <cellStyle name="20% - Énfasis3 8 3 2 2 2" xfId="6697" xr:uid="{00000000-0005-0000-0000-000031070000}"/>
    <cellStyle name="20% - Énfasis3 8 3 2 3" xfId="6696" xr:uid="{00000000-0005-0000-0000-000032070000}"/>
    <cellStyle name="20% - Énfasis3 8 3 3" xfId="1033" xr:uid="{00000000-0005-0000-0000-000033070000}"/>
    <cellStyle name="20% - Énfasis3 8 3 3 2" xfId="1034" xr:uid="{00000000-0005-0000-0000-000034070000}"/>
    <cellStyle name="20% - Énfasis3 8 3 3 2 2" xfId="6699" xr:uid="{00000000-0005-0000-0000-000035070000}"/>
    <cellStyle name="20% - Énfasis3 8 3 3 3" xfId="6698" xr:uid="{00000000-0005-0000-0000-000036070000}"/>
    <cellStyle name="20% - Énfasis3 8 3 4" xfId="1035" xr:uid="{00000000-0005-0000-0000-000037070000}"/>
    <cellStyle name="20% - Énfasis3 8 3 4 2" xfId="6700" xr:uid="{00000000-0005-0000-0000-000038070000}"/>
    <cellStyle name="20% - Énfasis3 8 3 5" xfId="6695" xr:uid="{00000000-0005-0000-0000-000039070000}"/>
    <cellStyle name="20% - Énfasis3 8 4" xfId="1036" xr:uid="{00000000-0005-0000-0000-00003A070000}"/>
    <cellStyle name="20% - Énfasis3 8 4 2" xfId="1037" xr:uid="{00000000-0005-0000-0000-00003B070000}"/>
    <cellStyle name="20% - Énfasis3 8 4 2 2" xfId="6702" xr:uid="{00000000-0005-0000-0000-00003C070000}"/>
    <cellStyle name="20% - Énfasis3 8 4 3" xfId="6701" xr:uid="{00000000-0005-0000-0000-00003D070000}"/>
    <cellStyle name="20% - Énfasis3 8 5" xfId="1038" xr:uid="{00000000-0005-0000-0000-00003E070000}"/>
    <cellStyle name="20% - Énfasis3 8 5 2" xfId="1039" xr:uid="{00000000-0005-0000-0000-00003F070000}"/>
    <cellStyle name="20% - Énfasis3 8 5 2 2" xfId="6704" xr:uid="{00000000-0005-0000-0000-000040070000}"/>
    <cellStyle name="20% - Énfasis3 8 5 3" xfId="6703" xr:uid="{00000000-0005-0000-0000-000041070000}"/>
    <cellStyle name="20% - Énfasis3 8 6" xfId="1040" xr:uid="{00000000-0005-0000-0000-000042070000}"/>
    <cellStyle name="20% - Énfasis3 8 6 2" xfId="6705" xr:uid="{00000000-0005-0000-0000-000043070000}"/>
    <cellStyle name="20% - Énfasis3 8 7" xfId="6684" xr:uid="{00000000-0005-0000-0000-000044070000}"/>
    <cellStyle name="20% - Énfasis3 9" xfId="1041" xr:uid="{00000000-0005-0000-0000-000045070000}"/>
    <cellStyle name="20% - Énfasis3 9 2" xfId="1042" xr:uid="{00000000-0005-0000-0000-000046070000}"/>
    <cellStyle name="20% - Énfasis3 9 2 2" xfId="1043" xr:uid="{00000000-0005-0000-0000-000047070000}"/>
    <cellStyle name="20% - Énfasis3 9 2 2 2" xfId="1044" xr:uid="{00000000-0005-0000-0000-000048070000}"/>
    <cellStyle name="20% - Énfasis3 9 2 2 2 2" xfId="1045" xr:uid="{00000000-0005-0000-0000-000049070000}"/>
    <cellStyle name="20% - Énfasis3 9 2 2 2 2 2" xfId="6710" xr:uid="{00000000-0005-0000-0000-00004A070000}"/>
    <cellStyle name="20% - Énfasis3 9 2 2 2 3" xfId="6709" xr:uid="{00000000-0005-0000-0000-00004B070000}"/>
    <cellStyle name="20% - Énfasis3 9 2 2 3" xfId="1046" xr:uid="{00000000-0005-0000-0000-00004C070000}"/>
    <cellStyle name="20% - Énfasis3 9 2 2 3 2" xfId="6711" xr:uid="{00000000-0005-0000-0000-00004D070000}"/>
    <cellStyle name="20% - Énfasis3 9 2 2 4" xfId="6708" xr:uid="{00000000-0005-0000-0000-00004E070000}"/>
    <cellStyle name="20% - Énfasis3 9 2 3" xfId="1047" xr:uid="{00000000-0005-0000-0000-00004F070000}"/>
    <cellStyle name="20% - Énfasis3 9 2 3 2" xfId="1048" xr:uid="{00000000-0005-0000-0000-000050070000}"/>
    <cellStyle name="20% - Énfasis3 9 2 3 2 2" xfId="6713" xr:uid="{00000000-0005-0000-0000-000051070000}"/>
    <cellStyle name="20% - Énfasis3 9 2 3 3" xfId="6712" xr:uid="{00000000-0005-0000-0000-000052070000}"/>
    <cellStyle name="20% - Énfasis3 9 2 4" xfId="1049" xr:uid="{00000000-0005-0000-0000-000053070000}"/>
    <cellStyle name="20% - Énfasis3 9 2 4 2" xfId="1050" xr:uid="{00000000-0005-0000-0000-000054070000}"/>
    <cellStyle name="20% - Énfasis3 9 2 4 2 2" xfId="6715" xr:uid="{00000000-0005-0000-0000-000055070000}"/>
    <cellStyle name="20% - Énfasis3 9 2 4 3" xfId="6714" xr:uid="{00000000-0005-0000-0000-000056070000}"/>
    <cellStyle name="20% - Énfasis3 9 2 5" xfId="1051" xr:uid="{00000000-0005-0000-0000-000057070000}"/>
    <cellStyle name="20% - Énfasis3 9 2 5 2" xfId="6716" xr:uid="{00000000-0005-0000-0000-000058070000}"/>
    <cellStyle name="20% - Énfasis3 9 2 6" xfId="6707" xr:uid="{00000000-0005-0000-0000-000059070000}"/>
    <cellStyle name="20% - Énfasis3 9 3" xfId="1052" xr:uid="{00000000-0005-0000-0000-00005A070000}"/>
    <cellStyle name="20% - Énfasis3 9 3 2" xfId="1053" xr:uid="{00000000-0005-0000-0000-00005B070000}"/>
    <cellStyle name="20% - Énfasis3 9 3 2 2" xfId="1054" xr:uid="{00000000-0005-0000-0000-00005C070000}"/>
    <cellStyle name="20% - Énfasis3 9 3 2 2 2" xfId="6719" xr:uid="{00000000-0005-0000-0000-00005D070000}"/>
    <cellStyle name="20% - Énfasis3 9 3 2 3" xfId="6718" xr:uid="{00000000-0005-0000-0000-00005E070000}"/>
    <cellStyle name="20% - Énfasis3 9 3 3" xfId="1055" xr:uid="{00000000-0005-0000-0000-00005F070000}"/>
    <cellStyle name="20% - Énfasis3 9 3 3 2" xfId="1056" xr:uid="{00000000-0005-0000-0000-000060070000}"/>
    <cellStyle name="20% - Énfasis3 9 3 3 2 2" xfId="6721" xr:uid="{00000000-0005-0000-0000-000061070000}"/>
    <cellStyle name="20% - Énfasis3 9 3 3 3" xfId="6720" xr:uid="{00000000-0005-0000-0000-000062070000}"/>
    <cellStyle name="20% - Énfasis3 9 3 4" xfId="1057" xr:uid="{00000000-0005-0000-0000-000063070000}"/>
    <cellStyle name="20% - Énfasis3 9 3 4 2" xfId="6722" xr:uid="{00000000-0005-0000-0000-000064070000}"/>
    <cellStyle name="20% - Énfasis3 9 3 5" xfId="6717" xr:uid="{00000000-0005-0000-0000-000065070000}"/>
    <cellStyle name="20% - Énfasis3 9 4" xfId="1058" xr:uid="{00000000-0005-0000-0000-000066070000}"/>
    <cellStyle name="20% - Énfasis3 9 4 2" xfId="1059" xr:uid="{00000000-0005-0000-0000-000067070000}"/>
    <cellStyle name="20% - Énfasis3 9 4 2 2" xfId="6724" xr:uid="{00000000-0005-0000-0000-000068070000}"/>
    <cellStyle name="20% - Énfasis3 9 4 3" xfId="6723" xr:uid="{00000000-0005-0000-0000-000069070000}"/>
    <cellStyle name="20% - Énfasis3 9 5" xfId="1060" xr:uid="{00000000-0005-0000-0000-00006A070000}"/>
    <cellStyle name="20% - Énfasis3 9 5 2" xfId="1061" xr:uid="{00000000-0005-0000-0000-00006B070000}"/>
    <cellStyle name="20% - Énfasis3 9 5 2 2" xfId="6726" xr:uid="{00000000-0005-0000-0000-00006C070000}"/>
    <cellStyle name="20% - Énfasis3 9 5 3" xfId="6725" xr:uid="{00000000-0005-0000-0000-00006D070000}"/>
    <cellStyle name="20% - Énfasis3 9 6" xfId="1062" xr:uid="{00000000-0005-0000-0000-00006E070000}"/>
    <cellStyle name="20% - Énfasis3 9 6 2" xfId="6727" xr:uid="{00000000-0005-0000-0000-00006F070000}"/>
    <cellStyle name="20% - Énfasis3 9 7" xfId="6706" xr:uid="{00000000-0005-0000-0000-000070070000}"/>
    <cellStyle name="20% - Énfasis4 10" xfId="1063" xr:uid="{00000000-0005-0000-0000-000071070000}"/>
    <cellStyle name="20% - Énfasis4 10 2" xfId="1064" xr:uid="{00000000-0005-0000-0000-000072070000}"/>
    <cellStyle name="20% - Énfasis4 10 2 2" xfId="1065" xr:uid="{00000000-0005-0000-0000-000073070000}"/>
    <cellStyle name="20% - Énfasis4 10 2 2 2" xfId="1066" xr:uid="{00000000-0005-0000-0000-000074070000}"/>
    <cellStyle name="20% - Énfasis4 10 2 2 2 2" xfId="1067" xr:uid="{00000000-0005-0000-0000-000075070000}"/>
    <cellStyle name="20% - Énfasis4 10 2 2 2 2 2" xfId="6732" xr:uid="{00000000-0005-0000-0000-000076070000}"/>
    <cellStyle name="20% - Énfasis4 10 2 2 2 3" xfId="6731" xr:uid="{00000000-0005-0000-0000-000077070000}"/>
    <cellStyle name="20% - Énfasis4 10 2 2 3" xfId="1068" xr:uid="{00000000-0005-0000-0000-000078070000}"/>
    <cellStyle name="20% - Énfasis4 10 2 2 3 2" xfId="6733" xr:uid="{00000000-0005-0000-0000-000079070000}"/>
    <cellStyle name="20% - Énfasis4 10 2 2 4" xfId="6730" xr:uid="{00000000-0005-0000-0000-00007A070000}"/>
    <cellStyle name="20% - Énfasis4 10 2 3" xfId="1069" xr:uid="{00000000-0005-0000-0000-00007B070000}"/>
    <cellStyle name="20% - Énfasis4 10 2 3 2" xfId="1070" xr:uid="{00000000-0005-0000-0000-00007C070000}"/>
    <cellStyle name="20% - Énfasis4 10 2 3 2 2" xfId="6735" xr:uid="{00000000-0005-0000-0000-00007D070000}"/>
    <cellStyle name="20% - Énfasis4 10 2 3 3" xfId="6734" xr:uid="{00000000-0005-0000-0000-00007E070000}"/>
    <cellStyle name="20% - Énfasis4 10 2 4" xfId="1071" xr:uid="{00000000-0005-0000-0000-00007F070000}"/>
    <cellStyle name="20% - Énfasis4 10 2 4 2" xfId="1072" xr:uid="{00000000-0005-0000-0000-000080070000}"/>
    <cellStyle name="20% - Énfasis4 10 2 4 2 2" xfId="6737" xr:uid="{00000000-0005-0000-0000-000081070000}"/>
    <cellStyle name="20% - Énfasis4 10 2 4 3" xfId="6736" xr:uid="{00000000-0005-0000-0000-000082070000}"/>
    <cellStyle name="20% - Énfasis4 10 2 5" xfId="1073" xr:uid="{00000000-0005-0000-0000-000083070000}"/>
    <cellStyle name="20% - Énfasis4 10 2 5 2" xfId="6738" xr:uid="{00000000-0005-0000-0000-000084070000}"/>
    <cellStyle name="20% - Énfasis4 10 2 6" xfId="6729" xr:uid="{00000000-0005-0000-0000-000085070000}"/>
    <cellStyle name="20% - Énfasis4 10 3" xfId="1074" xr:uid="{00000000-0005-0000-0000-000086070000}"/>
    <cellStyle name="20% - Énfasis4 10 3 2" xfId="1075" xr:uid="{00000000-0005-0000-0000-000087070000}"/>
    <cellStyle name="20% - Énfasis4 10 3 2 2" xfId="1076" xr:uid="{00000000-0005-0000-0000-000088070000}"/>
    <cellStyle name="20% - Énfasis4 10 3 2 2 2" xfId="6741" xr:uid="{00000000-0005-0000-0000-000089070000}"/>
    <cellStyle name="20% - Énfasis4 10 3 2 3" xfId="6740" xr:uid="{00000000-0005-0000-0000-00008A070000}"/>
    <cellStyle name="20% - Énfasis4 10 3 3" xfId="1077" xr:uid="{00000000-0005-0000-0000-00008B070000}"/>
    <cellStyle name="20% - Énfasis4 10 3 3 2" xfId="1078" xr:uid="{00000000-0005-0000-0000-00008C070000}"/>
    <cellStyle name="20% - Énfasis4 10 3 3 2 2" xfId="6743" xr:uid="{00000000-0005-0000-0000-00008D070000}"/>
    <cellStyle name="20% - Énfasis4 10 3 3 3" xfId="6742" xr:uid="{00000000-0005-0000-0000-00008E070000}"/>
    <cellStyle name="20% - Énfasis4 10 3 4" xfId="1079" xr:uid="{00000000-0005-0000-0000-00008F070000}"/>
    <cellStyle name="20% - Énfasis4 10 3 4 2" xfId="6744" xr:uid="{00000000-0005-0000-0000-000090070000}"/>
    <cellStyle name="20% - Énfasis4 10 3 5" xfId="6739" xr:uid="{00000000-0005-0000-0000-000091070000}"/>
    <cellStyle name="20% - Énfasis4 10 4" xfId="1080" xr:uid="{00000000-0005-0000-0000-000092070000}"/>
    <cellStyle name="20% - Énfasis4 10 4 2" xfId="1081" xr:uid="{00000000-0005-0000-0000-000093070000}"/>
    <cellStyle name="20% - Énfasis4 10 4 2 2" xfId="6746" xr:uid="{00000000-0005-0000-0000-000094070000}"/>
    <cellStyle name="20% - Énfasis4 10 4 3" xfId="6745" xr:uid="{00000000-0005-0000-0000-000095070000}"/>
    <cellStyle name="20% - Énfasis4 10 5" xfId="1082" xr:uid="{00000000-0005-0000-0000-000096070000}"/>
    <cellStyle name="20% - Énfasis4 10 5 2" xfId="1083" xr:uid="{00000000-0005-0000-0000-000097070000}"/>
    <cellStyle name="20% - Énfasis4 10 5 2 2" xfId="6748" xr:uid="{00000000-0005-0000-0000-000098070000}"/>
    <cellStyle name="20% - Énfasis4 10 5 3" xfId="6747" xr:uid="{00000000-0005-0000-0000-000099070000}"/>
    <cellStyle name="20% - Énfasis4 10 6" xfId="1084" xr:uid="{00000000-0005-0000-0000-00009A070000}"/>
    <cellStyle name="20% - Énfasis4 10 6 2" xfId="6749" xr:uid="{00000000-0005-0000-0000-00009B070000}"/>
    <cellStyle name="20% - Énfasis4 10 7" xfId="6728" xr:uid="{00000000-0005-0000-0000-00009C070000}"/>
    <cellStyle name="20% - Énfasis4 11" xfId="1085" xr:uid="{00000000-0005-0000-0000-00009D070000}"/>
    <cellStyle name="20% - Énfasis4 11 2" xfId="1086" xr:uid="{00000000-0005-0000-0000-00009E070000}"/>
    <cellStyle name="20% - Énfasis4 11 2 2" xfId="1087" xr:uid="{00000000-0005-0000-0000-00009F070000}"/>
    <cellStyle name="20% - Énfasis4 11 2 2 2" xfId="1088" xr:uid="{00000000-0005-0000-0000-0000A0070000}"/>
    <cellStyle name="20% - Énfasis4 11 2 2 2 2" xfId="6753" xr:uid="{00000000-0005-0000-0000-0000A1070000}"/>
    <cellStyle name="20% - Énfasis4 11 2 2 3" xfId="6752" xr:uid="{00000000-0005-0000-0000-0000A2070000}"/>
    <cellStyle name="20% - Énfasis4 11 2 3" xfId="1089" xr:uid="{00000000-0005-0000-0000-0000A3070000}"/>
    <cellStyle name="20% - Énfasis4 11 2 3 2" xfId="1090" xr:uid="{00000000-0005-0000-0000-0000A4070000}"/>
    <cellStyle name="20% - Énfasis4 11 2 3 2 2" xfId="6755" xr:uid="{00000000-0005-0000-0000-0000A5070000}"/>
    <cellStyle name="20% - Énfasis4 11 2 3 3" xfId="6754" xr:uid="{00000000-0005-0000-0000-0000A6070000}"/>
    <cellStyle name="20% - Énfasis4 11 2 4" xfId="1091" xr:uid="{00000000-0005-0000-0000-0000A7070000}"/>
    <cellStyle name="20% - Énfasis4 11 2 4 2" xfId="6756" xr:uid="{00000000-0005-0000-0000-0000A8070000}"/>
    <cellStyle name="20% - Énfasis4 11 2 5" xfId="6751" xr:uid="{00000000-0005-0000-0000-0000A9070000}"/>
    <cellStyle name="20% - Énfasis4 11 3" xfId="1092" xr:uid="{00000000-0005-0000-0000-0000AA070000}"/>
    <cellStyle name="20% - Énfasis4 11 3 2" xfId="1093" xr:uid="{00000000-0005-0000-0000-0000AB070000}"/>
    <cellStyle name="20% - Énfasis4 11 3 2 2" xfId="6758" xr:uid="{00000000-0005-0000-0000-0000AC070000}"/>
    <cellStyle name="20% - Énfasis4 11 3 3" xfId="6757" xr:uid="{00000000-0005-0000-0000-0000AD070000}"/>
    <cellStyle name="20% - Énfasis4 11 4" xfId="1094" xr:uid="{00000000-0005-0000-0000-0000AE070000}"/>
    <cellStyle name="20% - Énfasis4 11 4 2" xfId="1095" xr:uid="{00000000-0005-0000-0000-0000AF070000}"/>
    <cellStyle name="20% - Énfasis4 11 4 2 2" xfId="6760" xr:uid="{00000000-0005-0000-0000-0000B0070000}"/>
    <cellStyle name="20% - Énfasis4 11 4 3" xfId="6759" xr:uid="{00000000-0005-0000-0000-0000B1070000}"/>
    <cellStyle name="20% - Énfasis4 11 5" xfId="1096" xr:uid="{00000000-0005-0000-0000-0000B2070000}"/>
    <cellStyle name="20% - Énfasis4 11 5 2" xfId="6761" xr:uid="{00000000-0005-0000-0000-0000B3070000}"/>
    <cellStyle name="20% - Énfasis4 11 6" xfId="6750" xr:uid="{00000000-0005-0000-0000-0000B4070000}"/>
    <cellStyle name="20% - Énfasis4 12" xfId="1097" xr:uid="{00000000-0005-0000-0000-0000B5070000}"/>
    <cellStyle name="20% - Énfasis4 12 2" xfId="1098" xr:uid="{00000000-0005-0000-0000-0000B6070000}"/>
    <cellStyle name="20% - Énfasis4 12 2 2" xfId="1099" xr:uid="{00000000-0005-0000-0000-0000B7070000}"/>
    <cellStyle name="20% - Énfasis4 12 2 2 2" xfId="6764" xr:uid="{00000000-0005-0000-0000-0000B8070000}"/>
    <cellStyle name="20% - Énfasis4 12 2 3" xfId="6763" xr:uid="{00000000-0005-0000-0000-0000B9070000}"/>
    <cellStyle name="20% - Énfasis4 12 3" xfId="1100" xr:uid="{00000000-0005-0000-0000-0000BA070000}"/>
    <cellStyle name="20% - Énfasis4 12 3 2" xfId="1101" xr:uid="{00000000-0005-0000-0000-0000BB070000}"/>
    <cellStyle name="20% - Énfasis4 12 3 2 2" xfId="6766" xr:uid="{00000000-0005-0000-0000-0000BC070000}"/>
    <cellStyle name="20% - Énfasis4 12 3 3" xfId="6765" xr:uid="{00000000-0005-0000-0000-0000BD070000}"/>
    <cellStyle name="20% - Énfasis4 12 4" xfId="1102" xr:uid="{00000000-0005-0000-0000-0000BE070000}"/>
    <cellStyle name="20% - Énfasis4 12 4 2" xfId="6767" xr:uid="{00000000-0005-0000-0000-0000BF070000}"/>
    <cellStyle name="20% - Énfasis4 12 5" xfId="6762" xr:uid="{00000000-0005-0000-0000-0000C0070000}"/>
    <cellStyle name="20% - Énfasis4 13" xfId="1103" xr:uid="{00000000-0005-0000-0000-0000C1070000}"/>
    <cellStyle name="20% - Énfasis4 13 2" xfId="1104" xr:uid="{00000000-0005-0000-0000-0000C2070000}"/>
    <cellStyle name="20% - Énfasis4 13 2 2" xfId="1105" xr:uid="{00000000-0005-0000-0000-0000C3070000}"/>
    <cellStyle name="20% - Énfasis4 13 2 2 2" xfId="6770" xr:uid="{00000000-0005-0000-0000-0000C4070000}"/>
    <cellStyle name="20% - Énfasis4 13 2 3" xfId="6769" xr:uid="{00000000-0005-0000-0000-0000C5070000}"/>
    <cellStyle name="20% - Énfasis4 13 3" xfId="1106" xr:uid="{00000000-0005-0000-0000-0000C6070000}"/>
    <cellStyle name="20% - Énfasis4 13 3 2" xfId="6771" xr:uid="{00000000-0005-0000-0000-0000C7070000}"/>
    <cellStyle name="20% - Énfasis4 13 4" xfId="6768" xr:uid="{00000000-0005-0000-0000-0000C8070000}"/>
    <cellStyle name="20% - Énfasis4 14" xfId="1107" xr:uid="{00000000-0005-0000-0000-0000C9070000}"/>
    <cellStyle name="20% - Énfasis4 14 2" xfId="1108" xr:uid="{00000000-0005-0000-0000-0000CA070000}"/>
    <cellStyle name="20% - Énfasis4 14 2 2" xfId="6773" xr:uid="{00000000-0005-0000-0000-0000CB070000}"/>
    <cellStyle name="20% - Énfasis4 14 3" xfId="6772" xr:uid="{00000000-0005-0000-0000-0000CC070000}"/>
    <cellStyle name="20% - Énfasis4 2" xfId="27" xr:uid="{00000000-0005-0000-0000-0000CD070000}"/>
    <cellStyle name="20% - Énfasis4 2 2" xfId="1109" xr:uid="{00000000-0005-0000-0000-0000CE070000}"/>
    <cellStyle name="20% - Énfasis4 2 2 2" xfId="1110" xr:uid="{00000000-0005-0000-0000-0000CF070000}"/>
    <cellStyle name="20% - Énfasis4 2 2 2 2" xfId="1111" xr:uid="{00000000-0005-0000-0000-0000D0070000}"/>
    <cellStyle name="20% - Énfasis4 2 2 2 2 2" xfId="1112" xr:uid="{00000000-0005-0000-0000-0000D1070000}"/>
    <cellStyle name="20% - Énfasis4 2 2 2 2 2 2" xfId="1113" xr:uid="{00000000-0005-0000-0000-0000D2070000}"/>
    <cellStyle name="20% - Énfasis4 2 2 2 2 2 2 2" xfId="6778" xr:uid="{00000000-0005-0000-0000-0000D3070000}"/>
    <cellStyle name="20% - Énfasis4 2 2 2 2 2 3" xfId="6777" xr:uid="{00000000-0005-0000-0000-0000D4070000}"/>
    <cellStyle name="20% - Énfasis4 2 2 2 2 3" xfId="1114" xr:uid="{00000000-0005-0000-0000-0000D5070000}"/>
    <cellStyle name="20% - Énfasis4 2 2 2 2 3 2" xfId="1115" xr:uid="{00000000-0005-0000-0000-0000D6070000}"/>
    <cellStyle name="20% - Énfasis4 2 2 2 2 3 2 2" xfId="6780" xr:uid="{00000000-0005-0000-0000-0000D7070000}"/>
    <cellStyle name="20% - Énfasis4 2 2 2 2 3 3" xfId="6779" xr:uid="{00000000-0005-0000-0000-0000D8070000}"/>
    <cellStyle name="20% - Énfasis4 2 2 2 2 4" xfId="1116" xr:uid="{00000000-0005-0000-0000-0000D9070000}"/>
    <cellStyle name="20% - Énfasis4 2 2 2 2 4 2" xfId="6781" xr:uid="{00000000-0005-0000-0000-0000DA070000}"/>
    <cellStyle name="20% - Énfasis4 2 2 2 2 5" xfId="6776" xr:uid="{00000000-0005-0000-0000-0000DB070000}"/>
    <cellStyle name="20% - Énfasis4 2 2 2 3" xfId="1117" xr:uid="{00000000-0005-0000-0000-0000DC070000}"/>
    <cellStyle name="20% - Énfasis4 2 2 2 3 2" xfId="1118" xr:uid="{00000000-0005-0000-0000-0000DD070000}"/>
    <cellStyle name="20% - Énfasis4 2 2 2 3 2 2" xfId="6783" xr:uid="{00000000-0005-0000-0000-0000DE070000}"/>
    <cellStyle name="20% - Énfasis4 2 2 2 3 3" xfId="6782" xr:uid="{00000000-0005-0000-0000-0000DF070000}"/>
    <cellStyle name="20% - Énfasis4 2 2 2 4" xfId="1119" xr:uid="{00000000-0005-0000-0000-0000E0070000}"/>
    <cellStyle name="20% - Énfasis4 2 2 2 4 2" xfId="1120" xr:uid="{00000000-0005-0000-0000-0000E1070000}"/>
    <cellStyle name="20% - Énfasis4 2 2 2 4 2 2" xfId="6785" xr:uid="{00000000-0005-0000-0000-0000E2070000}"/>
    <cellStyle name="20% - Énfasis4 2 2 2 4 3" xfId="6784" xr:uid="{00000000-0005-0000-0000-0000E3070000}"/>
    <cellStyle name="20% - Énfasis4 2 2 2 5" xfId="1121" xr:uid="{00000000-0005-0000-0000-0000E4070000}"/>
    <cellStyle name="20% - Énfasis4 2 2 2 5 2" xfId="6786" xr:uid="{00000000-0005-0000-0000-0000E5070000}"/>
    <cellStyle name="20% - Énfasis4 2 2 2 6" xfId="6775" xr:uid="{00000000-0005-0000-0000-0000E6070000}"/>
    <cellStyle name="20% - Énfasis4 2 2 3" xfId="1122" xr:uid="{00000000-0005-0000-0000-0000E7070000}"/>
    <cellStyle name="20% - Énfasis4 2 2 3 2" xfId="1123" xr:uid="{00000000-0005-0000-0000-0000E8070000}"/>
    <cellStyle name="20% - Énfasis4 2 2 3 2 2" xfId="1124" xr:uid="{00000000-0005-0000-0000-0000E9070000}"/>
    <cellStyle name="20% - Énfasis4 2 2 3 2 2 2" xfId="6789" xr:uid="{00000000-0005-0000-0000-0000EA070000}"/>
    <cellStyle name="20% - Énfasis4 2 2 3 2 3" xfId="6788" xr:uid="{00000000-0005-0000-0000-0000EB070000}"/>
    <cellStyle name="20% - Énfasis4 2 2 3 3" xfId="1125" xr:uid="{00000000-0005-0000-0000-0000EC070000}"/>
    <cellStyle name="20% - Énfasis4 2 2 3 3 2" xfId="1126" xr:uid="{00000000-0005-0000-0000-0000ED070000}"/>
    <cellStyle name="20% - Énfasis4 2 2 3 3 2 2" xfId="6791" xr:uid="{00000000-0005-0000-0000-0000EE070000}"/>
    <cellStyle name="20% - Énfasis4 2 2 3 3 3" xfId="6790" xr:uid="{00000000-0005-0000-0000-0000EF070000}"/>
    <cellStyle name="20% - Énfasis4 2 2 3 4" xfId="1127" xr:uid="{00000000-0005-0000-0000-0000F0070000}"/>
    <cellStyle name="20% - Énfasis4 2 2 3 4 2" xfId="6792" xr:uid="{00000000-0005-0000-0000-0000F1070000}"/>
    <cellStyle name="20% - Énfasis4 2 2 3 5" xfId="6787" xr:uid="{00000000-0005-0000-0000-0000F2070000}"/>
    <cellStyle name="20% - Énfasis4 2 2 4" xfId="1128" xr:uid="{00000000-0005-0000-0000-0000F3070000}"/>
    <cellStyle name="20% - Énfasis4 2 2 4 2" xfId="1129" xr:uid="{00000000-0005-0000-0000-0000F4070000}"/>
    <cellStyle name="20% - Énfasis4 2 2 4 2 2" xfId="6794" xr:uid="{00000000-0005-0000-0000-0000F5070000}"/>
    <cellStyle name="20% - Énfasis4 2 2 4 3" xfId="6793" xr:uid="{00000000-0005-0000-0000-0000F6070000}"/>
    <cellStyle name="20% - Énfasis4 2 2 5" xfId="1130" xr:uid="{00000000-0005-0000-0000-0000F7070000}"/>
    <cellStyle name="20% - Énfasis4 2 2 5 2" xfId="1131" xr:uid="{00000000-0005-0000-0000-0000F8070000}"/>
    <cellStyle name="20% - Énfasis4 2 2 5 2 2" xfId="6796" xr:uid="{00000000-0005-0000-0000-0000F9070000}"/>
    <cellStyle name="20% - Énfasis4 2 2 5 3" xfId="6795" xr:uid="{00000000-0005-0000-0000-0000FA070000}"/>
    <cellStyle name="20% - Énfasis4 2 2 6" xfId="1132" xr:uid="{00000000-0005-0000-0000-0000FB070000}"/>
    <cellStyle name="20% - Énfasis4 2 2 6 2" xfId="1133" xr:uid="{00000000-0005-0000-0000-0000FC070000}"/>
    <cellStyle name="20% - Énfasis4 2 2 6 2 2" xfId="6798" xr:uid="{00000000-0005-0000-0000-0000FD070000}"/>
    <cellStyle name="20% - Énfasis4 2 2 6 3" xfId="6797" xr:uid="{00000000-0005-0000-0000-0000FE070000}"/>
    <cellStyle name="20% - Énfasis4 2 2 7" xfId="1134" xr:uid="{00000000-0005-0000-0000-0000FF070000}"/>
    <cellStyle name="20% - Énfasis4 2 2 7 2" xfId="6799" xr:uid="{00000000-0005-0000-0000-000000080000}"/>
    <cellStyle name="20% - Énfasis4 2 2 8" xfId="6774" xr:uid="{00000000-0005-0000-0000-000001080000}"/>
    <cellStyle name="20% - Énfasis4 2 3" xfId="1135" xr:uid="{00000000-0005-0000-0000-000002080000}"/>
    <cellStyle name="20% - Énfasis4 2 3 2" xfId="1136" xr:uid="{00000000-0005-0000-0000-000003080000}"/>
    <cellStyle name="20% - Énfasis4 2 3 2 2" xfId="1137" xr:uid="{00000000-0005-0000-0000-000004080000}"/>
    <cellStyle name="20% - Énfasis4 2 3 2 2 2" xfId="1138" xr:uid="{00000000-0005-0000-0000-000005080000}"/>
    <cellStyle name="20% - Énfasis4 2 3 2 2 2 2" xfId="1139" xr:uid="{00000000-0005-0000-0000-000006080000}"/>
    <cellStyle name="20% - Énfasis4 2 3 2 2 2 2 2" xfId="6804" xr:uid="{00000000-0005-0000-0000-000007080000}"/>
    <cellStyle name="20% - Énfasis4 2 3 2 2 2 3" xfId="6803" xr:uid="{00000000-0005-0000-0000-000008080000}"/>
    <cellStyle name="20% - Énfasis4 2 3 2 2 3" xfId="1140" xr:uid="{00000000-0005-0000-0000-000009080000}"/>
    <cellStyle name="20% - Énfasis4 2 3 2 2 3 2" xfId="1141" xr:uid="{00000000-0005-0000-0000-00000A080000}"/>
    <cellStyle name="20% - Énfasis4 2 3 2 2 3 2 2" xfId="6806" xr:uid="{00000000-0005-0000-0000-00000B080000}"/>
    <cellStyle name="20% - Énfasis4 2 3 2 2 3 3" xfId="6805" xr:uid="{00000000-0005-0000-0000-00000C080000}"/>
    <cellStyle name="20% - Énfasis4 2 3 2 2 4" xfId="1142" xr:uid="{00000000-0005-0000-0000-00000D080000}"/>
    <cellStyle name="20% - Énfasis4 2 3 2 2 4 2" xfId="6807" xr:uid="{00000000-0005-0000-0000-00000E080000}"/>
    <cellStyle name="20% - Énfasis4 2 3 2 2 5" xfId="6802" xr:uid="{00000000-0005-0000-0000-00000F080000}"/>
    <cellStyle name="20% - Énfasis4 2 3 2 3" xfId="1143" xr:uid="{00000000-0005-0000-0000-000010080000}"/>
    <cellStyle name="20% - Énfasis4 2 3 2 3 2" xfId="1144" xr:uid="{00000000-0005-0000-0000-000011080000}"/>
    <cellStyle name="20% - Énfasis4 2 3 2 3 2 2" xfId="6809" xr:uid="{00000000-0005-0000-0000-000012080000}"/>
    <cellStyle name="20% - Énfasis4 2 3 2 3 3" xfId="6808" xr:uid="{00000000-0005-0000-0000-000013080000}"/>
    <cellStyle name="20% - Énfasis4 2 3 2 4" xfId="1145" xr:uid="{00000000-0005-0000-0000-000014080000}"/>
    <cellStyle name="20% - Énfasis4 2 3 2 4 2" xfId="1146" xr:uid="{00000000-0005-0000-0000-000015080000}"/>
    <cellStyle name="20% - Énfasis4 2 3 2 4 2 2" xfId="6811" xr:uid="{00000000-0005-0000-0000-000016080000}"/>
    <cellStyle name="20% - Énfasis4 2 3 2 4 3" xfId="6810" xr:uid="{00000000-0005-0000-0000-000017080000}"/>
    <cellStyle name="20% - Énfasis4 2 3 2 5" xfId="1147" xr:uid="{00000000-0005-0000-0000-000018080000}"/>
    <cellStyle name="20% - Énfasis4 2 3 2 5 2" xfId="6812" xr:uid="{00000000-0005-0000-0000-000019080000}"/>
    <cellStyle name="20% - Énfasis4 2 3 2 6" xfId="6801" xr:uid="{00000000-0005-0000-0000-00001A080000}"/>
    <cellStyle name="20% - Énfasis4 2 3 3" xfId="1148" xr:uid="{00000000-0005-0000-0000-00001B080000}"/>
    <cellStyle name="20% - Énfasis4 2 3 3 2" xfId="1149" xr:uid="{00000000-0005-0000-0000-00001C080000}"/>
    <cellStyle name="20% - Énfasis4 2 3 3 2 2" xfId="1150" xr:uid="{00000000-0005-0000-0000-00001D080000}"/>
    <cellStyle name="20% - Énfasis4 2 3 3 2 2 2" xfId="6815" xr:uid="{00000000-0005-0000-0000-00001E080000}"/>
    <cellStyle name="20% - Énfasis4 2 3 3 2 3" xfId="6814" xr:uid="{00000000-0005-0000-0000-00001F080000}"/>
    <cellStyle name="20% - Énfasis4 2 3 3 3" xfId="1151" xr:uid="{00000000-0005-0000-0000-000020080000}"/>
    <cellStyle name="20% - Énfasis4 2 3 3 3 2" xfId="1152" xr:uid="{00000000-0005-0000-0000-000021080000}"/>
    <cellStyle name="20% - Énfasis4 2 3 3 3 2 2" xfId="6817" xr:uid="{00000000-0005-0000-0000-000022080000}"/>
    <cellStyle name="20% - Énfasis4 2 3 3 3 3" xfId="6816" xr:uid="{00000000-0005-0000-0000-000023080000}"/>
    <cellStyle name="20% - Énfasis4 2 3 3 4" xfId="1153" xr:uid="{00000000-0005-0000-0000-000024080000}"/>
    <cellStyle name="20% - Énfasis4 2 3 3 4 2" xfId="6818" xr:uid="{00000000-0005-0000-0000-000025080000}"/>
    <cellStyle name="20% - Énfasis4 2 3 3 5" xfId="6813" xr:uid="{00000000-0005-0000-0000-000026080000}"/>
    <cellStyle name="20% - Énfasis4 2 3 4" xfId="1154" xr:uid="{00000000-0005-0000-0000-000027080000}"/>
    <cellStyle name="20% - Énfasis4 2 3 4 2" xfId="1155" xr:uid="{00000000-0005-0000-0000-000028080000}"/>
    <cellStyle name="20% - Énfasis4 2 3 4 2 2" xfId="6820" xr:uid="{00000000-0005-0000-0000-000029080000}"/>
    <cellStyle name="20% - Énfasis4 2 3 4 3" xfId="6819" xr:uid="{00000000-0005-0000-0000-00002A080000}"/>
    <cellStyle name="20% - Énfasis4 2 3 5" xfId="1156" xr:uid="{00000000-0005-0000-0000-00002B080000}"/>
    <cellStyle name="20% - Énfasis4 2 3 5 2" xfId="1157" xr:uid="{00000000-0005-0000-0000-00002C080000}"/>
    <cellStyle name="20% - Énfasis4 2 3 5 2 2" xfId="6822" xr:uid="{00000000-0005-0000-0000-00002D080000}"/>
    <cellStyle name="20% - Énfasis4 2 3 5 3" xfId="6821" xr:uid="{00000000-0005-0000-0000-00002E080000}"/>
    <cellStyle name="20% - Énfasis4 2 3 6" xfId="1158" xr:uid="{00000000-0005-0000-0000-00002F080000}"/>
    <cellStyle name="20% - Énfasis4 2 3 6 2" xfId="6823" xr:uid="{00000000-0005-0000-0000-000030080000}"/>
    <cellStyle name="20% - Énfasis4 2 3 7" xfId="6800" xr:uid="{00000000-0005-0000-0000-000031080000}"/>
    <cellStyle name="20% - Énfasis4 2 4" xfId="1159" xr:uid="{00000000-0005-0000-0000-000032080000}"/>
    <cellStyle name="20% - Énfasis4 2 4 2" xfId="1160" xr:uid="{00000000-0005-0000-0000-000033080000}"/>
    <cellStyle name="20% - Énfasis4 2 4 2 2" xfId="1161" xr:uid="{00000000-0005-0000-0000-000034080000}"/>
    <cellStyle name="20% - Énfasis4 2 4 2 2 2" xfId="1162" xr:uid="{00000000-0005-0000-0000-000035080000}"/>
    <cellStyle name="20% - Énfasis4 2 4 2 2 2 2" xfId="6827" xr:uid="{00000000-0005-0000-0000-000036080000}"/>
    <cellStyle name="20% - Énfasis4 2 4 2 2 3" xfId="6826" xr:uid="{00000000-0005-0000-0000-000037080000}"/>
    <cellStyle name="20% - Énfasis4 2 4 2 3" xfId="1163" xr:uid="{00000000-0005-0000-0000-000038080000}"/>
    <cellStyle name="20% - Énfasis4 2 4 2 3 2" xfId="1164" xr:uid="{00000000-0005-0000-0000-000039080000}"/>
    <cellStyle name="20% - Énfasis4 2 4 2 3 2 2" xfId="6829" xr:uid="{00000000-0005-0000-0000-00003A080000}"/>
    <cellStyle name="20% - Énfasis4 2 4 2 3 3" xfId="6828" xr:uid="{00000000-0005-0000-0000-00003B080000}"/>
    <cellStyle name="20% - Énfasis4 2 4 2 4" xfId="1165" xr:uid="{00000000-0005-0000-0000-00003C080000}"/>
    <cellStyle name="20% - Énfasis4 2 4 2 4 2" xfId="6830" xr:uid="{00000000-0005-0000-0000-00003D080000}"/>
    <cellStyle name="20% - Énfasis4 2 4 2 5" xfId="6825" xr:uid="{00000000-0005-0000-0000-00003E080000}"/>
    <cellStyle name="20% - Énfasis4 2 4 3" xfId="1166" xr:uid="{00000000-0005-0000-0000-00003F080000}"/>
    <cellStyle name="20% - Énfasis4 2 4 3 2" xfId="1167" xr:uid="{00000000-0005-0000-0000-000040080000}"/>
    <cellStyle name="20% - Énfasis4 2 4 3 2 2" xfId="6832" xr:uid="{00000000-0005-0000-0000-000041080000}"/>
    <cellStyle name="20% - Énfasis4 2 4 3 3" xfId="6831" xr:uid="{00000000-0005-0000-0000-000042080000}"/>
    <cellStyle name="20% - Énfasis4 2 4 4" xfId="1168" xr:uid="{00000000-0005-0000-0000-000043080000}"/>
    <cellStyle name="20% - Énfasis4 2 4 4 2" xfId="1169" xr:uid="{00000000-0005-0000-0000-000044080000}"/>
    <cellStyle name="20% - Énfasis4 2 4 4 2 2" xfId="6834" xr:uid="{00000000-0005-0000-0000-000045080000}"/>
    <cellStyle name="20% - Énfasis4 2 4 4 3" xfId="6833" xr:uid="{00000000-0005-0000-0000-000046080000}"/>
    <cellStyle name="20% - Énfasis4 2 4 5" xfId="1170" xr:uid="{00000000-0005-0000-0000-000047080000}"/>
    <cellStyle name="20% - Énfasis4 2 4 5 2" xfId="6835" xr:uid="{00000000-0005-0000-0000-000048080000}"/>
    <cellStyle name="20% - Énfasis4 2 4 6" xfId="6824" xr:uid="{00000000-0005-0000-0000-000049080000}"/>
    <cellStyle name="20% - Énfasis4 2 5" xfId="1171" xr:uid="{00000000-0005-0000-0000-00004A080000}"/>
    <cellStyle name="20% - Énfasis4 2 5 2" xfId="1172" xr:uid="{00000000-0005-0000-0000-00004B080000}"/>
    <cellStyle name="20% - Énfasis4 2 5 2 2" xfId="1173" xr:uid="{00000000-0005-0000-0000-00004C080000}"/>
    <cellStyle name="20% - Énfasis4 2 5 2 2 2" xfId="6838" xr:uid="{00000000-0005-0000-0000-00004D080000}"/>
    <cellStyle name="20% - Énfasis4 2 5 2 3" xfId="6837" xr:uid="{00000000-0005-0000-0000-00004E080000}"/>
    <cellStyle name="20% - Énfasis4 2 5 3" xfId="1174" xr:uid="{00000000-0005-0000-0000-00004F080000}"/>
    <cellStyle name="20% - Énfasis4 2 5 3 2" xfId="1175" xr:uid="{00000000-0005-0000-0000-000050080000}"/>
    <cellStyle name="20% - Énfasis4 2 5 3 2 2" xfId="6840" xr:uid="{00000000-0005-0000-0000-000051080000}"/>
    <cellStyle name="20% - Énfasis4 2 5 3 3" xfId="6839" xr:uid="{00000000-0005-0000-0000-000052080000}"/>
    <cellStyle name="20% - Énfasis4 2 5 4" xfId="1176" xr:uid="{00000000-0005-0000-0000-000053080000}"/>
    <cellStyle name="20% - Énfasis4 2 5 4 2" xfId="6841" xr:uid="{00000000-0005-0000-0000-000054080000}"/>
    <cellStyle name="20% - Énfasis4 2 5 5" xfId="6836" xr:uid="{00000000-0005-0000-0000-000055080000}"/>
    <cellStyle name="20% - Énfasis4 2 6" xfId="1177" xr:uid="{00000000-0005-0000-0000-000056080000}"/>
    <cellStyle name="20% - Énfasis4 2 6 2" xfId="1178" xr:uid="{00000000-0005-0000-0000-000057080000}"/>
    <cellStyle name="20% - Énfasis4 2 6 2 2" xfId="6843" xr:uid="{00000000-0005-0000-0000-000058080000}"/>
    <cellStyle name="20% - Énfasis4 2 6 3" xfId="6842" xr:uid="{00000000-0005-0000-0000-000059080000}"/>
    <cellStyle name="20% - Énfasis4 2 7" xfId="1179" xr:uid="{00000000-0005-0000-0000-00005A080000}"/>
    <cellStyle name="20% - Énfasis4 2 7 2" xfId="1180" xr:uid="{00000000-0005-0000-0000-00005B080000}"/>
    <cellStyle name="20% - Énfasis4 2 7 2 2" xfId="6845" xr:uid="{00000000-0005-0000-0000-00005C080000}"/>
    <cellStyle name="20% - Énfasis4 2 7 3" xfId="6844" xr:uid="{00000000-0005-0000-0000-00005D080000}"/>
    <cellStyle name="20% - Énfasis4 2 8" xfId="1181" xr:uid="{00000000-0005-0000-0000-00005E080000}"/>
    <cellStyle name="20% - Énfasis4 2 8 2" xfId="1182" xr:uid="{00000000-0005-0000-0000-00005F080000}"/>
    <cellStyle name="20% - Énfasis4 2 8 2 2" xfId="6847" xr:uid="{00000000-0005-0000-0000-000060080000}"/>
    <cellStyle name="20% - Énfasis4 2 8 3" xfId="6846" xr:uid="{00000000-0005-0000-0000-000061080000}"/>
    <cellStyle name="20% - Énfasis4 2 9" xfId="1183" xr:uid="{00000000-0005-0000-0000-000062080000}"/>
    <cellStyle name="20% - Énfasis4 2 9 2" xfId="6848" xr:uid="{00000000-0005-0000-0000-000063080000}"/>
    <cellStyle name="20% - Énfasis4 3" xfId="28" xr:uid="{00000000-0005-0000-0000-000064080000}"/>
    <cellStyle name="20% - Énfasis4 3 2" xfId="1184" xr:uid="{00000000-0005-0000-0000-000065080000}"/>
    <cellStyle name="20% - Énfasis4 3 2 2" xfId="1185" xr:uid="{00000000-0005-0000-0000-000066080000}"/>
    <cellStyle name="20% - Énfasis4 3 2 2 2" xfId="1186" xr:uid="{00000000-0005-0000-0000-000067080000}"/>
    <cellStyle name="20% - Énfasis4 3 2 2 2 2" xfId="1187" xr:uid="{00000000-0005-0000-0000-000068080000}"/>
    <cellStyle name="20% - Énfasis4 3 2 2 2 2 2" xfId="1188" xr:uid="{00000000-0005-0000-0000-000069080000}"/>
    <cellStyle name="20% - Énfasis4 3 2 2 2 2 2 2" xfId="6853" xr:uid="{00000000-0005-0000-0000-00006A080000}"/>
    <cellStyle name="20% - Énfasis4 3 2 2 2 2 3" xfId="6852" xr:uid="{00000000-0005-0000-0000-00006B080000}"/>
    <cellStyle name="20% - Énfasis4 3 2 2 2 3" xfId="1189" xr:uid="{00000000-0005-0000-0000-00006C080000}"/>
    <cellStyle name="20% - Énfasis4 3 2 2 2 3 2" xfId="1190" xr:uid="{00000000-0005-0000-0000-00006D080000}"/>
    <cellStyle name="20% - Énfasis4 3 2 2 2 3 2 2" xfId="6855" xr:uid="{00000000-0005-0000-0000-00006E080000}"/>
    <cellStyle name="20% - Énfasis4 3 2 2 2 3 3" xfId="6854" xr:uid="{00000000-0005-0000-0000-00006F080000}"/>
    <cellStyle name="20% - Énfasis4 3 2 2 2 4" xfId="1191" xr:uid="{00000000-0005-0000-0000-000070080000}"/>
    <cellStyle name="20% - Énfasis4 3 2 2 2 4 2" xfId="6856" xr:uid="{00000000-0005-0000-0000-000071080000}"/>
    <cellStyle name="20% - Énfasis4 3 2 2 2 5" xfId="6851" xr:uid="{00000000-0005-0000-0000-000072080000}"/>
    <cellStyle name="20% - Énfasis4 3 2 2 3" xfId="1192" xr:uid="{00000000-0005-0000-0000-000073080000}"/>
    <cellStyle name="20% - Énfasis4 3 2 2 3 2" xfId="1193" xr:uid="{00000000-0005-0000-0000-000074080000}"/>
    <cellStyle name="20% - Énfasis4 3 2 2 3 2 2" xfId="6858" xr:uid="{00000000-0005-0000-0000-000075080000}"/>
    <cellStyle name="20% - Énfasis4 3 2 2 3 3" xfId="6857" xr:uid="{00000000-0005-0000-0000-000076080000}"/>
    <cellStyle name="20% - Énfasis4 3 2 2 4" xfId="1194" xr:uid="{00000000-0005-0000-0000-000077080000}"/>
    <cellStyle name="20% - Énfasis4 3 2 2 4 2" xfId="1195" xr:uid="{00000000-0005-0000-0000-000078080000}"/>
    <cellStyle name="20% - Énfasis4 3 2 2 4 2 2" xfId="6860" xr:uid="{00000000-0005-0000-0000-000079080000}"/>
    <cellStyle name="20% - Énfasis4 3 2 2 4 3" xfId="6859" xr:uid="{00000000-0005-0000-0000-00007A080000}"/>
    <cellStyle name="20% - Énfasis4 3 2 2 5" xfId="1196" xr:uid="{00000000-0005-0000-0000-00007B080000}"/>
    <cellStyle name="20% - Énfasis4 3 2 2 5 2" xfId="6861" xr:uid="{00000000-0005-0000-0000-00007C080000}"/>
    <cellStyle name="20% - Énfasis4 3 2 2 6" xfId="6850" xr:uid="{00000000-0005-0000-0000-00007D080000}"/>
    <cellStyle name="20% - Énfasis4 3 2 3" xfId="1197" xr:uid="{00000000-0005-0000-0000-00007E080000}"/>
    <cellStyle name="20% - Énfasis4 3 2 3 2" xfId="1198" xr:uid="{00000000-0005-0000-0000-00007F080000}"/>
    <cellStyle name="20% - Énfasis4 3 2 3 2 2" xfId="1199" xr:uid="{00000000-0005-0000-0000-000080080000}"/>
    <cellStyle name="20% - Énfasis4 3 2 3 2 2 2" xfId="6864" xr:uid="{00000000-0005-0000-0000-000081080000}"/>
    <cellStyle name="20% - Énfasis4 3 2 3 2 3" xfId="6863" xr:uid="{00000000-0005-0000-0000-000082080000}"/>
    <cellStyle name="20% - Énfasis4 3 2 3 3" xfId="1200" xr:uid="{00000000-0005-0000-0000-000083080000}"/>
    <cellStyle name="20% - Énfasis4 3 2 3 3 2" xfId="1201" xr:uid="{00000000-0005-0000-0000-000084080000}"/>
    <cellStyle name="20% - Énfasis4 3 2 3 3 2 2" xfId="6866" xr:uid="{00000000-0005-0000-0000-000085080000}"/>
    <cellStyle name="20% - Énfasis4 3 2 3 3 3" xfId="6865" xr:uid="{00000000-0005-0000-0000-000086080000}"/>
    <cellStyle name="20% - Énfasis4 3 2 3 4" xfId="1202" xr:uid="{00000000-0005-0000-0000-000087080000}"/>
    <cellStyle name="20% - Énfasis4 3 2 3 4 2" xfId="6867" xr:uid="{00000000-0005-0000-0000-000088080000}"/>
    <cellStyle name="20% - Énfasis4 3 2 3 5" xfId="6862" xr:uid="{00000000-0005-0000-0000-000089080000}"/>
    <cellStyle name="20% - Énfasis4 3 2 4" xfId="1203" xr:uid="{00000000-0005-0000-0000-00008A080000}"/>
    <cellStyle name="20% - Énfasis4 3 2 4 2" xfId="1204" xr:uid="{00000000-0005-0000-0000-00008B080000}"/>
    <cellStyle name="20% - Énfasis4 3 2 4 2 2" xfId="6869" xr:uid="{00000000-0005-0000-0000-00008C080000}"/>
    <cellStyle name="20% - Énfasis4 3 2 4 3" xfId="6868" xr:uid="{00000000-0005-0000-0000-00008D080000}"/>
    <cellStyle name="20% - Énfasis4 3 2 5" xfId="1205" xr:uid="{00000000-0005-0000-0000-00008E080000}"/>
    <cellStyle name="20% - Énfasis4 3 2 5 2" xfId="1206" xr:uid="{00000000-0005-0000-0000-00008F080000}"/>
    <cellStyle name="20% - Énfasis4 3 2 5 2 2" xfId="6871" xr:uid="{00000000-0005-0000-0000-000090080000}"/>
    <cellStyle name="20% - Énfasis4 3 2 5 3" xfId="6870" xr:uid="{00000000-0005-0000-0000-000091080000}"/>
    <cellStyle name="20% - Énfasis4 3 2 6" xfId="1207" xr:uid="{00000000-0005-0000-0000-000092080000}"/>
    <cellStyle name="20% - Énfasis4 3 2 6 2" xfId="1208" xr:uid="{00000000-0005-0000-0000-000093080000}"/>
    <cellStyle name="20% - Énfasis4 3 2 6 2 2" xfId="6873" xr:uid="{00000000-0005-0000-0000-000094080000}"/>
    <cellStyle name="20% - Énfasis4 3 2 6 3" xfId="6872" xr:uid="{00000000-0005-0000-0000-000095080000}"/>
    <cellStyle name="20% - Énfasis4 3 2 7" xfId="1209" xr:uid="{00000000-0005-0000-0000-000096080000}"/>
    <cellStyle name="20% - Énfasis4 3 2 7 2" xfId="6874" xr:uid="{00000000-0005-0000-0000-000097080000}"/>
    <cellStyle name="20% - Énfasis4 3 2 8" xfId="6849" xr:uid="{00000000-0005-0000-0000-000098080000}"/>
    <cellStyle name="20% - Énfasis4 3 3" xfId="1210" xr:uid="{00000000-0005-0000-0000-000099080000}"/>
    <cellStyle name="20% - Énfasis4 3 3 2" xfId="1211" xr:uid="{00000000-0005-0000-0000-00009A080000}"/>
    <cellStyle name="20% - Énfasis4 3 3 2 2" xfId="1212" xr:uid="{00000000-0005-0000-0000-00009B080000}"/>
    <cellStyle name="20% - Énfasis4 3 3 2 2 2" xfId="1213" xr:uid="{00000000-0005-0000-0000-00009C080000}"/>
    <cellStyle name="20% - Énfasis4 3 3 2 2 2 2" xfId="6878" xr:uid="{00000000-0005-0000-0000-00009D080000}"/>
    <cellStyle name="20% - Énfasis4 3 3 2 2 3" xfId="6877" xr:uid="{00000000-0005-0000-0000-00009E080000}"/>
    <cellStyle name="20% - Énfasis4 3 3 2 3" xfId="1214" xr:uid="{00000000-0005-0000-0000-00009F080000}"/>
    <cellStyle name="20% - Énfasis4 3 3 2 3 2" xfId="1215" xr:uid="{00000000-0005-0000-0000-0000A0080000}"/>
    <cellStyle name="20% - Énfasis4 3 3 2 3 2 2" xfId="6880" xr:uid="{00000000-0005-0000-0000-0000A1080000}"/>
    <cellStyle name="20% - Énfasis4 3 3 2 3 3" xfId="6879" xr:uid="{00000000-0005-0000-0000-0000A2080000}"/>
    <cellStyle name="20% - Énfasis4 3 3 2 4" xfId="1216" xr:uid="{00000000-0005-0000-0000-0000A3080000}"/>
    <cellStyle name="20% - Énfasis4 3 3 2 4 2" xfId="6881" xr:uid="{00000000-0005-0000-0000-0000A4080000}"/>
    <cellStyle name="20% - Énfasis4 3 3 2 5" xfId="6876" xr:uid="{00000000-0005-0000-0000-0000A5080000}"/>
    <cellStyle name="20% - Énfasis4 3 3 3" xfId="1217" xr:uid="{00000000-0005-0000-0000-0000A6080000}"/>
    <cellStyle name="20% - Énfasis4 3 3 3 2" xfId="1218" xr:uid="{00000000-0005-0000-0000-0000A7080000}"/>
    <cellStyle name="20% - Énfasis4 3 3 3 2 2" xfId="6883" xr:uid="{00000000-0005-0000-0000-0000A8080000}"/>
    <cellStyle name="20% - Énfasis4 3 3 3 3" xfId="6882" xr:uid="{00000000-0005-0000-0000-0000A9080000}"/>
    <cellStyle name="20% - Énfasis4 3 3 4" xfId="1219" xr:uid="{00000000-0005-0000-0000-0000AA080000}"/>
    <cellStyle name="20% - Énfasis4 3 3 4 2" xfId="1220" xr:uid="{00000000-0005-0000-0000-0000AB080000}"/>
    <cellStyle name="20% - Énfasis4 3 3 4 2 2" xfId="6885" xr:uid="{00000000-0005-0000-0000-0000AC080000}"/>
    <cellStyle name="20% - Énfasis4 3 3 4 3" xfId="6884" xr:uid="{00000000-0005-0000-0000-0000AD080000}"/>
    <cellStyle name="20% - Énfasis4 3 3 5" xfId="1221" xr:uid="{00000000-0005-0000-0000-0000AE080000}"/>
    <cellStyle name="20% - Énfasis4 3 3 5 2" xfId="6886" xr:uid="{00000000-0005-0000-0000-0000AF080000}"/>
    <cellStyle name="20% - Énfasis4 3 3 6" xfId="6875" xr:uid="{00000000-0005-0000-0000-0000B0080000}"/>
    <cellStyle name="20% - Énfasis4 3 4" xfId="1222" xr:uid="{00000000-0005-0000-0000-0000B1080000}"/>
    <cellStyle name="20% - Énfasis4 3 4 2" xfId="1223" xr:uid="{00000000-0005-0000-0000-0000B2080000}"/>
    <cellStyle name="20% - Énfasis4 3 4 2 2" xfId="1224" xr:uid="{00000000-0005-0000-0000-0000B3080000}"/>
    <cellStyle name="20% - Énfasis4 3 4 2 2 2" xfId="6889" xr:uid="{00000000-0005-0000-0000-0000B4080000}"/>
    <cellStyle name="20% - Énfasis4 3 4 2 3" xfId="6888" xr:uid="{00000000-0005-0000-0000-0000B5080000}"/>
    <cellStyle name="20% - Énfasis4 3 4 3" xfId="1225" xr:uid="{00000000-0005-0000-0000-0000B6080000}"/>
    <cellStyle name="20% - Énfasis4 3 4 3 2" xfId="1226" xr:uid="{00000000-0005-0000-0000-0000B7080000}"/>
    <cellStyle name="20% - Énfasis4 3 4 3 2 2" xfId="6891" xr:uid="{00000000-0005-0000-0000-0000B8080000}"/>
    <cellStyle name="20% - Énfasis4 3 4 3 3" xfId="6890" xr:uid="{00000000-0005-0000-0000-0000B9080000}"/>
    <cellStyle name="20% - Énfasis4 3 4 4" xfId="1227" xr:uid="{00000000-0005-0000-0000-0000BA080000}"/>
    <cellStyle name="20% - Énfasis4 3 4 4 2" xfId="6892" xr:uid="{00000000-0005-0000-0000-0000BB080000}"/>
    <cellStyle name="20% - Énfasis4 3 4 5" xfId="6887" xr:uid="{00000000-0005-0000-0000-0000BC080000}"/>
    <cellStyle name="20% - Énfasis4 3 5" xfId="1228" xr:uid="{00000000-0005-0000-0000-0000BD080000}"/>
    <cellStyle name="20% - Énfasis4 3 5 2" xfId="1229" xr:uid="{00000000-0005-0000-0000-0000BE080000}"/>
    <cellStyle name="20% - Énfasis4 3 5 2 2" xfId="6894" xr:uid="{00000000-0005-0000-0000-0000BF080000}"/>
    <cellStyle name="20% - Énfasis4 3 5 3" xfId="6893" xr:uid="{00000000-0005-0000-0000-0000C0080000}"/>
    <cellStyle name="20% - Énfasis4 3 6" xfId="1230" xr:uid="{00000000-0005-0000-0000-0000C1080000}"/>
    <cellStyle name="20% - Énfasis4 3 6 2" xfId="1231" xr:uid="{00000000-0005-0000-0000-0000C2080000}"/>
    <cellStyle name="20% - Énfasis4 3 6 2 2" xfId="6896" xr:uid="{00000000-0005-0000-0000-0000C3080000}"/>
    <cellStyle name="20% - Énfasis4 3 6 3" xfId="6895" xr:uid="{00000000-0005-0000-0000-0000C4080000}"/>
    <cellStyle name="20% - Énfasis4 3 7" xfId="1232" xr:uid="{00000000-0005-0000-0000-0000C5080000}"/>
    <cellStyle name="20% - Énfasis4 3 7 2" xfId="1233" xr:uid="{00000000-0005-0000-0000-0000C6080000}"/>
    <cellStyle name="20% - Énfasis4 3 7 2 2" xfId="6898" xr:uid="{00000000-0005-0000-0000-0000C7080000}"/>
    <cellStyle name="20% - Énfasis4 3 7 3" xfId="6897" xr:uid="{00000000-0005-0000-0000-0000C8080000}"/>
    <cellStyle name="20% - Énfasis4 3 8" xfId="1234" xr:uid="{00000000-0005-0000-0000-0000C9080000}"/>
    <cellStyle name="20% - Énfasis4 3 8 2" xfId="6899" xr:uid="{00000000-0005-0000-0000-0000CA080000}"/>
    <cellStyle name="20% - Énfasis4 3 9" xfId="5680" xr:uid="{00000000-0005-0000-0000-0000CB080000}"/>
    <cellStyle name="20% - Énfasis4 4" xfId="1235" xr:uid="{00000000-0005-0000-0000-0000CC080000}"/>
    <cellStyle name="20% - Énfasis4 4 2" xfId="1236" xr:uid="{00000000-0005-0000-0000-0000CD080000}"/>
    <cellStyle name="20% - Énfasis4 4 2 2" xfId="1237" xr:uid="{00000000-0005-0000-0000-0000CE080000}"/>
    <cellStyle name="20% - Énfasis4 4 2 2 2" xfId="1238" xr:uid="{00000000-0005-0000-0000-0000CF080000}"/>
    <cellStyle name="20% - Énfasis4 4 2 2 2 2" xfId="1239" xr:uid="{00000000-0005-0000-0000-0000D0080000}"/>
    <cellStyle name="20% - Énfasis4 4 2 2 2 2 2" xfId="6904" xr:uid="{00000000-0005-0000-0000-0000D1080000}"/>
    <cellStyle name="20% - Énfasis4 4 2 2 2 3" xfId="6903" xr:uid="{00000000-0005-0000-0000-0000D2080000}"/>
    <cellStyle name="20% - Énfasis4 4 2 2 3" xfId="1240" xr:uid="{00000000-0005-0000-0000-0000D3080000}"/>
    <cellStyle name="20% - Énfasis4 4 2 2 3 2" xfId="1241" xr:uid="{00000000-0005-0000-0000-0000D4080000}"/>
    <cellStyle name="20% - Énfasis4 4 2 2 3 2 2" xfId="6906" xr:uid="{00000000-0005-0000-0000-0000D5080000}"/>
    <cellStyle name="20% - Énfasis4 4 2 2 3 3" xfId="6905" xr:uid="{00000000-0005-0000-0000-0000D6080000}"/>
    <cellStyle name="20% - Énfasis4 4 2 2 4" xfId="1242" xr:uid="{00000000-0005-0000-0000-0000D7080000}"/>
    <cellStyle name="20% - Énfasis4 4 2 2 4 2" xfId="6907" xr:uid="{00000000-0005-0000-0000-0000D8080000}"/>
    <cellStyle name="20% - Énfasis4 4 2 2 5" xfId="6902" xr:uid="{00000000-0005-0000-0000-0000D9080000}"/>
    <cellStyle name="20% - Énfasis4 4 2 3" xfId="1243" xr:uid="{00000000-0005-0000-0000-0000DA080000}"/>
    <cellStyle name="20% - Énfasis4 4 2 3 2" xfId="1244" xr:uid="{00000000-0005-0000-0000-0000DB080000}"/>
    <cellStyle name="20% - Énfasis4 4 2 3 2 2" xfId="6909" xr:uid="{00000000-0005-0000-0000-0000DC080000}"/>
    <cellStyle name="20% - Énfasis4 4 2 3 3" xfId="6908" xr:uid="{00000000-0005-0000-0000-0000DD080000}"/>
    <cellStyle name="20% - Énfasis4 4 2 4" xfId="1245" xr:uid="{00000000-0005-0000-0000-0000DE080000}"/>
    <cellStyle name="20% - Énfasis4 4 2 4 2" xfId="1246" xr:uid="{00000000-0005-0000-0000-0000DF080000}"/>
    <cellStyle name="20% - Énfasis4 4 2 4 2 2" xfId="6911" xr:uid="{00000000-0005-0000-0000-0000E0080000}"/>
    <cellStyle name="20% - Énfasis4 4 2 4 3" xfId="6910" xr:uid="{00000000-0005-0000-0000-0000E1080000}"/>
    <cellStyle name="20% - Énfasis4 4 2 5" xfId="1247" xr:uid="{00000000-0005-0000-0000-0000E2080000}"/>
    <cellStyle name="20% - Énfasis4 4 2 5 2" xfId="6912" xr:uid="{00000000-0005-0000-0000-0000E3080000}"/>
    <cellStyle name="20% - Énfasis4 4 2 6" xfId="6901" xr:uid="{00000000-0005-0000-0000-0000E4080000}"/>
    <cellStyle name="20% - Énfasis4 4 3" xfId="1248" xr:uid="{00000000-0005-0000-0000-0000E5080000}"/>
    <cellStyle name="20% - Énfasis4 4 3 2" xfId="1249" xr:uid="{00000000-0005-0000-0000-0000E6080000}"/>
    <cellStyle name="20% - Énfasis4 4 3 2 2" xfId="1250" xr:uid="{00000000-0005-0000-0000-0000E7080000}"/>
    <cellStyle name="20% - Énfasis4 4 3 2 2 2" xfId="6915" xr:uid="{00000000-0005-0000-0000-0000E8080000}"/>
    <cellStyle name="20% - Énfasis4 4 3 2 3" xfId="6914" xr:uid="{00000000-0005-0000-0000-0000E9080000}"/>
    <cellStyle name="20% - Énfasis4 4 3 3" xfId="1251" xr:uid="{00000000-0005-0000-0000-0000EA080000}"/>
    <cellStyle name="20% - Énfasis4 4 3 3 2" xfId="1252" xr:uid="{00000000-0005-0000-0000-0000EB080000}"/>
    <cellStyle name="20% - Énfasis4 4 3 3 2 2" xfId="6917" xr:uid="{00000000-0005-0000-0000-0000EC080000}"/>
    <cellStyle name="20% - Énfasis4 4 3 3 3" xfId="6916" xr:uid="{00000000-0005-0000-0000-0000ED080000}"/>
    <cellStyle name="20% - Énfasis4 4 3 4" xfId="1253" xr:uid="{00000000-0005-0000-0000-0000EE080000}"/>
    <cellStyle name="20% - Énfasis4 4 3 4 2" xfId="6918" xr:uid="{00000000-0005-0000-0000-0000EF080000}"/>
    <cellStyle name="20% - Énfasis4 4 3 5" xfId="6913" xr:uid="{00000000-0005-0000-0000-0000F0080000}"/>
    <cellStyle name="20% - Énfasis4 4 4" xfId="1254" xr:uid="{00000000-0005-0000-0000-0000F1080000}"/>
    <cellStyle name="20% - Énfasis4 4 4 2" xfId="1255" xr:uid="{00000000-0005-0000-0000-0000F2080000}"/>
    <cellStyle name="20% - Énfasis4 4 4 2 2" xfId="6920" xr:uid="{00000000-0005-0000-0000-0000F3080000}"/>
    <cellStyle name="20% - Énfasis4 4 4 3" xfId="6919" xr:uid="{00000000-0005-0000-0000-0000F4080000}"/>
    <cellStyle name="20% - Énfasis4 4 5" xfId="1256" xr:uid="{00000000-0005-0000-0000-0000F5080000}"/>
    <cellStyle name="20% - Énfasis4 4 5 2" xfId="1257" xr:uid="{00000000-0005-0000-0000-0000F6080000}"/>
    <cellStyle name="20% - Énfasis4 4 5 2 2" xfId="6922" xr:uid="{00000000-0005-0000-0000-0000F7080000}"/>
    <cellStyle name="20% - Énfasis4 4 5 3" xfId="6921" xr:uid="{00000000-0005-0000-0000-0000F8080000}"/>
    <cellStyle name="20% - Énfasis4 4 6" xfId="1258" xr:uid="{00000000-0005-0000-0000-0000F9080000}"/>
    <cellStyle name="20% - Énfasis4 4 6 2" xfId="1259" xr:uid="{00000000-0005-0000-0000-0000FA080000}"/>
    <cellStyle name="20% - Énfasis4 4 6 2 2" xfId="6924" xr:uid="{00000000-0005-0000-0000-0000FB080000}"/>
    <cellStyle name="20% - Énfasis4 4 6 3" xfId="6923" xr:uid="{00000000-0005-0000-0000-0000FC080000}"/>
    <cellStyle name="20% - Énfasis4 4 7" xfId="1260" xr:uid="{00000000-0005-0000-0000-0000FD080000}"/>
    <cellStyle name="20% - Énfasis4 4 7 2" xfId="6925" xr:uid="{00000000-0005-0000-0000-0000FE080000}"/>
    <cellStyle name="20% - Énfasis4 4 8" xfId="6900" xr:uid="{00000000-0005-0000-0000-0000FF080000}"/>
    <cellStyle name="20% - Énfasis4 5" xfId="1261" xr:uid="{00000000-0005-0000-0000-000000090000}"/>
    <cellStyle name="20% - Énfasis4 5 2" xfId="1262" xr:uid="{00000000-0005-0000-0000-000001090000}"/>
    <cellStyle name="20% - Énfasis4 5 2 2" xfId="1263" xr:uid="{00000000-0005-0000-0000-000002090000}"/>
    <cellStyle name="20% - Énfasis4 5 2 2 2" xfId="1264" xr:uid="{00000000-0005-0000-0000-000003090000}"/>
    <cellStyle name="20% - Énfasis4 5 2 2 2 2" xfId="1265" xr:uid="{00000000-0005-0000-0000-000004090000}"/>
    <cellStyle name="20% - Énfasis4 5 2 2 2 2 2" xfId="6930" xr:uid="{00000000-0005-0000-0000-000005090000}"/>
    <cellStyle name="20% - Énfasis4 5 2 2 2 3" xfId="6929" xr:uid="{00000000-0005-0000-0000-000006090000}"/>
    <cellStyle name="20% - Énfasis4 5 2 2 3" xfId="1266" xr:uid="{00000000-0005-0000-0000-000007090000}"/>
    <cellStyle name="20% - Énfasis4 5 2 2 3 2" xfId="1267" xr:uid="{00000000-0005-0000-0000-000008090000}"/>
    <cellStyle name="20% - Énfasis4 5 2 2 3 2 2" xfId="6932" xr:uid="{00000000-0005-0000-0000-000009090000}"/>
    <cellStyle name="20% - Énfasis4 5 2 2 3 3" xfId="6931" xr:uid="{00000000-0005-0000-0000-00000A090000}"/>
    <cellStyle name="20% - Énfasis4 5 2 2 4" xfId="1268" xr:uid="{00000000-0005-0000-0000-00000B090000}"/>
    <cellStyle name="20% - Énfasis4 5 2 2 4 2" xfId="6933" xr:uid="{00000000-0005-0000-0000-00000C090000}"/>
    <cellStyle name="20% - Énfasis4 5 2 2 5" xfId="6928" xr:uid="{00000000-0005-0000-0000-00000D090000}"/>
    <cellStyle name="20% - Énfasis4 5 2 3" xfId="1269" xr:uid="{00000000-0005-0000-0000-00000E090000}"/>
    <cellStyle name="20% - Énfasis4 5 2 3 2" xfId="1270" xr:uid="{00000000-0005-0000-0000-00000F090000}"/>
    <cellStyle name="20% - Énfasis4 5 2 3 2 2" xfId="6935" xr:uid="{00000000-0005-0000-0000-000010090000}"/>
    <cellStyle name="20% - Énfasis4 5 2 3 3" xfId="6934" xr:uid="{00000000-0005-0000-0000-000011090000}"/>
    <cellStyle name="20% - Énfasis4 5 2 4" xfId="1271" xr:uid="{00000000-0005-0000-0000-000012090000}"/>
    <cellStyle name="20% - Énfasis4 5 2 4 2" xfId="1272" xr:uid="{00000000-0005-0000-0000-000013090000}"/>
    <cellStyle name="20% - Énfasis4 5 2 4 2 2" xfId="6937" xr:uid="{00000000-0005-0000-0000-000014090000}"/>
    <cellStyle name="20% - Énfasis4 5 2 4 3" xfId="6936" xr:uid="{00000000-0005-0000-0000-000015090000}"/>
    <cellStyle name="20% - Énfasis4 5 2 5" xfId="1273" xr:uid="{00000000-0005-0000-0000-000016090000}"/>
    <cellStyle name="20% - Énfasis4 5 2 5 2" xfId="6938" xr:uid="{00000000-0005-0000-0000-000017090000}"/>
    <cellStyle name="20% - Énfasis4 5 2 6" xfId="6927" xr:uid="{00000000-0005-0000-0000-000018090000}"/>
    <cellStyle name="20% - Énfasis4 5 3" xfId="1274" xr:uid="{00000000-0005-0000-0000-000019090000}"/>
    <cellStyle name="20% - Énfasis4 5 3 2" xfId="1275" xr:uid="{00000000-0005-0000-0000-00001A090000}"/>
    <cellStyle name="20% - Énfasis4 5 3 2 2" xfId="1276" xr:uid="{00000000-0005-0000-0000-00001B090000}"/>
    <cellStyle name="20% - Énfasis4 5 3 2 2 2" xfId="6941" xr:uid="{00000000-0005-0000-0000-00001C090000}"/>
    <cellStyle name="20% - Énfasis4 5 3 2 3" xfId="6940" xr:uid="{00000000-0005-0000-0000-00001D090000}"/>
    <cellStyle name="20% - Énfasis4 5 3 3" xfId="1277" xr:uid="{00000000-0005-0000-0000-00001E090000}"/>
    <cellStyle name="20% - Énfasis4 5 3 3 2" xfId="1278" xr:uid="{00000000-0005-0000-0000-00001F090000}"/>
    <cellStyle name="20% - Énfasis4 5 3 3 2 2" xfId="6943" xr:uid="{00000000-0005-0000-0000-000020090000}"/>
    <cellStyle name="20% - Énfasis4 5 3 3 3" xfId="6942" xr:uid="{00000000-0005-0000-0000-000021090000}"/>
    <cellStyle name="20% - Énfasis4 5 3 4" xfId="1279" xr:uid="{00000000-0005-0000-0000-000022090000}"/>
    <cellStyle name="20% - Énfasis4 5 3 4 2" xfId="6944" xr:uid="{00000000-0005-0000-0000-000023090000}"/>
    <cellStyle name="20% - Énfasis4 5 3 5" xfId="6939" xr:uid="{00000000-0005-0000-0000-000024090000}"/>
    <cellStyle name="20% - Énfasis4 5 4" xfId="1280" xr:uid="{00000000-0005-0000-0000-000025090000}"/>
    <cellStyle name="20% - Énfasis4 5 4 2" xfId="1281" xr:uid="{00000000-0005-0000-0000-000026090000}"/>
    <cellStyle name="20% - Énfasis4 5 4 2 2" xfId="6946" xr:uid="{00000000-0005-0000-0000-000027090000}"/>
    <cellStyle name="20% - Énfasis4 5 4 3" xfId="6945" xr:uid="{00000000-0005-0000-0000-000028090000}"/>
    <cellStyle name="20% - Énfasis4 5 5" xfId="1282" xr:uid="{00000000-0005-0000-0000-000029090000}"/>
    <cellStyle name="20% - Énfasis4 5 5 2" xfId="1283" xr:uid="{00000000-0005-0000-0000-00002A090000}"/>
    <cellStyle name="20% - Énfasis4 5 5 2 2" xfId="6948" xr:uid="{00000000-0005-0000-0000-00002B090000}"/>
    <cellStyle name="20% - Énfasis4 5 5 3" xfId="6947" xr:uid="{00000000-0005-0000-0000-00002C090000}"/>
    <cellStyle name="20% - Énfasis4 5 6" xfId="1284" xr:uid="{00000000-0005-0000-0000-00002D090000}"/>
    <cellStyle name="20% - Énfasis4 5 6 2" xfId="1285" xr:uid="{00000000-0005-0000-0000-00002E090000}"/>
    <cellStyle name="20% - Énfasis4 5 6 2 2" xfId="6950" xr:uid="{00000000-0005-0000-0000-00002F090000}"/>
    <cellStyle name="20% - Énfasis4 5 6 3" xfId="6949" xr:uid="{00000000-0005-0000-0000-000030090000}"/>
    <cellStyle name="20% - Énfasis4 5 7" xfId="1286" xr:uid="{00000000-0005-0000-0000-000031090000}"/>
    <cellStyle name="20% - Énfasis4 5 7 2" xfId="6951" xr:uid="{00000000-0005-0000-0000-000032090000}"/>
    <cellStyle name="20% - Énfasis4 5 8" xfId="6926" xr:uid="{00000000-0005-0000-0000-000033090000}"/>
    <cellStyle name="20% - Énfasis4 6" xfId="1287" xr:uid="{00000000-0005-0000-0000-000034090000}"/>
    <cellStyle name="20% - Énfasis4 6 2" xfId="1288" xr:uid="{00000000-0005-0000-0000-000035090000}"/>
    <cellStyle name="20% - Énfasis4 6 2 2" xfId="1289" xr:uid="{00000000-0005-0000-0000-000036090000}"/>
    <cellStyle name="20% - Énfasis4 6 2 2 2" xfId="1290" xr:uid="{00000000-0005-0000-0000-000037090000}"/>
    <cellStyle name="20% - Énfasis4 6 2 2 2 2" xfId="1291" xr:uid="{00000000-0005-0000-0000-000038090000}"/>
    <cellStyle name="20% - Énfasis4 6 2 2 2 2 2" xfId="6956" xr:uid="{00000000-0005-0000-0000-000039090000}"/>
    <cellStyle name="20% - Énfasis4 6 2 2 2 3" xfId="6955" xr:uid="{00000000-0005-0000-0000-00003A090000}"/>
    <cellStyle name="20% - Énfasis4 6 2 2 3" xfId="1292" xr:uid="{00000000-0005-0000-0000-00003B090000}"/>
    <cellStyle name="20% - Énfasis4 6 2 2 3 2" xfId="1293" xr:uid="{00000000-0005-0000-0000-00003C090000}"/>
    <cellStyle name="20% - Énfasis4 6 2 2 3 2 2" xfId="6958" xr:uid="{00000000-0005-0000-0000-00003D090000}"/>
    <cellStyle name="20% - Énfasis4 6 2 2 3 3" xfId="6957" xr:uid="{00000000-0005-0000-0000-00003E090000}"/>
    <cellStyle name="20% - Énfasis4 6 2 2 4" xfId="1294" xr:uid="{00000000-0005-0000-0000-00003F090000}"/>
    <cellStyle name="20% - Énfasis4 6 2 2 4 2" xfId="6959" xr:uid="{00000000-0005-0000-0000-000040090000}"/>
    <cellStyle name="20% - Énfasis4 6 2 2 5" xfId="6954" xr:uid="{00000000-0005-0000-0000-000041090000}"/>
    <cellStyle name="20% - Énfasis4 6 2 3" xfId="1295" xr:uid="{00000000-0005-0000-0000-000042090000}"/>
    <cellStyle name="20% - Énfasis4 6 2 3 2" xfId="1296" xr:uid="{00000000-0005-0000-0000-000043090000}"/>
    <cellStyle name="20% - Énfasis4 6 2 3 2 2" xfId="6961" xr:uid="{00000000-0005-0000-0000-000044090000}"/>
    <cellStyle name="20% - Énfasis4 6 2 3 3" xfId="6960" xr:uid="{00000000-0005-0000-0000-000045090000}"/>
    <cellStyle name="20% - Énfasis4 6 2 4" xfId="1297" xr:uid="{00000000-0005-0000-0000-000046090000}"/>
    <cellStyle name="20% - Énfasis4 6 2 4 2" xfId="1298" xr:uid="{00000000-0005-0000-0000-000047090000}"/>
    <cellStyle name="20% - Énfasis4 6 2 4 2 2" xfId="6963" xr:uid="{00000000-0005-0000-0000-000048090000}"/>
    <cellStyle name="20% - Énfasis4 6 2 4 3" xfId="6962" xr:uid="{00000000-0005-0000-0000-000049090000}"/>
    <cellStyle name="20% - Énfasis4 6 2 5" xfId="1299" xr:uid="{00000000-0005-0000-0000-00004A090000}"/>
    <cellStyle name="20% - Énfasis4 6 2 5 2" xfId="6964" xr:uid="{00000000-0005-0000-0000-00004B090000}"/>
    <cellStyle name="20% - Énfasis4 6 2 6" xfId="6953" xr:uid="{00000000-0005-0000-0000-00004C090000}"/>
    <cellStyle name="20% - Énfasis4 6 3" xfId="1300" xr:uid="{00000000-0005-0000-0000-00004D090000}"/>
    <cellStyle name="20% - Énfasis4 6 3 2" xfId="1301" xr:uid="{00000000-0005-0000-0000-00004E090000}"/>
    <cellStyle name="20% - Énfasis4 6 3 2 2" xfId="1302" xr:uid="{00000000-0005-0000-0000-00004F090000}"/>
    <cellStyle name="20% - Énfasis4 6 3 2 2 2" xfId="6967" xr:uid="{00000000-0005-0000-0000-000050090000}"/>
    <cellStyle name="20% - Énfasis4 6 3 2 3" xfId="6966" xr:uid="{00000000-0005-0000-0000-000051090000}"/>
    <cellStyle name="20% - Énfasis4 6 3 3" xfId="1303" xr:uid="{00000000-0005-0000-0000-000052090000}"/>
    <cellStyle name="20% - Énfasis4 6 3 3 2" xfId="1304" xr:uid="{00000000-0005-0000-0000-000053090000}"/>
    <cellStyle name="20% - Énfasis4 6 3 3 2 2" xfId="6969" xr:uid="{00000000-0005-0000-0000-000054090000}"/>
    <cellStyle name="20% - Énfasis4 6 3 3 3" xfId="6968" xr:uid="{00000000-0005-0000-0000-000055090000}"/>
    <cellStyle name="20% - Énfasis4 6 3 4" xfId="1305" xr:uid="{00000000-0005-0000-0000-000056090000}"/>
    <cellStyle name="20% - Énfasis4 6 3 4 2" xfId="6970" xr:uid="{00000000-0005-0000-0000-000057090000}"/>
    <cellStyle name="20% - Énfasis4 6 3 5" xfId="6965" xr:uid="{00000000-0005-0000-0000-000058090000}"/>
    <cellStyle name="20% - Énfasis4 6 4" xfId="1306" xr:uid="{00000000-0005-0000-0000-000059090000}"/>
    <cellStyle name="20% - Énfasis4 6 4 2" xfId="1307" xr:uid="{00000000-0005-0000-0000-00005A090000}"/>
    <cellStyle name="20% - Énfasis4 6 4 2 2" xfId="6972" xr:uid="{00000000-0005-0000-0000-00005B090000}"/>
    <cellStyle name="20% - Énfasis4 6 4 3" xfId="6971" xr:uid="{00000000-0005-0000-0000-00005C090000}"/>
    <cellStyle name="20% - Énfasis4 6 5" xfId="1308" xr:uid="{00000000-0005-0000-0000-00005D090000}"/>
    <cellStyle name="20% - Énfasis4 6 5 2" xfId="1309" xr:uid="{00000000-0005-0000-0000-00005E090000}"/>
    <cellStyle name="20% - Énfasis4 6 5 2 2" xfId="6974" xr:uid="{00000000-0005-0000-0000-00005F090000}"/>
    <cellStyle name="20% - Énfasis4 6 5 3" xfId="6973" xr:uid="{00000000-0005-0000-0000-000060090000}"/>
    <cellStyle name="20% - Énfasis4 6 6" xfId="1310" xr:uid="{00000000-0005-0000-0000-000061090000}"/>
    <cellStyle name="20% - Énfasis4 6 6 2" xfId="6975" xr:uid="{00000000-0005-0000-0000-000062090000}"/>
    <cellStyle name="20% - Énfasis4 6 7" xfId="6952" xr:uid="{00000000-0005-0000-0000-000063090000}"/>
    <cellStyle name="20% - Énfasis4 7" xfId="1311" xr:uid="{00000000-0005-0000-0000-000064090000}"/>
    <cellStyle name="20% - Énfasis4 7 2" xfId="1312" xr:uid="{00000000-0005-0000-0000-000065090000}"/>
    <cellStyle name="20% - Énfasis4 7 2 2" xfId="1313" xr:uid="{00000000-0005-0000-0000-000066090000}"/>
    <cellStyle name="20% - Énfasis4 7 2 2 2" xfId="1314" xr:uid="{00000000-0005-0000-0000-000067090000}"/>
    <cellStyle name="20% - Énfasis4 7 2 2 2 2" xfId="1315" xr:uid="{00000000-0005-0000-0000-000068090000}"/>
    <cellStyle name="20% - Énfasis4 7 2 2 2 2 2" xfId="6980" xr:uid="{00000000-0005-0000-0000-000069090000}"/>
    <cellStyle name="20% - Énfasis4 7 2 2 2 3" xfId="6979" xr:uid="{00000000-0005-0000-0000-00006A090000}"/>
    <cellStyle name="20% - Énfasis4 7 2 2 3" xfId="1316" xr:uid="{00000000-0005-0000-0000-00006B090000}"/>
    <cellStyle name="20% - Énfasis4 7 2 2 3 2" xfId="1317" xr:uid="{00000000-0005-0000-0000-00006C090000}"/>
    <cellStyle name="20% - Énfasis4 7 2 2 3 2 2" xfId="6982" xr:uid="{00000000-0005-0000-0000-00006D090000}"/>
    <cellStyle name="20% - Énfasis4 7 2 2 3 3" xfId="6981" xr:uid="{00000000-0005-0000-0000-00006E090000}"/>
    <cellStyle name="20% - Énfasis4 7 2 2 4" xfId="1318" xr:uid="{00000000-0005-0000-0000-00006F090000}"/>
    <cellStyle name="20% - Énfasis4 7 2 2 4 2" xfId="6983" xr:uid="{00000000-0005-0000-0000-000070090000}"/>
    <cellStyle name="20% - Énfasis4 7 2 2 5" xfId="6978" xr:uid="{00000000-0005-0000-0000-000071090000}"/>
    <cellStyle name="20% - Énfasis4 7 2 3" xfId="1319" xr:uid="{00000000-0005-0000-0000-000072090000}"/>
    <cellStyle name="20% - Énfasis4 7 2 3 2" xfId="1320" xr:uid="{00000000-0005-0000-0000-000073090000}"/>
    <cellStyle name="20% - Énfasis4 7 2 3 2 2" xfId="6985" xr:uid="{00000000-0005-0000-0000-000074090000}"/>
    <cellStyle name="20% - Énfasis4 7 2 3 3" xfId="6984" xr:uid="{00000000-0005-0000-0000-000075090000}"/>
    <cellStyle name="20% - Énfasis4 7 2 4" xfId="1321" xr:uid="{00000000-0005-0000-0000-000076090000}"/>
    <cellStyle name="20% - Énfasis4 7 2 4 2" xfId="1322" xr:uid="{00000000-0005-0000-0000-000077090000}"/>
    <cellStyle name="20% - Énfasis4 7 2 4 2 2" xfId="6987" xr:uid="{00000000-0005-0000-0000-000078090000}"/>
    <cellStyle name="20% - Énfasis4 7 2 4 3" xfId="6986" xr:uid="{00000000-0005-0000-0000-000079090000}"/>
    <cellStyle name="20% - Énfasis4 7 2 5" xfId="1323" xr:uid="{00000000-0005-0000-0000-00007A090000}"/>
    <cellStyle name="20% - Énfasis4 7 2 5 2" xfId="6988" xr:uid="{00000000-0005-0000-0000-00007B090000}"/>
    <cellStyle name="20% - Énfasis4 7 2 6" xfId="6977" xr:uid="{00000000-0005-0000-0000-00007C090000}"/>
    <cellStyle name="20% - Énfasis4 7 3" xfId="1324" xr:uid="{00000000-0005-0000-0000-00007D090000}"/>
    <cellStyle name="20% - Énfasis4 7 3 2" xfId="1325" xr:uid="{00000000-0005-0000-0000-00007E090000}"/>
    <cellStyle name="20% - Énfasis4 7 3 2 2" xfId="1326" xr:uid="{00000000-0005-0000-0000-00007F090000}"/>
    <cellStyle name="20% - Énfasis4 7 3 2 2 2" xfId="6991" xr:uid="{00000000-0005-0000-0000-000080090000}"/>
    <cellStyle name="20% - Énfasis4 7 3 2 3" xfId="6990" xr:uid="{00000000-0005-0000-0000-000081090000}"/>
    <cellStyle name="20% - Énfasis4 7 3 3" xfId="1327" xr:uid="{00000000-0005-0000-0000-000082090000}"/>
    <cellStyle name="20% - Énfasis4 7 3 3 2" xfId="1328" xr:uid="{00000000-0005-0000-0000-000083090000}"/>
    <cellStyle name="20% - Énfasis4 7 3 3 2 2" xfId="6993" xr:uid="{00000000-0005-0000-0000-000084090000}"/>
    <cellStyle name="20% - Énfasis4 7 3 3 3" xfId="6992" xr:uid="{00000000-0005-0000-0000-000085090000}"/>
    <cellStyle name="20% - Énfasis4 7 3 4" xfId="1329" xr:uid="{00000000-0005-0000-0000-000086090000}"/>
    <cellStyle name="20% - Énfasis4 7 3 4 2" xfId="6994" xr:uid="{00000000-0005-0000-0000-000087090000}"/>
    <cellStyle name="20% - Énfasis4 7 3 5" xfId="6989" xr:uid="{00000000-0005-0000-0000-000088090000}"/>
    <cellStyle name="20% - Énfasis4 7 4" xfId="1330" xr:uid="{00000000-0005-0000-0000-000089090000}"/>
    <cellStyle name="20% - Énfasis4 7 4 2" xfId="1331" xr:uid="{00000000-0005-0000-0000-00008A090000}"/>
    <cellStyle name="20% - Énfasis4 7 4 2 2" xfId="6996" xr:uid="{00000000-0005-0000-0000-00008B090000}"/>
    <cellStyle name="20% - Énfasis4 7 4 3" xfId="6995" xr:uid="{00000000-0005-0000-0000-00008C090000}"/>
    <cellStyle name="20% - Énfasis4 7 5" xfId="1332" xr:uid="{00000000-0005-0000-0000-00008D090000}"/>
    <cellStyle name="20% - Énfasis4 7 5 2" xfId="1333" xr:uid="{00000000-0005-0000-0000-00008E090000}"/>
    <cellStyle name="20% - Énfasis4 7 5 2 2" xfId="6998" xr:uid="{00000000-0005-0000-0000-00008F090000}"/>
    <cellStyle name="20% - Énfasis4 7 5 3" xfId="6997" xr:uid="{00000000-0005-0000-0000-000090090000}"/>
    <cellStyle name="20% - Énfasis4 7 6" xfId="1334" xr:uid="{00000000-0005-0000-0000-000091090000}"/>
    <cellStyle name="20% - Énfasis4 7 6 2" xfId="6999" xr:uid="{00000000-0005-0000-0000-000092090000}"/>
    <cellStyle name="20% - Énfasis4 7 7" xfId="6976" xr:uid="{00000000-0005-0000-0000-000093090000}"/>
    <cellStyle name="20% - Énfasis4 8" xfId="1335" xr:uid="{00000000-0005-0000-0000-000094090000}"/>
    <cellStyle name="20% - Énfasis4 8 2" xfId="1336" xr:uid="{00000000-0005-0000-0000-000095090000}"/>
    <cellStyle name="20% - Énfasis4 8 2 2" xfId="1337" xr:uid="{00000000-0005-0000-0000-000096090000}"/>
    <cellStyle name="20% - Énfasis4 8 2 2 2" xfId="1338" xr:uid="{00000000-0005-0000-0000-000097090000}"/>
    <cellStyle name="20% - Énfasis4 8 2 2 2 2" xfId="1339" xr:uid="{00000000-0005-0000-0000-000098090000}"/>
    <cellStyle name="20% - Énfasis4 8 2 2 2 2 2" xfId="7004" xr:uid="{00000000-0005-0000-0000-000099090000}"/>
    <cellStyle name="20% - Énfasis4 8 2 2 2 3" xfId="7003" xr:uid="{00000000-0005-0000-0000-00009A090000}"/>
    <cellStyle name="20% - Énfasis4 8 2 2 3" xfId="1340" xr:uid="{00000000-0005-0000-0000-00009B090000}"/>
    <cellStyle name="20% - Énfasis4 8 2 2 3 2" xfId="7005" xr:uid="{00000000-0005-0000-0000-00009C090000}"/>
    <cellStyle name="20% - Énfasis4 8 2 2 4" xfId="7002" xr:uid="{00000000-0005-0000-0000-00009D090000}"/>
    <cellStyle name="20% - Énfasis4 8 2 3" xfId="1341" xr:uid="{00000000-0005-0000-0000-00009E090000}"/>
    <cellStyle name="20% - Énfasis4 8 2 3 2" xfId="1342" xr:uid="{00000000-0005-0000-0000-00009F090000}"/>
    <cellStyle name="20% - Énfasis4 8 2 3 2 2" xfId="7007" xr:uid="{00000000-0005-0000-0000-0000A0090000}"/>
    <cellStyle name="20% - Énfasis4 8 2 3 3" xfId="7006" xr:uid="{00000000-0005-0000-0000-0000A1090000}"/>
    <cellStyle name="20% - Énfasis4 8 2 4" xfId="1343" xr:uid="{00000000-0005-0000-0000-0000A2090000}"/>
    <cellStyle name="20% - Énfasis4 8 2 4 2" xfId="1344" xr:uid="{00000000-0005-0000-0000-0000A3090000}"/>
    <cellStyle name="20% - Énfasis4 8 2 4 2 2" xfId="7009" xr:uid="{00000000-0005-0000-0000-0000A4090000}"/>
    <cellStyle name="20% - Énfasis4 8 2 4 3" xfId="7008" xr:uid="{00000000-0005-0000-0000-0000A5090000}"/>
    <cellStyle name="20% - Énfasis4 8 2 5" xfId="1345" xr:uid="{00000000-0005-0000-0000-0000A6090000}"/>
    <cellStyle name="20% - Énfasis4 8 2 5 2" xfId="7010" xr:uid="{00000000-0005-0000-0000-0000A7090000}"/>
    <cellStyle name="20% - Énfasis4 8 2 6" xfId="7001" xr:uid="{00000000-0005-0000-0000-0000A8090000}"/>
    <cellStyle name="20% - Énfasis4 8 3" xfId="1346" xr:uid="{00000000-0005-0000-0000-0000A9090000}"/>
    <cellStyle name="20% - Énfasis4 8 3 2" xfId="1347" xr:uid="{00000000-0005-0000-0000-0000AA090000}"/>
    <cellStyle name="20% - Énfasis4 8 3 2 2" xfId="1348" xr:uid="{00000000-0005-0000-0000-0000AB090000}"/>
    <cellStyle name="20% - Énfasis4 8 3 2 2 2" xfId="7013" xr:uid="{00000000-0005-0000-0000-0000AC090000}"/>
    <cellStyle name="20% - Énfasis4 8 3 2 3" xfId="7012" xr:uid="{00000000-0005-0000-0000-0000AD090000}"/>
    <cellStyle name="20% - Énfasis4 8 3 3" xfId="1349" xr:uid="{00000000-0005-0000-0000-0000AE090000}"/>
    <cellStyle name="20% - Énfasis4 8 3 3 2" xfId="1350" xr:uid="{00000000-0005-0000-0000-0000AF090000}"/>
    <cellStyle name="20% - Énfasis4 8 3 3 2 2" xfId="7015" xr:uid="{00000000-0005-0000-0000-0000B0090000}"/>
    <cellStyle name="20% - Énfasis4 8 3 3 3" xfId="7014" xr:uid="{00000000-0005-0000-0000-0000B1090000}"/>
    <cellStyle name="20% - Énfasis4 8 3 4" xfId="1351" xr:uid="{00000000-0005-0000-0000-0000B2090000}"/>
    <cellStyle name="20% - Énfasis4 8 3 4 2" xfId="7016" xr:uid="{00000000-0005-0000-0000-0000B3090000}"/>
    <cellStyle name="20% - Énfasis4 8 3 5" xfId="7011" xr:uid="{00000000-0005-0000-0000-0000B4090000}"/>
    <cellStyle name="20% - Énfasis4 8 4" xfId="1352" xr:uid="{00000000-0005-0000-0000-0000B5090000}"/>
    <cellStyle name="20% - Énfasis4 8 4 2" xfId="1353" xr:uid="{00000000-0005-0000-0000-0000B6090000}"/>
    <cellStyle name="20% - Énfasis4 8 4 2 2" xfId="7018" xr:uid="{00000000-0005-0000-0000-0000B7090000}"/>
    <cellStyle name="20% - Énfasis4 8 4 3" xfId="7017" xr:uid="{00000000-0005-0000-0000-0000B8090000}"/>
    <cellStyle name="20% - Énfasis4 8 5" xfId="1354" xr:uid="{00000000-0005-0000-0000-0000B9090000}"/>
    <cellStyle name="20% - Énfasis4 8 5 2" xfId="1355" xr:uid="{00000000-0005-0000-0000-0000BA090000}"/>
    <cellStyle name="20% - Énfasis4 8 5 2 2" xfId="7020" xr:uid="{00000000-0005-0000-0000-0000BB090000}"/>
    <cellStyle name="20% - Énfasis4 8 5 3" xfId="7019" xr:uid="{00000000-0005-0000-0000-0000BC090000}"/>
    <cellStyle name="20% - Énfasis4 8 6" xfId="1356" xr:uid="{00000000-0005-0000-0000-0000BD090000}"/>
    <cellStyle name="20% - Énfasis4 8 6 2" xfId="7021" xr:uid="{00000000-0005-0000-0000-0000BE090000}"/>
    <cellStyle name="20% - Énfasis4 8 7" xfId="7000" xr:uid="{00000000-0005-0000-0000-0000BF090000}"/>
    <cellStyle name="20% - Énfasis4 9" xfId="1357" xr:uid="{00000000-0005-0000-0000-0000C0090000}"/>
    <cellStyle name="20% - Énfasis4 9 2" xfId="1358" xr:uid="{00000000-0005-0000-0000-0000C1090000}"/>
    <cellStyle name="20% - Énfasis4 9 2 2" xfId="1359" xr:uid="{00000000-0005-0000-0000-0000C2090000}"/>
    <cellStyle name="20% - Énfasis4 9 2 2 2" xfId="1360" xr:uid="{00000000-0005-0000-0000-0000C3090000}"/>
    <cellStyle name="20% - Énfasis4 9 2 2 2 2" xfId="1361" xr:uid="{00000000-0005-0000-0000-0000C4090000}"/>
    <cellStyle name="20% - Énfasis4 9 2 2 2 2 2" xfId="7026" xr:uid="{00000000-0005-0000-0000-0000C5090000}"/>
    <cellStyle name="20% - Énfasis4 9 2 2 2 3" xfId="7025" xr:uid="{00000000-0005-0000-0000-0000C6090000}"/>
    <cellStyle name="20% - Énfasis4 9 2 2 3" xfId="1362" xr:uid="{00000000-0005-0000-0000-0000C7090000}"/>
    <cellStyle name="20% - Énfasis4 9 2 2 3 2" xfId="7027" xr:uid="{00000000-0005-0000-0000-0000C8090000}"/>
    <cellStyle name="20% - Énfasis4 9 2 2 4" xfId="7024" xr:uid="{00000000-0005-0000-0000-0000C9090000}"/>
    <cellStyle name="20% - Énfasis4 9 2 3" xfId="1363" xr:uid="{00000000-0005-0000-0000-0000CA090000}"/>
    <cellStyle name="20% - Énfasis4 9 2 3 2" xfId="1364" xr:uid="{00000000-0005-0000-0000-0000CB090000}"/>
    <cellStyle name="20% - Énfasis4 9 2 3 2 2" xfId="7029" xr:uid="{00000000-0005-0000-0000-0000CC090000}"/>
    <cellStyle name="20% - Énfasis4 9 2 3 3" xfId="7028" xr:uid="{00000000-0005-0000-0000-0000CD090000}"/>
    <cellStyle name="20% - Énfasis4 9 2 4" xfId="1365" xr:uid="{00000000-0005-0000-0000-0000CE090000}"/>
    <cellStyle name="20% - Énfasis4 9 2 4 2" xfId="1366" xr:uid="{00000000-0005-0000-0000-0000CF090000}"/>
    <cellStyle name="20% - Énfasis4 9 2 4 2 2" xfId="7031" xr:uid="{00000000-0005-0000-0000-0000D0090000}"/>
    <cellStyle name="20% - Énfasis4 9 2 4 3" xfId="7030" xr:uid="{00000000-0005-0000-0000-0000D1090000}"/>
    <cellStyle name="20% - Énfasis4 9 2 5" xfId="1367" xr:uid="{00000000-0005-0000-0000-0000D2090000}"/>
    <cellStyle name="20% - Énfasis4 9 2 5 2" xfId="7032" xr:uid="{00000000-0005-0000-0000-0000D3090000}"/>
    <cellStyle name="20% - Énfasis4 9 2 6" xfId="7023" xr:uid="{00000000-0005-0000-0000-0000D4090000}"/>
    <cellStyle name="20% - Énfasis4 9 3" xfId="1368" xr:uid="{00000000-0005-0000-0000-0000D5090000}"/>
    <cellStyle name="20% - Énfasis4 9 3 2" xfId="1369" xr:uid="{00000000-0005-0000-0000-0000D6090000}"/>
    <cellStyle name="20% - Énfasis4 9 3 2 2" xfId="1370" xr:uid="{00000000-0005-0000-0000-0000D7090000}"/>
    <cellStyle name="20% - Énfasis4 9 3 2 2 2" xfId="7035" xr:uid="{00000000-0005-0000-0000-0000D8090000}"/>
    <cellStyle name="20% - Énfasis4 9 3 2 3" xfId="7034" xr:uid="{00000000-0005-0000-0000-0000D9090000}"/>
    <cellStyle name="20% - Énfasis4 9 3 3" xfId="1371" xr:uid="{00000000-0005-0000-0000-0000DA090000}"/>
    <cellStyle name="20% - Énfasis4 9 3 3 2" xfId="1372" xr:uid="{00000000-0005-0000-0000-0000DB090000}"/>
    <cellStyle name="20% - Énfasis4 9 3 3 2 2" xfId="7037" xr:uid="{00000000-0005-0000-0000-0000DC090000}"/>
    <cellStyle name="20% - Énfasis4 9 3 3 3" xfId="7036" xr:uid="{00000000-0005-0000-0000-0000DD090000}"/>
    <cellStyle name="20% - Énfasis4 9 3 4" xfId="1373" xr:uid="{00000000-0005-0000-0000-0000DE090000}"/>
    <cellStyle name="20% - Énfasis4 9 3 4 2" xfId="7038" xr:uid="{00000000-0005-0000-0000-0000DF090000}"/>
    <cellStyle name="20% - Énfasis4 9 3 5" xfId="7033" xr:uid="{00000000-0005-0000-0000-0000E0090000}"/>
    <cellStyle name="20% - Énfasis4 9 4" xfId="1374" xr:uid="{00000000-0005-0000-0000-0000E1090000}"/>
    <cellStyle name="20% - Énfasis4 9 4 2" xfId="1375" xr:uid="{00000000-0005-0000-0000-0000E2090000}"/>
    <cellStyle name="20% - Énfasis4 9 4 2 2" xfId="7040" xr:uid="{00000000-0005-0000-0000-0000E3090000}"/>
    <cellStyle name="20% - Énfasis4 9 4 3" xfId="7039" xr:uid="{00000000-0005-0000-0000-0000E4090000}"/>
    <cellStyle name="20% - Énfasis4 9 5" xfId="1376" xr:uid="{00000000-0005-0000-0000-0000E5090000}"/>
    <cellStyle name="20% - Énfasis4 9 5 2" xfId="1377" xr:uid="{00000000-0005-0000-0000-0000E6090000}"/>
    <cellStyle name="20% - Énfasis4 9 5 2 2" xfId="7042" xr:uid="{00000000-0005-0000-0000-0000E7090000}"/>
    <cellStyle name="20% - Énfasis4 9 5 3" xfId="7041" xr:uid="{00000000-0005-0000-0000-0000E8090000}"/>
    <cellStyle name="20% - Énfasis4 9 6" xfId="1378" xr:uid="{00000000-0005-0000-0000-0000E9090000}"/>
    <cellStyle name="20% - Énfasis4 9 6 2" xfId="7043" xr:uid="{00000000-0005-0000-0000-0000EA090000}"/>
    <cellStyle name="20% - Énfasis4 9 7" xfId="7022" xr:uid="{00000000-0005-0000-0000-0000EB090000}"/>
    <cellStyle name="20% - Énfasis5 10" xfId="1379" xr:uid="{00000000-0005-0000-0000-0000EC090000}"/>
    <cellStyle name="20% - Énfasis5 10 2" xfId="1380" xr:uid="{00000000-0005-0000-0000-0000ED090000}"/>
    <cellStyle name="20% - Énfasis5 10 2 2" xfId="1381" xr:uid="{00000000-0005-0000-0000-0000EE090000}"/>
    <cellStyle name="20% - Énfasis5 10 2 2 2" xfId="1382" xr:uid="{00000000-0005-0000-0000-0000EF090000}"/>
    <cellStyle name="20% - Énfasis5 10 2 2 2 2" xfId="1383" xr:uid="{00000000-0005-0000-0000-0000F0090000}"/>
    <cellStyle name="20% - Énfasis5 10 2 2 2 2 2" xfId="7048" xr:uid="{00000000-0005-0000-0000-0000F1090000}"/>
    <cellStyle name="20% - Énfasis5 10 2 2 2 3" xfId="7047" xr:uid="{00000000-0005-0000-0000-0000F2090000}"/>
    <cellStyle name="20% - Énfasis5 10 2 2 3" xfId="1384" xr:uid="{00000000-0005-0000-0000-0000F3090000}"/>
    <cellStyle name="20% - Énfasis5 10 2 2 3 2" xfId="7049" xr:uid="{00000000-0005-0000-0000-0000F4090000}"/>
    <cellStyle name="20% - Énfasis5 10 2 2 4" xfId="7046" xr:uid="{00000000-0005-0000-0000-0000F5090000}"/>
    <cellStyle name="20% - Énfasis5 10 2 3" xfId="1385" xr:uid="{00000000-0005-0000-0000-0000F6090000}"/>
    <cellStyle name="20% - Énfasis5 10 2 3 2" xfId="1386" xr:uid="{00000000-0005-0000-0000-0000F7090000}"/>
    <cellStyle name="20% - Énfasis5 10 2 3 2 2" xfId="7051" xr:uid="{00000000-0005-0000-0000-0000F8090000}"/>
    <cellStyle name="20% - Énfasis5 10 2 3 3" xfId="7050" xr:uid="{00000000-0005-0000-0000-0000F9090000}"/>
    <cellStyle name="20% - Énfasis5 10 2 4" xfId="1387" xr:uid="{00000000-0005-0000-0000-0000FA090000}"/>
    <cellStyle name="20% - Énfasis5 10 2 4 2" xfId="1388" xr:uid="{00000000-0005-0000-0000-0000FB090000}"/>
    <cellStyle name="20% - Énfasis5 10 2 4 2 2" xfId="7053" xr:uid="{00000000-0005-0000-0000-0000FC090000}"/>
    <cellStyle name="20% - Énfasis5 10 2 4 3" xfId="7052" xr:uid="{00000000-0005-0000-0000-0000FD090000}"/>
    <cellStyle name="20% - Énfasis5 10 2 5" xfId="1389" xr:uid="{00000000-0005-0000-0000-0000FE090000}"/>
    <cellStyle name="20% - Énfasis5 10 2 5 2" xfId="7054" xr:uid="{00000000-0005-0000-0000-0000FF090000}"/>
    <cellStyle name="20% - Énfasis5 10 2 6" xfId="7045" xr:uid="{00000000-0005-0000-0000-0000000A0000}"/>
    <cellStyle name="20% - Énfasis5 10 3" xfId="1390" xr:uid="{00000000-0005-0000-0000-0000010A0000}"/>
    <cellStyle name="20% - Énfasis5 10 3 2" xfId="1391" xr:uid="{00000000-0005-0000-0000-0000020A0000}"/>
    <cellStyle name="20% - Énfasis5 10 3 2 2" xfId="1392" xr:uid="{00000000-0005-0000-0000-0000030A0000}"/>
    <cellStyle name="20% - Énfasis5 10 3 2 2 2" xfId="7057" xr:uid="{00000000-0005-0000-0000-0000040A0000}"/>
    <cellStyle name="20% - Énfasis5 10 3 2 3" xfId="7056" xr:uid="{00000000-0005-0000-0000-0000050A0000}"/>
    <cellStyle name="20% - Énfasis5 10 3 3" xfId="1393" xr:uid="{00000000-0005-0000-0000-0000060A0000}"/>
    <cellStyle name="20% - Énfasis5 10 3 3 2" xfId="1394" xr:uid="{00000000-0005-0000-0000-0000070A0000}"/>
    <cellStyle name="20% - Énfasis5 10 3 3 2 2" xfId="7059" xr:uid="{00000000-0005-0000-0000-0000080A0000}"/>
    <cellStyle name="20% - Énfasis5 10 3 3 3" xfId="7058" xr:uid="{00000000-0005-0000-0000-0000090A0000}"/>
    <cellStyle name="20% - Énfasis5 10 3 4" xfId="1395" xr:uid="{00000000-0005-0000-0000-00000A0A0000}"/>
    <cellStyle name="20% - Énfasis5 10 3 4 2" xfId="7060" xr:uid="{00000000-0005-0000-0000-00000B0A0000}"/>
    <cellStyle name="20% - Énfasis5 10 3 5" xfId="7055" xr:uid="{00000000-0005-0000-0000-00000C0A0000}"/>
    <cellStyle name="20% - Énfasis5 10 4" xfId="1396" xr:uid="{00000000-0005-0000-0000-00000D0A0000}"/>
    <cellStyle name="20% - Énfasis5 10 4 2" xfId="1397" xr:uid="{00000000-0005-0000-0000-00000E0A0000}"/>
    <cellStyle name="20% - Énfasis5 10 4 2 2" xfId="7062" xr:uid="{00000000-0005-0000-0000-00000F0A0000}"/>
    <cellStyle name="20% - Énfasis5 10 4 3" xfId="7061" xr:uid="{00000000-0005-0000-0000-0000100A0000}"/>
    <cellStyle name="20% - Énfasis5 10 5" xfId="1398" xr:uid="{00000000-0005-0000-0000-0000110A0000}"/>
    <cellStyle name="20% - Énfasis5 10 5 2" xfId="1399" xr:uid="{00000000-0005-0000-0000-0000120A0000}"/>
    <cellStyle name="20% - Énfasis5 10 5 2 2" xfId="7064" xr:uid="{00000000-0005-0000-0000-0000130A0000}"/>
    <cellStyle name="20% - Énfasis5 10 5 3" xfId="7063" xr:uid="{00000000-0005-0000-0000-0000140A0000}"/>
    <cellStyle name="20% - Énfasis5 10 6" xfId="1400" xr:uid="{00000000-0005-0000-0000-0000150A0000}"/>
    <cellStyle name="20% - Énfasis5 10 6 2" xfId="7065" xr:uid="{00000000-0005-0000-0000-0000160A0000}"/>
    <cellStyle name="20% - Énfasis5 10 7" xfId="7044" xr:uid="{00000000-0005-0000-0000-0000170A0000}"/>
    <cellStyle name="20% - Énfasis5 11" xfId="1401" xr:uid="{00000000-0005-0000-0000-0000180A0000}"/>
    <cellStyle name="20% - Énfasis5 11 2" xfId="1402" xr:uid="{00000000-0005-0000-0000-0000190A0000}"/>
    <cellStyle name="20% - Énfasis5 11 2 2" xfId="1403" xr:uid="{00000000-0005-0000-0000-00001A0A0000}"/>
    <cellStyle name="20% - Énfasis5 11 2 2 2" xfId="1404" xr:uid="{00000000-0005-0000-0000-00001B0A0000}"/>
    <cellStyle name="20% - Énfasis5 11 2 2 2 2" xfId="7069" xr:uid="{00000000-0005-0000-0000-00001C0A0000}"/>
    <cellStyle name="20% - Énfasis5 11 2 2 3" xfId="7068" xr:uid="{00000000-0005-0000-0000-00001D0A0000}"/>
    <cellStyle name="20% - Énfasis5 11 2 3" xfId="1405" xr:uid="{00000000-0005-0000-0000-00001E0A0000}"/>
    <cellStyle name="20% - Énfasis5 11 2 3 2" xfId="1406" xr:uid="{00000000-0005-0000-0000-00001F0A0000}"/>
    <cellStyle name="20% - Énfasis5 11 2 3 2 2" xfId="7071" xr:uid="{00000000-0005-0000-0000-0000200A0000}"/>
    <cellStyle name="20% - Énfasis5 11 2 3 3" xfId="7070" xr:uid="{00000000-0005-0000-0000-0000210A0000}"/>
    <cellStyle name="20% - Énfasis5 11 2 4" xfId="1407" xr:uid="{00000000-0005-0000-0000-0000220A0000}"/>
    <cellStyle name="20% - Énfasis5 11 2 4 2" xfId="7072" xr:uid="{00000000-0005-0000-0000-0000230A0000}"/>
    <cellStyle name="20% - Énfasis5 11 2 5" xfId="7067" xr:uid="{00000000-0005-0000-0000-0000240A0000}"/>
    <cellStyle name="20% - Énfasis5 11 3" xfId="1408" xr:uid="{00000000-0005-0000-0000-0000250A0000}"/>
    <cellStyle name="20% - Énfasis5 11 3 2" xfId="1409" xr:uid="{00000000-0005-0000-0000-0000260A0000}"/>
    <cellStyle name="20% - Énfasis5 11 3 2 2" xfId="7074" xr:uid="{00000000-0005-0000-0000-0000270A0000}"/>
    <cellStyle name="20% - Énfasis5 11 3 3" xfId="7073" xr:uid="{00000000-0005-0000-0000-0000280A0000}"/>
    <cellStyle name="20% - Énfasis5 11 4" xfId="1410" xr:uid="{00000000-0005-0000-0000-0000290A0000}"/>
    <cellStyle name="20% - Énfasis5 11 4 2" xfId="1411" xr:uid="{00000000-0005-0000-0000-00002A0A0000}"/>
    <cellStyle name="20% - Énfasis5 11 4 2 2" xfId="7076" xr:uid="{00000000-0005-0000-0000-00002B0A0000}"/>
    <cellStyle name="20% - Énfasis5 11 4 3" xfId="7075" xr:uid="{00000000-0005-0000-0000-00002C0A0000}"/>
    <cellStyle name="20% - Énfasis5 11 5" xfId="1412" xr:uid="{00000000-0005-0000-0000-00002D0A0000}"/>
    <cellStyle name="20% - Énfasis5 11 5 2" xfId="7077" xr:uid="{00000000-0005-0000-0000-00002E0A0000}"/>
    <cellStyle name="20% - Énfasis5 11 6" xfId="7066" xr:uid="{00000000-0005-0000-0000-00002F0A0000}"/>
    <cellStyle name="20% - Énfasis5 12" xfId="1413" xr:uid="{00000000-0005-0000-0000-0000300A0000}"/>
    <cellStyle name="20% - Énfasis5 12 2" xfId="1414" xr:uid="{00000000-0005-0000-0000-0000310A0000}"/>
    <cellStyle name="20% - Énfasis5 12 2 2" xfId="1415" xr:uid="{00000000-0005-0000-0000-0000320A0000}"/>
    <cellStyle name="20% - Énfasis5 12 2 2 2" xfId="7080" xr:uid="{00000000-0005-0000-0000-0000330A0000}"/>
    <cellStyle name="20% - Énfasis5 12 2 3" xfId="7079" xr:uid="{00000000-0005-0000-0000-0000340A0000}"/>
    <cellStyle name="20% - Énfasis5 12 3" xfId="1416" xr:uid="{00000000-0005-0000-0000-0000350A0000}"/>
    <cellStyle name="20% - Énfasis5 12 3 2" xfId="1417" xr:uid="{00000000-0005-0000-0000-0000360A0000}"/>
    <cellStyle name="20% - Énfasis5 12 3 2 2" xfId="7082" xr:uid="{00000000-0005-0000-0000-0000370A0000}"/>
    <cellStyle name="20% - Énfasis5 12 3 3" xfId="7081" xr:uid="{00000000-0005-0000-0000-0000380A0000}"/>
    <cellStyle name="20% - Énfasis5 12 4" xfId="1418" xr:uid="{00000000-0005-0000-0000-0000390A0000}"/>
    <cellStyle name="20% - Énfasis5 12 4 2" xfId="7083" xr:uid="{00000000-0005-0000-0000-00003A0A0000}"/>
    <cellStyle name="20% - Énfasis5 12 5" xfId="7078" xr:uid="{00000000-0005-0000-0000-00003B0A0000}"/>
    <cellStyle name="20% - Énfasis5 13" xfId="1419" xr:uid="{00000000-0005-0000-0000-00003C0A0000}"/>
    <cellStyle name="20% - Énfasis5 13 2" xfId="1420" xr:uid="{00000000-0005-0000-0000-00003D0A0000}"/>
    <cellStyle name="20% - Énfasis5 13 2 2" xfId="1421" xr:uid="{00000000-0005-0000-0000-00003E0A0000}"/>
    <cellStyle name="20% - Énfasis5 13 2 2 2" xfId="7086" xr:uid="{00000000-0005-0000-0000-00003F0A0000}"/>
    <cellStyle name="20% - Énfasis5 13 2 3" xfId="7085" xr:uid="{00000000-0005-0000-0000-0000400A0000}"/>
    <cellStyle name="20% - Énfasis5 13 3" xfId="1422" xr:uid="{00000000-0005-0000-0000-0000410A0000}"/>
    <cellStyle name="20% - Énfasis5 13 3 2" xfId="7087" xr:uid="{00000000-0005-0000-0000-0000420A0000}"/>
    <cellStyle name="20% - Énfasis5 13 4" xfId="7084" xr:uid="{00000000-0005-0000-0000-0000430A0000}"/>
    <cellStyle name="20% - Énfasis5 14" xfId="1423" xr:uid="{00000000-0005-0000-0000-0000440A0000}"/>
    <cellStyle name="20% - Énfasis5 14 2" xfId="1424" xr:uid="{00000000-0005-0000-0000-0000450A0000}"/>
    <cellStyle name="20% - Énfasis5 14 2 2" xfId="7089" xr:uid="{00000000-0005-0000-0000-0000460A0000}"/>
    <cellStyle name="20% - Énfasis5 14 3" xfId="7088" xr:uid="{00000000-0005-0000-0000-0000470A0000}"/>
    <cellStyle name="20% - Énfasis5 2" xfId="29" xr:uid="{00000000-0005-0000-0000-0000480A0000}"/>
    <cellStyle name="20% - Énfasis5 2 2" xfId="1425" xr:uid="{00000000-0005-0000-0000-0000490A0000}"/>
    <cellStyle name="20% - Énfasis5 2 2 2" xfId="1426" xr:uid="{00000000-0005-0000-0000-00004A0A0000}"/>
    <cellStyle name="20% - Énfasis5 2 2 2 2" xfId="1427" xr:uid="{00000000-0005-0000-0000-00004B0A0000}"/>
    <cellStyle name="20% - Énfasis5 2 2 2 2 2" xfId="1428" xr:uid="{00000000-0005-0000-0000-00004C0A0000}"/>
    <cellStyle name="20% - Énfasis5 2 2 2 2 2 2" xfId="1429" xr:uid="{00000000-0005-0000-0000-00004D0A0000}"/>
    <cellStyle name="20% - Énfasis5 2 2 2 2 2 2 2" xfId="7094" xr:uid="{00000000-0005-0000-0000-00004E0A0000}"/>
    <cellStyle name="20% - Énfasis5 2 2 2 2 2 3" xfId="7093" xr:uid="{00000000-0005-0000-0000-00004F0A0000}"/>
    <cellStyle name="20% - Énfasis5 2 2 2 2 3" xfId="1430" xr:uid="{00000000-0005-0000-0000-0000500A0000}"/>
    <cellStyle name="20% - Énfasis5 2 2 2 2 3 2" xfId="1431" xr:uid="{00000000-0005-0000-0000-0000510A0000}"/>
    <cellStyle name="20% - Énfasis5 2 2 2 2 3 2 2" xfId="7096" xr:uid="{00000000-0005-0000-0000-0000520A0000}"/>
    <cellStyle name="20% - Énfasis5 2 2 2 2 3 3" xfId="7095" xr:uid="{00000000-0005-0000-0000-0000530A0000}"/>
    <cellStyle name="20% - Énfasis5 2 2 2 2 4" xfId="1432" xr:uid="{00000000-0005-0000-0000-0000540A0000}"/>
    <cellStyle name="20% - Énfasis5 2 2 2 2 4 2" xfId="7097" xr:uid="{00000000-0005-0000-0000-0000550A0000}"/>
    <cellStyle name="20% - Énfasis5 2 2 2 2 5" xfId="7092" xr:uid="{00000000-0005-0000-0000-0000560A0000}"/>
    <cellStyle name="20% - Énfasis5 2 2 2 3" xfId="1433" xr:uid="{00000000-0005-0000-0000-0000570A0000}"/>
    <cellStyle name="20% - Énfasis5 2 2 2 3 2" xfId="1434" xr:uid="{00000000-0005-0000-0000-0000580A0000}"/>
    <cellStyle name="20% - Énfasis5 2 2 2 3 2 2" xfId="7099" xr:uid="{00000000-0005-0000-0000-0000590A0000}"/>
    <cellStyle name="20% - Énfasis5 2 2 2 3 3" xfId="7098" xr:uid="{00000000-0005-0000-0000-00005A0A0000}"/>
    <cellStyle name="20% - Énfasis5 2 2 2 4" xfId="1435" xr:uid="{00000000-0005-0000-0000-00005B0A0000}"/>
    <cellStyle name="20% - Énfasis5 2 2 2 4 2" xfId="1436" xr:uid="{00000000-0005-0000-0000-00005C0A0000}"/>
    <cellStyle name="20% - Énfasis5 2 2 2 4 2 2" xfId="7101" xr:uid="{00000000-0005-0000-0000-00005D0A0000}"/>
    <cellStyle name="20% - Énfasis5 2 2 2 4 3" xfId="7100" xr:uid="{00000000-0005-0000-0000-00005E0A0000}"/>
    <cellStyle name="20% - Énfasis5 2 2 2 5" xfId="1437" xr:uid="{00000000-0005-0000-0000-00005F0A0000}"/>
    <cellStyle name="20% - Énfasis5 2 2 2 5 2" xfId="7102" xr:uid="{00000000-0005-0000-0000-0000600A0000}"/>
    <cellStyle name="20% - Énfasis5 2 2 2 6" xfId="7091" xr:uid="{00000000-0005-0000-0000-0000610A0000}"/>
    <cellStyle name="20% - Énfasis5 2 2 3" xfId="1438" xr:uid="{00000000-0005-0000-0000-0000620A0000}"/>
    <cellStyle name="20% - Énfasis5 2 2 3 2" xfId="1439" xr:uid="{00000000-0005-0000-0000-0000630A0000}"/>
    <cellStyle name="20% - Énfasis5 2 2 3 2 2" xfId="1440" xr:uid="{00000000-0005-0000-0000-0000640A0000}"/>
    <cellStyle name="20% - Énfasis5 2 2 3 2 2 2" xfId="7105" xr:uid="{00000000-0005-0000-0000-0000650A0000}"/>
    <cellStyle name="20% - Énfasis5 2 2 3 2 3" xfId="7104" xr:uid="{00000000-0005-0000-0000-0000660A0000}"/>
    <cellStyle name="20% - Énfasis5 2 2 3 3" xfId="1441" xr:uid="{00000000-0005-0000-0000-0000670A0000}"/>
    <cellStyle name="20% - Énfasis5 2 2 3 3 2" xfId="1442" xr:uid="{00000000-0005-0000-0000-0000680A0000}"/>
    <cellStyle name="20% - Énfasis5 2 2 3 3 2 2" xfId="7107" xr:uid="{00000000-0005-0000-0000-0000690A0000}"/>
    <cellStyle name="20% - Énfasis5 2 2 3 3 3" xfId="7106" xr:uid="{00000000-0005-0000-0000-00006A0A0000}"/>
    <cellStyle name="20% - Énfasis5 2 2 3 4" xfId="1443" xr:uid="{00000000-0005-0000-0000-00006B0A0000}"/>
    <cellStyle name="20% - Énfasis5 2 2 3 4 2" xfId="7108" xr:uid="{00000000-0005-0000-0000-00006C0A0000}"/>
    <cellStyle name="20% - Énfasis5 2 2 3 5" xfId="7103" xr:uid="{00000000-0005-0000-0000-00006D0A0000}"/>
    <cellStyle name="20% - Énfasis5 2 2 4" xfId="1444" xr:uid="{00000000-0005-0000-0000-00006E0A0000}"/>
    <cellStyle name="20% - Énfasis5 2 2 4 2" xfId="1445" xr:uid="{00000000-0005-0000-0000-00006F0A0000}"/>
    <cellStyle name="20% - Énfasis5 2 2 4 2 2" xfId="7110" xr:uid="{00000000-0005-0000-0000-0000700A0000}"/>
    <cellStyle name="20% - Énfasis5 2 2 4 3" xfId="7109" xr:uid="{00000000-0005-0000-0000-0000710A0000}"/>
    <cellStyle name="20% - Énfasis5 2 2 5" xfId="1446" xr:uid="{00000000-0005-0000-0000-0000720A0000}"/>
    <cellStyle name="20% - Énfasis5 2 2 5 2" xfId="1447" xr:uid="{00000000-0005-0000-0000-0000730A0000}"/>
    <cellStyle name="20% - Énfasis5 2 2 5 2 2" xfId="7112" xr:uid="{00000000-0005-0000-0000-0000740A0000}"/>
    <cellStyle name="20% - Énfasis5 2 2 5 3" xfId="7111" xr:uid="{00000000-0005-0000-0000-0000750A0000}"/>
    <cellStyle name="20% - Énfasis5 2 2 6" xfId="1448" xr:uid="{00000000-0005-0000-0000-0000760A0000}"/>
    <cellStyle name="20% - Énfasis5 2 2 6 2" xfId="1449" xr:uid="{00000000-0005-0000-0000-0000770A0000}"/>
    <cellStyle name="20% - Énfasis5 2 2 6 2 2" xfId="7114" xr:uid="{00000000-0005-0000-0000-0000780A0000}"/>
    <cellStyle name="20% - Énfasis5 2 2 6 3" xfId="7113" xr:uid="{00000000-0005-0000-0000-0000790A0000}"/>
    <cellStyle name="20% - Énfasis5 2 2 7" xfId="1450" xr:uid="{00000000-0005-0000-0000-00007A0A0000}"/>
    <cellStyle name="20% - Énfasis5 2 2 7 2" xfId="7115" xr:uid="{00000000-0005-0000-0000-00007B0A0000}"/>
    <cellStyle name="20% - Énfasis5 2 2 8" xfId="7090" xr:uid="{00000000-0005-0000-0000-00007C0A0000}"/>
    <cellStyle name="20% - Énfasis5 2 3" xfId="1451" xr:uid="{00000000-0005-0000-0000-00007D0A0000}"/>
    <cellStyle name="20% - Énfasis5 2 3 2" xfId="1452" xr:uid="{00000000-0005-0000-0000-00007E0A0000}"/>
    <cellStyle name="20% - Énfasis5 2 3 2 2" xfId="1453" xr:uid="{00000000-0005-0000-0000-00007F0A0000}"/>
    <cellStyle name="20% - Énfasis5 2 3 2 2 2" xfId="1454" xr:uid="{00000000-0005-0000-0000-0000800A0000}"/>
    <cellStyle name="20% - Énfasis5 2 3 2 2 2 2" xfId="1455" xr:uid="{00000000-0005-0000-0000-0000810A0000}"/>
    <cellStyle name="20% - Énfasis5 2 3 2 2 2 2 2" xfId="7120" xr:uid="{00000000-0005-0000-0000-0000820A0000}"/>
    <cellStyle name="20% - Énfasis5 2 3 2 2 2 3" xfId="7119" xr:uid="{00000000-0005-0000-0000-0000830A0000}"/>
    <cellStyle name="20% - Énfasis5 2 3 2 2 3" xfId="1456" xr:uid="{00000000-0005-0000-0000-0000840A0000}"/>
    <cellStyle name="20% - Énfasis5 2 3 2 2 3 2" xfId="1457" xr:uid="{00000000-0005-0000-0000-0000850A0000}"/>
    <cellStyle name="20% - Énfasis5 2 3 2 2 3 2 2" xfId="7122" xr:uid="{00000000-0005-0000-0000-0000860A0000}"/>
    <cellStyle name="20% - Énfasis5 2 3 2 2 3 3" xfId="7121" xr:uid="{00000000-0005-0000-0000-0000870A0000}"/>
    <cellStyle name="20% - Énfasis5 2 3 2 2 4" xfId="1458" xr:uid="{00000000-0005-0000-0000-0000880A0000}"/>
    <cellStyle name="20% - Énfasis5 2 3 2 2 4 2" xfId="7123" xr:uid="{00000000-0005-0000-0000-0000890A0000}"/>
    <cellStyle name="20% - Énfasis5 2 3 2 2 5" xfId="7118" xr:uid="{00000000-0005-0000-0000-00008A0A0000}"/>
    <cellStyle name="20% - Énfasis5 2 3 2 3" xfId="1459" xr:uid="{00000000-0005-0000-0000-00008B0A0000}"/>
    <cellStyle name="20% - Énfasis5 2 3 2 3 2" xfId="1460" xr:uid="{00000000-0005-0000-0000-00008C0A0000}"/>
    <cellStyle name="20% - Énfasis5 2 3 2 3 2 2" xfId="7125" xr:uid="{00000000-0005-0000-0000-00008D0A0000}"/>
    <cellStyle name="20% - Énfasis5 2 3 2 3 3" xfId="7124" xr:uid="{00000000-0005-0000-0000-00008E0A0000}"/>
    <cellStyle name="20% - Énfasis5 2 3 2 4" xfId="1461" xr:uid="{00000000-0005-0000-0000-00008F0A0000}"/>
    <cellStyle name="20% - Énfasis5 2 3 2 4 2" xfId="1462" xr:uid="{00000000-0005-0000-0000-0000900A0000}"/>
    <cellStyle name="20% - Énfasis5 2 3 2 4 2 2" xfId="7127" xr:uid="{00000000-0005-0000-0000-0000910A0000}"/>
    <cellStyle name="20% - Énfasis5 2 3 2 4 3" xfId="7126" xr:uid="{00000000-0005-0000-0000-0000920A0000}"/>
    <cellStyle name="20% - Énfasis5 2 3 2 5" xfId="1463" xr:uid="{00000000-0005-0000-0000-0000930A0000}"/>
    <cellStyle name="20% - Énfasis5 2 3 2 5 2" xfId="7128" xr:uid="{00000000-0005-0000-0000-0000940A0000}"/>
    <cellStyle name="20% - Énfasis5 2 3 2 6" xfId="7117" xr:uid="{00000000-0005-0000-0000-0000950A0000}"/>
    <cellStyle name="20% - Énfasis5 2 3 3" xfId="1464" xr:uid="{00000000-0005-0000-0000-0000960A0000}"/>
    <cellStyle name="20% - Énfasis5 2 3 3 2" xfId="1465" xr:uid="{00000000-0005-0000-0000-0000970A0000}"/>
    <cellStyle name="20% - Énfasis5 2 3 3 2 2" xfId="1466" xr:uid="{00000000-0005-0000-0000-0000980A0000}"/>
    <cellStyle name="20% - Énfasis5 2 3 3 2 2 2" xfId="7131" xr:uid="{00000000-0005-0000-0000-0000990A0000}"/>
    <cellStyle name="20% - Énfasis5 2 3 3 2 3" xfId="7130" xr:uid="{00000000-0005-0000-0000-00009A0A0000}"/>
    <cellStyle name="20% - Énfasis5 2 3 3 3" xfId="1467" xr:uid="{00000000-0005-0000-0000-00009B0A0000}"/>
    <cellStyle name="20% - Énfasis5 2 3 3 3 2" xfId="1468" xr:uid="{00000000-0005-0000-0000-00009C0A0000}"/>
    <cellStyle name="20% - Énfasis5 2 3 3 3 2 2" xfId="7133" xr:uid="{00000000-0005-0000-0000-00009D0A0000}"/>
    <cellStyle name="20% - Énfasis5 2 3 3 3 3" xfId="7132" xr:uid="{00000000-0005-0000-0000-00009E0A0000}"/>
    <cellStyle name="20% - Énfasis5 2 3 3 4" xfId="1469" xr:uid="{00000000-0005-0000-0000-00009F0A0000}"/>
    <cellStyle name="20% - Énfasis5 2 3 3 4 2" xfId="7134" xr:uid="{00000000-0005-0000-0000-0000A00A0000}"/>
    <cellStyle name="20% - Énfasis5 2 3 3 5" xfId="7129" xr:uid="{00000000-0005-0000-0000-0000A10A0000}"/>
    <cellStyle name="20% - Énfasis5 2 3 4" xfId="1470" xr:uid="{00000000-0005-0000-0000-0000A20A0000}"/>
    <cellStyle name="20% - Énfasis5 2 3 4 2" xfId="1471" xr:uid="{00000000-0005-0000-0000-0000A30A0000}"/>
    <cellStyle name="20% - Énfasis5 2 3 4 2 2" xfId="7136" xr:uid="{00000000-0005-0000-0000-0000A40A0000}"/>
    <cellStyle name="20% - Énfasis5 2 3 4 3" xfId="7135" xr:uid="{00000000-0005-0000-0000-0000A50A0000}"/>
    <cellStyle name="20% - Énfasis5 2 3 5" xfId="1472" xr:uid="{00000000-0005-0000-0000-0000A60A0000}"/>
    <cellStyle name="20% - Énfasis5 2 3 5 2" xfId="1473" xr:uid="{00000000-0005-0000-0000-0000A70A0000}"/>
    <cellStyle name="20% - Énfasis5 2 3 5 2 2" xfId="7138" xr:uid="{00000000-0005-0000-0000-0000A80A0000}"/>
    <cellStyle name="20% - Énfasis5 2 3 5 3" xfId="7137" xr:uid="{00000000-0005-0000-0000-0000A90A0000}"/>
    <cellStyle name="20% - Énfasis5 2 3 6" xfId="1474" xr:uid="{00000000-0005-0000-0000-0000AA0A0000}"/>
    <cellStyle name="20% - Énfasis5 2 3 6 2" xfId="7139" xr:uid="{00000000-0005-0000-0000-0000AB0A0000}"/>
    <cellStyle name="20% - Énfasis5 2 3 7" xfId="7116" xr:uid="{00000000-0005-0000-0000-0000AC0A0000}"/>
    <cellStyle name="20% - Énfasis5 2 4" xfId="1475" xr:uid="{00000000-0005-0000-0000-0000AD0A0000}"/>
    <cellStyle name="20% - Énfasis5 2 4 2" xfId="1476" xr:uid="{00000000-0005-0000-0000-0000AE0A0000}"/>
    <cellStyle name="20% - Énfasis5 2 4 2 2" xfId="1477" xr:uid="{00000000-0005-0000-0000-0000AF0A0000}"/>
    <cellStyle name="20% - Énfasis5 2 4 2 2 2" xfId="1478" xr:uid="{00000000-0005-0000-0000-0000B00A0000}"/>
    <cellStyle name="20% - Énfasis5 2 4 2 2 2 2" xfId="7143" xr:uid="{00000000-0005-0000-0000-0000B10A0000}"/>
    <cellStyle name="20% - Énfasis5 2 4 2 2 3" xfId="7142" xr:uid="{00000000-0005-0000-0000-0000B20A0000}"/>
    <cellStyle name="20% - Énfasis5 2 4 2 3" xfId="1479" xr:uid="{00000000-0005-0000-0000-0000B30A0000}"/>
    <cellStyle name="20% - Énfasis5 2 4 2 3 2" xfId="1480" xr:uid="{00000000-0005-0000-0000-0000B40A0000}"/>
    <cellStyle name="20% - Énfasis5 2 4 2 3 2 2" xfId="7145" xr:uid="{00000000-0005-0000-0000-0000B50A0000}"/>
    <cellStyle name="20% - Énfasis5 2 4 2 3 3" xfId="7144" xr:uid="{00000000-0005-0000-0000-0000B60A0000}"/>
    <cellStyle name="20% - Énfasis5 2 4 2 4" xfId="1481" xr:uid="{00000000-0005-0000-0000-0000B70A0000}"/>
    <cellStyle name="20% - Énfasis5 2 4 2 4 2" xfId="7146" xr:uid="{00000000-0005-0000-0000-0000B80A0000}"/>
    <cellStyle name="20% - Énfasis5 2 4 2 5" xfId="7141" xr:uid="{00000000-0005-0000-0000-0000B90A0000}"/>
    <cellStyle name="20% - Énfasis5 2 4 3" xfId="1482" xr:uid="{00000000-0005-0000-0000-0000BA0A0000}"/>
    <cellStyle name="20% - Énfasis5 2 4 3 2" xfId="1483" xr:uid="{00000000-0005-0000-0000-0000BB0A0000}"/>
    <cellStyle name="20% - Énfasis5 2 4 3 2 2" xfId="7148" xr:uid="{00000000-0005-0000-0000-0000BC0A0000}"/>
    <cellStyle name="20% - Énfasis5 2 4 3 3" xfId="7147" xr:uid="{00000000-0005-0000-0000-0000BD0A0000}"/>
    <cellStyle name="20% - Énfasis5 2 4 4" xfId="1484" xr:uid="{00000000-0005-0000-0000-0000BE0A0000}"/>
    <cellStyle name="20% - Énfasis5 2 4 4 2" xfId="1485" xr:uid="{00000000-0005-0000-0000-0000BF0A0000}"/>
    <cellStyle name="20% - Énfasis5 2 4 4 2 2" xfId="7150" xr:uid="{00000000-0005-0000-0000-0000C00A0000}"/>
    <cellStyle name="20% - Énfasis5 2 4 4 3" xfId="7149" xr:uid="{00000000-0005-0000-0000-0000C10A0000}"/>
    <cellStyle name="20% - Énfasis5 2 4 5" xfId="1486" xr:uid="{00000000-0005-0000-0000-0000C20A0000}"/>
    <cellStyle name="20% - Énfasis5 2 4 5 2" xfId="7151" xr:uid="{00000000-0005-0000-0000-0000C30A0000}"/>
    <cellStyle name="20% - Énfasis5 2 4 6" xfId="7140" xr:uid="{00000000-0005-0000-0000-0000C40A0000}"/>
    <cellStyle name="20% - Énfasis5 2 5" xfId="1487" xr:uid="{00000000-0005-0000-0000-0000C50A0000}"/>
    <cellStyle name="20% - Énfasis5 2 5 2" xfId="1488" xr:uid="{00000000-0005-0000-0000-0000C60A0000}"/>
    <cellStyle name="20% - Énfasis5 2 5 2 2" xfId="1489" xr:uid="{00000000-0005-0000-0000-0000C70A0000}"/>
    <cellStyle name="20% - Énfasis5 2 5 2 2 2" xfId="7154" xr:uid="{00000000-0005-0000-0000-0000C80A0000}"/>
    <cellStyle name="20% - Énfasis5 2 5 2 3" xfId="7153" xr:uid="{00000000-0005-0000-0000-0000C90A0000}"/>
    <cellStyle name="20% - Énfasis5 2 5 3" xfId="1490" xr:uid="{00000000-0005-0000-0000-0000CA0A0000}"/>
    <cellStyle name="20% - Énfasis5 2 5 3 2" xfId="1491" xr:uid="{00000000-0005-0000-0000-0000CB0A0000}"/>
    <cellStyle name="20% - Énfasis5 2 5 3 2 2" xfId="7156" xr:uid="{00000000-0005-0000-0000-0000CC0A0000}"/>
    <cellStyle name="20% - Énfasis5 2 5 3 3" xfId="7155" xr:uid="{00000000-0005-0000-0000-0000CD0A0000}"/>
    <cellStyle name="20% - Énfasis5 2 5 4" xfId="1492" xr:uid="{00000000-0005-0000-0000-0000CE0A0000}"/>
    <cellStyle name="20% - Énfasis5 2 5 4 2" xfId="7157" xr:uid="{00000000-0005-0000-0000-0000CF0A0000}"/>
    <cellStyle name="20% - Énfasis5 2 5 5" xfId="7152" xr:uid="{00000000-0005-0000-0000-0000D00A0000}"/>
    <cellStyle name="20% - Énfasis5 2 6" xfId="1493" xr:uid="{00000000-0005-0000-0000-0000D10A0000}"/>
    <cellStyle name="20% - Énfasis5 2 6 2" xfId="1494" xr:uid="{00000000-0005-0000-0000-0000D20A0000}"/>
    <cellStyle name="20% - Énfasis5 2 6 2 2" xfId="7159" xr:uid="{00000000-0005-0000-0000-0000D30A0000}"/>
    <cellStyle name="20% - Énfasis5 2 6 3" xfId="7158" xr:uid="{00000000-0005-0000-0000-0000D40A0000}"/>
    <cellStyle name="20% - Énfasis5 2 7" xfId="1495" xr:uid="{00000000-0005-0000-0000-0000D50A0000}"/>
    <cellStyle name="20% - Énfasis5 2 7 2" xfId="1496" xr:uid="{00000000-0005-0000-0000-0000D60A0000}"/>
    <cellStyle name="20% - Énfasis5 2 7 2 2" xfId="7161" xr:uid="{00000000-0005-0000-0000-0000D70A0000}"/>
    <cellStyle name="20% - Énfasis5 2 7 3" xfId="7160" xr:uid="{00000000-0005-0000-0000-0000D80A0000}"/>
    <cellStyle name="20% - Énfasis5 2 8" xfId="1497" xr:uid="{00000000-0005-0000-0000-0000D90A0000}"/>
    <cellStyle name="20% - Énfasis5 2 8 2" xfId="1498" xr:uid="{00000000-0005-0000-0000-0000DA0A0000}"/>
    <cellStyle name="20% - Énfasis5 2 8 2 2" xfId="7163" xr:uid="{00000000-0005-0000-0000-0000DB0A0000}"/>
    <cellStyle name="20% - Énfasis5 2 8 3" xfId="7162" xr:uid="{00000000-0005-0000-0000-0000DC0A0000}"/>
    <cellStyle name="20% - Énfasis5 2 9" xfId="1499" xr:uid="{00000000-0005-0000-0000-0000DD0A0000}"/>
    <cellStyle name="20% - Énfasis5 2 9 2" xfId="7164" xr:uid="{00000000-0005-0000-0000-0000DE0A0000}"/>
    <cellStyle name="20% - Énfasis5 3" xfId="30" xr:uid="{00000000-0005-0000-0000-0000DF0A0000}"/>
    <cellStyle name="20% - Énfasis5 3 2" xfId="1500" xr:uid="{00000000-0005-0000-0000-0000E00A0000}"/>
    <cellStyle name="20% - Énfasis5 3 2 2" xfId="1501" xr:uid="{00000000-0005-0000-0000-0000E10A0000}"/>
    <cellStyle name="20% - Énfasis5 3 2 2 2" xfId="1502" xr:uid="{00000000-0005-0000-0000-0000E20A0000}"/>
    <cellStyle name="20% - Énfasis5 3 2 2 2 2" xfId="1503" xr:uid="{00000000-0005-0000-0000-0000E30A0000}"/>
    <cellStyle name="20% - Énfasis5 3 2 2 2 2 2" xfId="1504" xr:uid="{00000000-0005-0000-0000-0000E40A0000}"/>
    <cellStyle name="20% - Énfasis5 3 2 2 2 2 2 2" xfId="7169" xr:uid="{00000000-0005-0000-0000-0000E50A0000}"/>
    <cellStyle name="20% - Énfasis5 3 2 2 2 2 3" xfId="7168" xr:uid="{00000000-0005-0000-0000-0000E60A0000}"/>
    <cellStyle name="20% - Énfasis5 3 2 2 2 3" xfId="1505" xr:uid="{00000000-0005-0000-0000-0000E70A0000}"/>
    <cellStyle name="20% - Énfasis5 3 2 2 2 3 2" xfId="1506" xr:uid="{00000000-0005-0000-0000-0000E80A0000}"/>
    <cellStyle name="20% - Énfasis5 3 2 2 2 3 2 2" xfId="7171" xr:uid="{00000000-0005-0000-0000-0000E90A0000}"/>
    <cellStyle name="20% - Énfasis5 3 2 2 2 3 3" xfId="7170" xr:uid="{00000000-0005-0000-0000-0000EA0A0000}"/>
    <cellStyle name="20% - Énfasis5 3 2 2 2 4" xfId="1507" xr:uid="{00000000-0005-0000-0000-0000EB0A0000}"/>
    <cellStyle name="20% - Énfasis5 3 2 2 2 4 2" xfId="7172" xr:uid="{00000000-0005-0000-0000-0000EC0A0000}"/>
    <cellStyle name="20% - Énfasis5 3 2 2 2 5" xfId="7167" xr:uid="{00000000-0005-0000-0000-0000ED0A0000}"/>
    <cellStyle name="20% - Énfasis5 3 2 2 3" xfId="1508" xr:uid="{00000000-0005-0000-0000-0000EE0A0000}"/>
    <cellStyle name="20% - Énfasis5 3 2 2 3 2" xfId="1509" xr:uid="{00000000-0005-0000-0000-0000EF0A0000}"/>
    <cellStyle name="20% - Énfasis5 3 2 2 3 2 2" xfId="7174" xr:uid="{00000000-0005-0000-0000-0000F00A0000}"/>
    <cellStyle name="20% - Énfasis5 3 2 2 3 3" xfId="7173" xr:uid="{00000000-0005-0000-0000-0000F10A0000}"/>
    <cellStyle name="20% - Énfasis5 3 2 2 4" xfId="1510" xr:uid="{00000000-0005-0000-0000-0000F20A0000}"/>
    <cellStyle name="20% - Énfasis5 3 2 2 4 2" xfId="1511" xr:uid="{00000000-0005-0000-0000-0000F30A0000}"/>
    <cellStyle name="20% - Énfasis5 3 2 2 4 2 2" xfId="7176" xr:uid="{00000000-0005-0000-0000-0000F40A0000}"/>
    <cellStyle name="20% - Énfasis5 3 2 2 4 3" xfId="7175" xr:uid="{00000000-0005-0000-0000-0000F50A0000}"/>
    <cellStyle name="20% - Énfasis5 3 2 2 5" xfId="1512" xr:uid="{00000000-0005-0000-0000-0000F60A0000}"/>
    <cellStyle name="20% - Énfasis5 3 2 2 5 2" xfId="7177" xr:uid="{00000000-0005-0000-0000-0000F70A0000}"/>
    <cellStyle name="20% - Énfasis5 3 2 2 6" xfId="7166" xr:uid="{00000000-0005-0000-0000-0000F80A0000}"/>
    <cellStyle name="20% - Énfasis5 3 2 3" xfId="1513" xr:uid="{00000000-0005-0000-0000-0000F90A0000}"/>
    <cellStyle name="20% - Énfasis5 3 2 3 2" xfId="1514" xr:uid="{00000000-0005-0000-0000-0000FA0A0000}"/>
    <cellStyle name="20% - Énfasis5 3 2 3 2 2" xfId="1515" xr:uid="{00000000-0005-0000-0000-0000FB0A0000}"/>
    <cellStyle name="20% - Énfasis5 3 2 3 2 2 2" xfId="7180" xr:uid="{00000000-0005-0000-0000-0000FC0A0000}"/>
    <cellStyle name="20% - Énfasis5 3 2 3 2 3" xfId="7179" xr:uid="{00000000-0005-0000-0000-0000FD0A0000}"/>
    <cellStyle name="20% - Énfasis5 3 2 3 3" xfId="1516" xr:uid="{00000000-0005-0000-0000-0000FE0A0000}"/>
    <cellStyle name="20% - Énfasis5 3 2 3 3 2" xfId="1517" xr:uid="{00000000-0005-0000-0000-0000FF0A0000}"/>
    <cellStyle name="20% - Énfasis5 3 2 3 3 2 2" xfId="7182" xr:uid="{00000000-0005-0000-0000-0000000B0000}"/>
    <cellStyle name="20% - Énfasis5 3 2 3 3 3" xfId="7181" xr:uid="{00000000-0005-0000-0000-0000010B0000}"/>
    <cellStyle name="20% - Énfasis5 3 2 3 4" xfId="1518" xr:uid="{00000000-0005-0000-0000-0000020B0000}"/>
    <cellStyle name="20% - Énfasis5 3 2 3 4 2" xfId="7183" xr:uid="{00000000-0005-0000-0000-0000030B0000}"/>
    <cellStyle name="20% - Énfasis5 3 2 3 5" xfId="7178" xr:uid="{00000000-0005-0000-0000-0000040B0000}"/>
    <cellStyle name="20% - Énfasis5 3 2 4" xfId="1519" xr:uid="{00000000-0005-0000-0000-0000050B0000}"/>
    <cellStyle name="20% - Énfasis5 3 2 4 2" xfId="1520" xr:uid="{00000000-0005-0000-0000-0000060B0000}"/>
    <cellStyle name="20% - Énfasis5 3 2 4 2 2" xfId="7185" xr:uid="{00000000-0005-0000-0000-0000070B0000}"/>
    <cellStyle name="20% - Énfasis5 3 2 4 3" xfId="7184" xr:uid="{00000000-0005-0000-0000-0000080B0000}"/>
    <cellStyle name="20% - Énfasis5 3 2 5" xfId="1521" xr:uid="{00000000-0005-0000-0000-0000090B0000}"/>
    <cellStyle name="20% - Énfasis5 3 2 5 2" xfId="1522" xr:uid="{00000000-0005-0000-0000-00000A0B0000}"/>
    <cellStyle name="20% - Énfasis5 3 2 5 2 2" xfId="7187" xr:uid="{00000000-0005-0000-0000-00000B0B0000}"/>
    <cellStyle name="20% - Énfasis5 3 2 5 3" xfId="7186" xr:uid="{00000000-0005-0000-0000-00000C0B0000}"/>
    <cellStyle name="20% - Énfasis5 3 2 6" xfId="1523" xr:uid="{00000000-0005-0000-0000-00000D0B0000}"/>
    <cellStyle name="20% - Énfasis5 3 2 6 2" xfId="1524" xr:uid="{00000000-0005-0000-0000-00000E0B0000}"/>
    <cellStyle name="20% - Énfasis5 3 2 6 2 2" xfId="7189" xr:uid="{00000000-0005-0000-0000-00000F0B0000}"/>
    <cellStyle name="20% - Énfasis5 3 2 6 3" xfId="7188" xr:uid="{00000000-0005-0000-0000-0000100B0000}"/>
    <cellStyle name="20% - Énfasis5 3 2 7" xfId="1525" xr:uid="{00000000-0005-0000-0000-0000110B0000}"/>
    <cellStyle name="20% - Énfasis5 3 2 7 2" xfId="7190" xr:uid="{00000000-0005-0000-0000-0000120B0000}"/>
    <cellStyle name="20% - Énfasis5 3 2 8" xfId="7165" xr:uid="{00000000-0005-0000-0000-0000130B0000}"/>
    <cellStyle name="20% - Énfasis5 3 3" xfId="1526" xr:uid="{00000000-0005-0000-0000-0000140B0000}"/>
    <cellStyle name="20% - Énfasis5 3 3 2" xfId="1527" xr:uid="{00000000-0005-0000-0000-0000150B0000}"/>
    <cellStyle name="20% - Énfasis5 3 3 2 2" xfId="1528" xr:uid="{00000000-0005-0000-0000-0000160B0000}"/>
    <cellStyle name="20% - Énfasis5 3 3 2 2 2" xfId="1529" xr:uid="{00000000-0005-0000-0000-0000170B0000}"/>
    <cellStyle name="20% - Énfasis5 3 3 2 2 2 2" xfId="7194" xr:uid="{00000000-0005-0000-0000-0000180B0000}"/>
    <cellStyle name="20% - Énfasis5 3 3 2 2 3" xfId="7193" xr:uid="{00000000-0005-0000-0000-0000190B0000}"/>
    <cellStyle name="20% - Énfasis5 3 3 2 3" xfId="1530" xr:uid="{00000000-0005-0000-0000-00001A0B0000}"/>
    <cellStyle name="20% - Énfasis5 3 3 2 3 2" xfId="1531" xr:uid="{00000000-0005-0000-0000-00001B0B0000}"/>
    <cellStyle name="20% - Énfasis5 3 3 2 3 2 2" xfId="7196" xr:uid="{00000000-0005-0000-0000-00001C0B0000}"/>
    <cellStyle name="20% - Énfasis5 3 3 2 3 3" xfId="7195" xr:uid="{00000000-0005-0000-0000-00001D0B0000}"/>
    <cellStyle name="20% - Énfasis5 3 3 2 4" xfId="1532" xr:uid="{00000000-0005-0000-0000-00001E0B0000}"/>
    <cellStyle name="20% - Énfasis5 3 3 2 4 2" xfId="7197" xr:uid="{00000000-0005-0000-0000-00001F0B0000}"/>
    <cellStyle name="20% - Énfasis5 3 3 2 5" xfId="7192" xr:uid="{00000000-0005-0000-0000-0000200B0000}"/>
    <cellStyle name="20% - Énfasis5 3 3 3" xfId="1533" xr:uid="{00000000-0005-0000-0000-0000210B0000}"/>
    <cellStyle name="20% - Énfasis5 3 3 3 2" xfId="1534" xr:uid="{00000000-0005-0000-0000-0000220B0000}"/>
    <cellStyle name="20% - Énfasis5 3 3 3 2 2" xfId="7199" xr:uid="{00000000-0005-0000-0000-0000230B0000}"/>
    <cellStyle name="20% - Énfasis5 3 3 3 3" xfId="7198" xr:uid="{00000000-0005-0000-0000-0000240B0000}"/>
    <cellStyle name="20% - Énfasis5 3 3 4" xfId="1535" xr:uid="{00000000-0005-0000-0000-0000250B0000}"/>
    <cellStyle name="20% - Énfasis5 3 3 4 2" xfId="1536" xr:uid="{00000000-0005-0000-0000-0000260B0000}"/>
    <cellStyle name="20% - Énfasis5 3 3 4 2 2" xfId="7201" xr:uid="{00000000-0005-0000-0000-0000270B0000}"/>
    <cellStyle name="20% - Énfasis5 3 3 4 3" xfId="7200" xr:uid="{00000000-0005-0000-0000-0000280B0000}"/>
    <cellStyle name="20% - Énfasis5 3 3 5" xfId="1537" xr:uid="{00000000-0005-0000-0000-0000290B0000}"/>
    <cellStyle name="20% - Énfasis5 3 3 5 2" xfId="7202" xr:uid="{00000000-0005-0000-0000-00002A0B0000}"/>
    <cellStyle name="20% - Énfasis5 3 3 6" xfId="7191" xr:uid="{00000000-0005-0000-0000-00002B0B0000}"/>
    <cellStyle name="20% - Énfasis5 3 4" xfId="1538" xr:uid="{00000000-0005-0000-0000-00002C0B0000}"/>
    <cellStyle name="20% - Énfasis5 3 4 2" xfId="1539" xr:uid="{00000000-0005-0000-0000-00002D0B0000}"/>
    <cellStyle name="20% - Énfasis5 3 4 2 2" xfId="1540" xr:uid="{00000000-0005-0000-0000-00002E0B0000}"/>
    <cellStyle name="20% - Énfasis5 3 4 2 2 2" xfId="7205" xr:uid="{00000000-0005-0000-0000-00002F0B0000}"/>
    <cellStyle name="20% - Énfasis5 3 4 2 3" xfId="7204" xr:uid="{00000000-0005-0000-0000-0000300B0000}"/>
    <cellStyle name="20% - Énfasis5 3 4 3" xfId="1541" xr:uid="{00000000-0005-0000-0000-0000310B0000}"/>
    <cellStyle name="20% - Énfasis5 3 4 3 2" xfId="1542" xr:uid="{00000000-0005-0000-0000-0000320B0000}"/>
    <cellStyle name="20% - Énfasis5 3 4 3 2 2" xfId="7207" xr:uid="{00000000-0005-0000-0000-0000330B0000}"/>
    <cellStyle name="20% - Énfasis5 3 4 3 3" xfId="7206" xr:uid="{00000000-0005-0000-0000-0000340B0000}"/>
    <cellStyle name="20% - Énfasis5 3 4 4" xfId="1543" xr:uid="{00000000-0005-0000-0000-0000350B0000}"/>
    <cellStyle name="20% - Énfasis5 3 4 4 2" xfId="7208" xr:uid="{00000000-0005-0000-0000-0000360B0000}"/>
    <cellStyle name="20% - Énfasis5 3 4 5" xfId="7203" xr:uid="{00000000-0005-0000-0000-0000370B0000}"/>
    <cellStyle name="20% - Énfasis5 3 5" xfId="1544" xr:uid="{00000000-0005-0000-0000-0000380B0000}"/>
    <cellStyle name="20% - Énfasis5 3 5 2" xfId="1545" xr:uid="{00000000-0005-0000-0000-0000390B0000}"/>
    <cellStyle name="20% - Énfasis5 3 5 2 2" xfId="7210" xr:uid="{00000000-0005-0000-0000-00003A0B0000}"/>
    <cellStyle name="20% - Énfasis5 3 5 3" xfId="7209" xr:uid="{00000000-0005-0000-0000-00003B0B0000}"/>
    <cellStyle name="20% - Énfasis5 3 6" xfId="1546" xr:uid="{00000000-0005-0000-0000-00003C0B0000}"/>
    <cellStyle name="20% - Énfasis5 3 6 2" xfId="1547" xr:uid="{00000000-0005-0000-0000-00003D0B0000}"/>
    <cellStyle name="20% - Énfasis5 3 6 2 2" xfId="7212" xr:uid="{00000000-0005-0000-0000-00003E0B0000}"/>
    <cellStyle name="20% - Énfasis5 3 6 3" xfId="7211" xr:uid="{00000000-0005-0000-0000-00003F0B0000}"/>
    <cellStyle name="20% - Énfasis5 3 7" xfId="1548" xr:uid="{00000000-0005-0000-0000-0000400B0000}"/>
    <cellStyle name="20% - Énfasis5 3 7 2" xfId="1549" xr:uid="{00000000-0005-0000-0000-0000410B0000}"/>
    <cellStyle name="20% - Énfasis5 3 7 2 2" xfId="7214" xr:uid="{00000000-0005-0000-0000-0000420B0000}"/>
    <cellStyle name="20% - Énfasis5 3 7 3" xfId="7213" xr:uid="{00000000-0005-0000-0000-0000430B0000}"/>
    <cellStyle name="20% - Énfasis5 3 8" xfId="1550" xr:uid="{00000000-0005-0000-0000-0000440B0000}"/>
    <cellStyle name="20% - Énfasis5 3 8 2" xfId="7215" xr:uid="{00000000-0005-0000-0000-0000450B0000}"/>
    <cellStyle name="20% - Énfasis5 3 9" xfId="5681" xr:uid="{00000000-0005-0000-0000-0000460B0000}"/>
    <cellStyle name="20% - Énfasis5 4" xfId="1551" xr:uid="{00000000-0005-0000-0000-0000470B0000}"/>
    <cellStyle name="20% - Énfasis5 4 2" xfId="1552" xr:uid="{00000000-0005-0000-0000-0000480B0000}"/>
    <cellStyle name="20% - Énfasis5 4 2 2" xfId="1553" xr:uid="{00000000-0005-0000-0000-0000490B0000}"/>
    <cellStyle name="20% - Énfasis5 4 2 2 2" xfId="1554" xr:uid="{00000000-0005-0000-0000-00004A0B0000}"/>
    <cellStyle name="20% - Énfasis5 4 2 2 2 2" xfId="1555" xr:uid="{00000000-0005-0000-0000-00004B0B0000}"/>
    <cellStyle name="20% - Énfasis5 4 2 2 2 2 2" xfId="7220" xr:uid="{00000000-0005-0000-0000-00004C0B0000}"/>
    <cellStyle name="20% - Énfasis5 4 2 2 2 3" xfId="7219" xr:uid="{00000000-0005-0000-0000-00004D0B0000}"/>
    <cellStyle name="20% - Énfasis5 4 2 2 3" xfId="1556" xr:uid="{00000000-0005-0000-0000-00004E0B0000}"/>
    <cellStyle name="20% - Énfasis5 4 2 2 3 2" xfId="1557" xr:uid="{00000000-0005-0000-0000-00004F0B0000}"/>
    <cellStyle name="20% - Énfasis5 4 2 2 3 2 2" xfId="7222" xr:uid="{00000000-0005-0000-0000-0000500B0000}"/>
    <cellStyle name="20% - Énfasis5 4 2 2 3 3" xfId="7221" xr:uid="{00000000-0005-0000-0000-0000510B0000}"/>
    <cellStyle name="20% - Énfasis5 4 2 2 4" xfId="1558" xr:uid="{00000000-0005-0000-0000-0000520B0000}"/>
    <cellStyle name="20% - Énfasis5 4 2 2 4 2" xfId="7223" xr:uid="{00000000-0005-0000-0000-0000530B0000}"/>
    <cellStyle name="20% - Énfasis5 4 2 2 5" xfId="7218" xr:uid="{00000000-0005-0000-0000-0000540B0000}"/>
    <cellStyle name="20% - Énfasis5 4 2 3" xfId="1559" xr:uid="{00000000-0005-0000-0000-0000550B0000}"/>
    <cellStyle name="20% - Énfasis5 4 2 3 2" xfId="1560" xr:uid="{00000000-0005-0000-0000-0000560B0000}"/>
    <cellStyle name="20% - Énfasis5 4 2 3 2 2" xfId="7225" xr:uid="{00000000-0005-0000-0000-0000570B0000}"/>
    <cellStyle name="20% - Énfasis5 4 2 3 3" xfId="7224" xr:uid="{00000000-0005-0000-0000-0000580B0000}"/>
    <cellStyle name="20% - Énfasis5 4 2 4" xfId="1561" xr:uid="{00000000-0005-0000-0000-0000590B0000}"/>
    <cellStyle name="20% - Énfasis5 4 2 4 2" xfId="1562" xr:uid="{00000000-0005-0000-0000-00005A0B0000}"/>
    <cellStyle name="20% - Énfasis5 4 2 4 2 2" xfId="7227" xr:uid="{00000000-0005-0000-0000-00005B0B0000}"/>
    <cellStyle name="20% - Énfasis5 4 2 4 3" xfId="7226" xr:uid="{00000000-0005-0000-0000-00005C0B0000}"/>
    <cellStyle name="20% - Énfasis5 4 2 5" xfId="1563" xr:uid="{00000000-0005-0000-0000-00005D0B0000}"/>
    <cellStyle name="20% - Énfasis5 4 2 5 2" xfId="7228" xr:uid="{00000000-0005-0000-0000-00005E0B0000}"/>
    <cellStyle name="20% - Énfasis5 4 2 6" xfId="7217" xr:uid="{00000000-0005-0000-0000-00005F0B0000}"/>
    <cellStyle name="20% - Énfasis5 4 3" xfId="1564" xr:uid="{00000000-0005-0000-0000-0000600B0000}"/>
    <cellStyle name="20% - Énfasis5 4 3 2" xfId="1565" xr:uid="{00000000-0005-0000-0000-0000610B0000}"/>
    <cellStyle name="20% - Énfasis5 4 3 2 2" xfId="1566" xr:uid="{00000000-0005-0000-0000-0000620B0000}"/>
    <cellStyle name="20% - Énfasis5 4 3 2 2 2" xfId="7231" xr:uid="{00000000-0005-0000-0000-0000630B0000}"/>
    <cellStyle name="20% - Énfasis5 4 3 2 3" xfId="7230" xr:uid="{00000000-0005-0000-0000-0000640B0000}"/>
    <cellStyle name="20% - Énfasis5 4 3 3" xfId="1567" xr:uid="{00000000-0005-0000-0000-0000650B0000}"/>
    <cellStyle name="20% - Énfasis5 4 3 3 2" xfId="1568" xr:uid="{00000000-0005-0000-0000-0000660B0000}"/>
    <cellStyle name="20% - Énfasis5 4 3 3 2 2" xfId="7233" xr:uid="{00000000-0005-0000-0000-0000670B0000}"/>
    <cellStyle name="20% - Énfasis5 4 3 3 3" xfId="7232" xr:uid="{00000000-0005-0000-0000-0000680B0000}"/>
    <cellStyle name="20% - Énfasis5 4 3 4" xfId="1569" xr:uid="{00000000-0005-0000-0000-0000690B0000}"/>
    <cellStyle name="20% - Énfasis5 4 3 4 2" xfId="7234" xr:uid="{00000000-0005-0000-0000-00006A0B0000}"/>
    <cellStyle name="20% - Énfasis5 4 3 5" xfId="7229" xr:uid="{00000000-0005-0000-0000-00006B0B0000}"/>
    <cellStyle name="20% - Énfasis5 4 4" xfId="1570" xr:uid="{00000000-0005-0000-0000-00006C0B0000}"/>
    <cellStyle name="20% - Énfasis5 4 4 2" xfId="1571" xr:uid="{00000000-0005-0000-0000-00006D0B0000}"/>
    <cellStyle name="20% - Énfasis5 4 4 2 2" xfId="7236" xr:uid="{00000000-0005-0000-0000-00006E0B0000}"/>
    <cellStyle name="20% - Énfasis5 4 4 3" xfId="7235" xr:uid="{00000000-0005-0000-0000-00006F0B0000}"/>
    <cellStyle name="20% - Énfasis5 4 5" xfId="1572" xr:uid="{00000000-0005-0000-0000-0000700B0000}"/>
    <cellStyle name="20% - Énfasis5 4 5 2" xfId="1573" xr:uid="{00000000-0005-0000-0000-0000710B0000}"/>
    <cellStyle name="20% - Énfasis5 4 5 2 2" xfId="7238" xr:uid="{00000000-0005-0000-0000-0000720B0000}"/>
    <cellStyle name="20% - Énfasis5 4 5 3" xfId="7237" xr:uid="{00000000-0005-0000-0000-0000730B0000}"/>
    <cellStyle name="20% - Énfasis5 4 6" xfId="1574" xr:uid="{00000000-0005-0000-0000-0000740B0000}"/>
    <cellStyle name="20% - Énfasis5 4 6 2" xfId="1575" xr:uid="{00000000-0005-0000-0000-0000750B0000}"/>
    <cellStyle name="20% - Énfasis5 4 6 2 2" xfId="7240" xr:uid="{00000000-0005-0000-0000-0000760B0000}"/>
    <cellStyle name="20% - Énfasis5 4 6 3" xfId="7239" xr:uid="{00000000-0005-0000-0000-0000770B0000}"/>
    <cellStyle name="20% - Énfasis5 4 7" xfId="1576" xr:uid="{00000000-0005-0000-0000-0000780B0000}"/>
    <cellStyle name="20% - Énfasis5 4 7 2" xfId="7241" xr:uid="{00000000-0005-0000-0000-0000790B0000}"/>
    <cellStyle name="20% - Énfasis5 4 8" xfId="7216" xr:uid="{00000000-0005-0000-0000-00007A0B0000}"/>
    <cellStyle name="20% - Énfasis5 5" xfId="1577" xr:uid="{00000000-0005-0000-0000-00007B0B0000}"/>
    <cellStyle name="20% - Énfasis5 5 2" xfId="1578" xr:uid="{00000000-0005-0000-0000-00007C0B0000}"/>
    <cellStyle name="20% - Énfasis5 5 2 2" xfId="1579" xr:uid="{00000000-0005-0000-0000-00007D0B0000}"/>
    <cellStyle name="20% - Énfasis5 5 2 2 2" xfId="1580" xr:uid="{00000000-0005-0000-0000-00007E0B0000}"/>
    <cellStyle name="20% - Énfasis5 5 2 2 2 2" xfId="1581" xr:uid="{00000000-0005-0000-0000-00007F0B0000}"/>
    <cellStyle name="20% - Énfasis5 5 2 2 2 2 2" xfId="7246" xr:uid="{00000000-0005-0000-0000-0000800B0000}"/>
    <cellStyle name="20% - Énfasis5 5 2 2 2 3" xfId="7245" xr:uid="{00000000-0005-0000-0000-0000810B0000}"/>
    <cellStyle name="20% - Énfasis5 5 2 2 3" xfId="1582" xr:uid="{00000000-0005-0000-0000-0000820B0000}"/>
    <cellStyle name="20% - Énfasis5 5 2 2 3 2" xfId="1583" xr:uid="{00000000-0005-0000-0000-0000830B0000}"/>
    <cellStyle name="20% - Énfasis5 5 2 2 3 2 2" xfId="7248" xr:uid="{00000000-0005-0000-0000-0000840B0000}"/>
    <cellStyle name="20% - Énfasis5 5 2 2 3 3" xfId="7247" xr:uid="{00000000-0005-0000-0000-0000850B0000}"/>
    <cellStyle name="20% - Énfasis5 5 2 2 4" xfId="1584" xr:uid="{00000000-0005-0000-0000-0000860B0000}"/>
    <cellStyle name="20% - Énfasis5 5 2 2 4 2" xfId="7249" xr:uid="{00000000-0005-0000-0000-0000870B0000}"/>
    <cellStyle name="20% - Énfasis5 5 2 2 5" xfId="7244" xr:uid="{00000000-0005-0000-0000-0000880B0000}"/>
    <cellStyle name="20% - Énfasis5 5 2 3" xfId="1585" xr:uid="{00000000-0005-0000-0000-0000890B0000}"/>
    <cellStyle name="20% - Énfasis5 5 2 3 2" xfId="1586" xr:uid="{00000000-0005-0000-0000-00008A0B0000}"/>
    <cellStyle name="20% - Énfasis5 5 2 3 2 2" xfId="7251" xr:uid="{00000000-0005-0000-0000-00008B0B0000}"/>
    <cellStyle name="20% - Énfasis5 5 2 3 3" xfId="7250" xr:uid="{00000000-0005-0000-0000-00008C0B0000}"/>
    <cellStyle name="20% - Énfasis5 5 2 4" xfId="1587" xr:uid="{00000000-0005-0000-0000-00008D0B0000}"/>
    <cellStyle name="20% - Énfasis5 5 2 4 2" xfId="1588" xr:uid="{00000000-0005-0000-0000-00008E0B0000}"/>
    <cellStyle name="20% - Énfasis5 5 2 4 2 2" xfId="7253" xr:uid="{00000000-0005-0000-0000-00008F0B0000}"/>
    <cellStyle name="20% - Énfasis5 5 2 4 3" xfId="7252" xr:uid="{00000000-0005-0000-0000-0000900B0000}"/>
    <cellStyle name="20% - Énfasis5 5 2 5" xfId="1589" xr:uid="{00000000-0005-0000-0000-0000910B0000}"/>
    <cellStyle name="20% - Énfasis5 5 2 5 2" xfId="7254" xr:uid="{00000000-0005-0000-0000-0000920B0000}"/>
    <cellStyle name="20% - Énfasis5 5 2 6" xfId="7243" xr:uid="{00000000-0005-0000-0000-0000930B0000}"/>
    <cellStyle name="20% - Énfasis5 5 3" xfId="1590" xr:uid="{00000000-0005-0000-0000-0000940B0000}"/>
    <cellStyle name="20% - Énfasis5 5 3 2" xfId="1591" xr:uid="{00000000-0005-0000-0000-0000950B0000}"/>
    <cellStyle name="20% - Énfasis5 5 3 2 2" xfId="1592" xr:uid="{00000000-0005-0000-0000-0000960B0000}"/>
    <cellStyle name="20% - Énfasis5 5 3 2 2 2" xfId="7257" xr:uid="{00000000-0005-0000-0000-0000970B0000}"/>
    <cellStyle name="20% - Énfasis5 5 3 2 3" xfId="7256" xr:uid="{00000000-0005-0000-0000-0000980B0000}"/>
    <cellStyle name="20% - Énfasis5 5 3 3" xfId="1593" xr:uid="{00000000-0005-0000-0000-0000990B0000}"/>
    <cellStyle name="20% - Énfasis5 5 3 3 2" xfId="1594" xr:uid="{00000000-0005-0000-0000-00009A0B0000}"/>
    <cellStyle name="20% - Énfasis5 5 3 3 2 2" xfId="7259" xr:uid="{00000000-0005-0000-0000-00009B0B0000}"/>
    <cellStyle name="20% - Énfasis5 5 3 3 3" xfId="7258" xr:uid="{00000000-0005-0000-0000-00009C0B0000}"/>
    <cellStyle name="20% - Énfasis5 5 3 4" xfId="1595" xr:uid="{00000000-0005-0000-0000-00009D0B0000}"/>
    <cellStyle name="20% - Énfasis5 5 3 4 2" xfId="7260" xr:uid="{00000000-0005-0000-0000-00009E0B0000}"/>
    <cellStyle name="20% - Énfasis5 5 3 5" xfId="7255" xr:uid="{00000000-0005-0000-0000-00009F0B0000}"/>
    <cellStyle name="20% - Énfasis5 5 4" xfId="1596" xr:uid="{00000000-0005-0000-0000-0000A00B0000}"/>
    <cellStyle name="20% - Énfasis5 5 4 2" xfId="1597" xr:uid="{00000000-0005-0000-0000-0000A10B0000}"/>
    <cellStyle name="20% - Énfasis5 5 4 2 2" xfId="7262" xr:uid="{00000000-0005-0000-0000-0000A20B0000}"/>
    <cellStyle name="20% - Énfasis5 5 4 3" xfId="7261" xr:uid="{00000000-0005-0000-0000-0000A30B0000}"/>
    <cellStyle name="20% - Énfasis5 5 5" xfId="1598" xr:uid="{00000000-0005-0000-0000-0000A40B0000}"/>
    <cellStyle name="20% - Énfasis5 5 5 2" xfId="1599" xr:uid="{00000000-0005-0000-0000-0000A50B0000}"/>
    <cellStyle name="20% - Énfasis5 5 5 2 2" xfId="7264" xr:uid="{00000000-0005-0000-0000-0000A60B0000}"/>
    <cellStyle name="20% - Énfasis5 5 5 3" xfId="7263" xr:uid="{00000000-0005-0000-0000-0000A70B0000}"/>
    <cellStyle name="20% - Énfasis5 5 6" xfId="1600" xr:uid="{00000000-0005-0000-0000-0000A80B0000}"/>
    <cellStyle name="20% - Énfasis5 5 6 2" xfId="1601" xr:uid="{00000000-0005-0000-0000-0000A90B0000}"/>
    <cellStyle name="20% - Énfasis5 5 6 2 2" xfId="7266" xr:uid="{00000000-0005-0000-0000-0000AA0B0000}"/>
    <cellStyle name="20% - Énfasis5 5 6 3" xfId="7265" xr:uid="{00000000-0005-0000-0000-0000AB0B0000}"/>
    <cellStyle name="20% - Énfasis5 5 7" xfId="1602" xr:uid="{00000000-0005-0000-0000-0000AC0B0000}"/>
    <cellStyle name="20% - Énfasis5 5 7 2" xfId="7267" xr:uid="{00000000-0005-0000-0000-0000AD0B0000}"/>
    <cellStyle name="20% - Énfasis5 5 8" xfId="7242" xr:uid="{00000000-0005-0000-0000-0000AE0B0000}"/>
    <cellStyle name="20% - Énfasis5 6" xfId="1603" xr:uid="{00000000-0005-0000-0000-0000AF0B0000}"/>
    <cellStyle name="20% - Énfasis5 6 2" xfId="1604" xr:uid="{00000000-0005-0000-0000-0000B00B0000}"/>
    <cellStyle name="20% - Énfasis5 6 2 2" xfId="1605" xr:uid="{00000000-0005-0000-0000-0000B10B0000}"/>
    <cellStyle name="20% - Énfasis5 6 2 2 2" xfId="1606" xr:uid="{00000000-0005-0000-0000-0000B20B0000}"/>
    <cellStyle name="20% - Énfasis5 6 2 2 2 2" xfId="1607" xr:uid="{00000000-0005-0000-0000-0000B30B0000}"/>
    <cellStyle name="20% - Énfasis5 6 2 2 2 2 2" xfId="7272" xr:uid="{00000000-0005-0000-0000-0000B40B0000}"/>
    <cellStyle name="20% - Énfasis5 6 2 2 2 3" xfId="7271" xr:uid="{00000000-0005-0000-0000-0000B50B0000}"/>
    <cellStyle name="20% - Énfasis5 6 2 2 3" xfId="1608" xr:uid="{00000000-0005-0000-0000-0000B60B0000}"/>
    <cellStyle name="20% - Énfasis5 6 2 2 3 2" xfId="1609" xr:uid="{00000000-0005-0000-0000-0000B70B0000}"/>
    <cellStyle name="20% - Énfasis5 6 2 2 3 2 2" xfId="7274" xr:uid="{00000000-0005-0000-0000-0000B80B0000}"/>
    <cellStyle name="20% - Énfasis5 6 2 2 3 3" xfId="7273" xr:uid="{00000000-0005-0000-0000-0000B90B0000}"/>
    <cellStyle name="20% - Énfasis5 6 2 2 4" xfId="1610" xr:uid="{00000000-0005-0000-0000-0000BA0B0000}"/>
    <cellStyle name="20% - Énfasis5 6 2 2 4 2" xfId="7275" xr:uid="{00000000-0005-0000-0000-0000BB0B0000}"/>
    <cellStyle name="20% - Énfasis5 6 2 2 5" xfId="7270" xr:uid="{00000000-0005-0000-0000-0000BC0B0000}"/>
    <cellStyle name="20% - Énfasis5 6 2 3" xfId="1611" xr:uid="{00000000-0005-0000-0000-0000BD0B0000}"/>
    <cellStyle name="20% - Énfasis5 6 2 3 2" xfId="1612" xr:uid="{00000000-0005-0000-0000-0000BE0B0000}"/>
    <cellStyle name="20% - Énfasis5 6 2 3 2 2" xfId="7277" xr:uid="{00000000-0005-0000-0000-0000BF0B0000}"/>
    <cellStyle name="20% - Énfasis5 6 2 3 3" xfId="7276" xr:uid="{00000000-0005-0000-0000-0000C00B0000}"/>
    <cellStyle name="20% - Énfasis5 6 2 4" xfId="1613" xr:uid="{00000000-0005-0000-0000-0000C10B0000}"/>
    <cellStyle name="20% - Énfasis5 6 2 4 2" xfId="1614" xr:uid="{00000000-0005-0000-0000-0000C20B0000}"/>
    <cellStyle name="20% - Énfasis5 6 2 4 2 2" xfId="7279" xr:uid="{00000000-0005-0000-0000-0000C30B0000}"/>
    <cellStyle name="20% - Énfasis5 6 2 4 3" xfId="7278" xr:uid="{00000000-0005-0000-0000-0000C40B0000}"/>
    <cellStyle name="20% - Énfasis5 6 2 5" xfId="1615" xr:uid="{00000000-0005-0000-0000-0000C50B0000}"/>
    <cellStyle name="20% - Énfasis5 6 2 5 2" xfId="7280" xr:uid="{00000000-0005-0000-0000-0000C60B0000}"/>
    <cellStyle name="20% - Énfasis5 6 2 6" xfId="7269" xr:uid="{00000000-0005-0000-0000-0000C70B0000}"/>
    <cellStyle name="20% - Énfasis5 6 3" xfId="1616" xr:uid="{00000000-0005-0000-0000-0000C80B0000}"/>
    <cellStyle name="20% - Énfasis5 6 3 2" xfId="1617" xr:uid="{00000000-0005-0000-0000-0000C90B0000}"/>
    <cellStyle name="20% - Énfasis5 6 3 2 2" xfId="1618" xr:uid="{00000000-0005-0000-0000-0000CA0B0000}"/>
    <cellStyle name="20% - Énfasis5 6 3 2 2 2" xfId="7283" xr:uid="{00000000-0005-0000-0000-0000CB0B0000}"/>
    <cellStyle name="20% - Énfasis5 6 3 2 3" xfId="7282" xr:uid="{00000000-0005-0000-0000-0000CC0B0000}"/>
    <cellStyle name="20% - Énfasis5 6 3 3" xfId="1619" xr:uid="{00000000-0005-0000-0000-0000CD0B0000}"/>
    <cellStyle name="20% - Énfasis5 6 3 3 2" xfId="1620" xr:uid="{00000000-0005-0000-0000-0000CE0B0000}"/>
    <cellStyle name="20% - Énfasis5 6 3 3 2 2" xfId="7285" xr:uid="{00000000-0005-0000-0000-0000CF0B0000}"/>
    <cellStyle name="20% - Énfasis5 6 3 3 3" xfId="7284" xr:uid="{00000000-0005-0000-0000-0000D00B0000}"/>
    <cellStyle name="20% - Énfasis5 6 3 4" xfId="1621" xr:uid="{00000000-0005-0000-0000-0000D10B0000}"/>
    <cellStyle name="20% - Énfasis5 6 3 4 2" xfId="7286" xr:uid="{00000000-0005-0000-0000-0000D20B0000}"/>
    <cellStyle name="20% - Énfasis5 6 3 5" xfId="7281" xr:uid="{00000000-0005-0000-0000-0000D30B0000}"/>
    <cellStyle name="20% - Énfasis5 6 4" xfId="1622" xr:uid="{00000000-0005-0000-0000-0000D40B0000}"/>
    <cellStyle name="20% - Énfasis5 6 4 2" xfId="1623" xr:uid="{00000000-0005-0000-0000-0000D50B0000}"/>
    <cellStyle name="20% - Énfasis5 6 4 2 2" xfId="7288" xr:uid="{00000000-0005-0000-0000-0000D60B0000}"/>
    <cellStyle name="20% - Énfasis5 6 4 3" xfId="7287" xr:uid="{00000000-0005-0000-0000-0000D70B0000}"/>
    <cellStyle name="20% - Énfasis5 6 5" xfId="1624" xr:uid="{00000000-0005-0000-0000-0000D80B0000}"/>
    <cellStyle name="20% - Énfasis5 6 5 2" xfId="1625" xr:uid="{00000000-0005-0000-0000-0000D90B0000}"/>
    <cellStyle name="20% - Énfasis5 6 5 2 2" xfId="7290" xr:uid="{00000000-0005-0000-0000-0000DA0B0000}"/>
    <cellStyle name="20% - Énfasis5 6 5 3" xfId="7289" xr:uid="{00000000-0005-0000-0000-0000DB0B0000}"/>
    <cellStyle name="20% - Énfasis5 6 6" xfId="1626" xr:uid="{00000000-0005-0000-0000-0000DC0B0000}"/>
    <cellStyle name="20% - Énfasis5 6 6 2" xfId="7291" xr:uid="{00000000-0005-0000-0000-0000DD0B0000}"/>
    <cellStyle name="20% - Énfasis5 6 7" xfId="7268" xr:uid="{00000000-0005-0000-0000-0000DE0B0000}"/>
    <cellStyle name="20% - Énfasis5 7" xfId="1627" xr:uid="{00000000-0005-0000-0000-0000DF0B0000}"/>
    <cellStyle name="20% - Énfasis5 7 2" xfId="1628" xr:uid="{00000000-0005-0000-0000-0000E00B0000}"/>
    <cellStyle name="20% - Énfasis5 7 2 2" xfId="1629" xr:uid="{00000000-0005-0000-0000-0000E10B0000}"/>
    <cellStyle name="20% - Énfasis5 7 2 2 2" xfId="1630" xr:uid="{00000000-0005-0000-0000-0000E20B0000}"/>
    <cellStyle name="20% - Énfasis5 7 2 2 2 2" xfId="1631" xr:uid="{00000000-0005-0000-0000-0000E30B0000}"/>
    <cellStyle name="20% - Énfasis5 7 2 2 2 2 2" xfId="7296" xr:uid="{00000000-0005-0000-0000-0000E40B0000}"/>
    <cellStyle name="20% - Énfasis5 7 2 2 2 3" xfId="7295" xr:uid="{00000000-0005-0000-0000-0000E50B0000}"/>
    <cellStyle name="20% - Énfasis5 7 2 2 3" xfId="1632" xr:uid="{00000000-0005-0000-0000-0000E60B0000}"/>
    <cellStyle name="20% - Énfasis5 7 2 2 3 2" xfId="1633" xr:uid="{00000000-0005-0000-0000-0000E70B0000}"/>
    <cellStyle name="20% - Énfasis5 7 2 2 3 2 2" xfId="7298" xr:uid="{00000000-0005-0000-0000-0000E80B0000}"/>
    <cellStyle name="20% - Énfasis5 7 2 2 3 3" xfId="7297" xr:uid="{00000000-0005-0000-0000-0000E90B0000}"/>
    <cellStyle name="20% - Énfasis5 7 2 2 4" xfId="1634" xr:uid="{00000000-0005-0000-0000-0000EA0B0000}"/>
    <cellStyle name="20% - Énfasis5 7 2 2 4 2" xfId="7299" xr:uid="{00000000-0005-0000-0000-0000EB0B0000}"/>
    <cellStyle name="20% - Énfasis5 7 2 2 5" xfId="7294" xr:uid="{00000000-0005-0000-0000-0000EC0B0000}"/>
    <cellStyle name="20% - Énfasis5 7 2 3" xfId="1635" xr:uid="{00000000-0005-0000-0000-0000ED0B0000}"/>
    <cellStyle name="20% - Énfasis5 7 2 3 2" xfId="1636" xr:uid="{00000000-0005-0000-0000-0000EE0B0000}"/>
    <cellStyle name="20% - Énfasis5 7 2 3 2 2" xfId="7301" xr:uid="{00000000-0005-0000-0000-0000EF0B0000}"/>
    <cellStyle name="20% - Énfasis5 7 2 3 3" xfId="7300" xr:uid="{00000000-0005-0000-0000-0000F00B0000}"/>
    <cellStyle name="20% - Énfasis5 7 2 4" xfId="1637" xr:uid="{00000000-0005-0000-0000-0000F10B0000}"/>
    <cellStyle name="20% - Énfasis5 7 2 4 2" xfId="1638" xr:uid="{00000000-0005-0000-0000-0000F20B0000}"/>
    <cellStyle name="20% - Énfasis5 7 2 4 2 2" xfId="7303" xr:uid="{00000000-0005-0000-0000-0000F30B0000}"/>
    <cellStyle name="20% - Énfasis5 7 2 4 3" xfId="7302" xr:uid="{00000000-0005-0000-0000-0000F40B0000}"/>
    <cellStyle name="20% - Énfasis5 7 2 5" xfId="1639" xr:uid="{00000000-0005-0000-0000-0000F50B0000}"/>
    <cellStyle name="20% - Énfasis5 7 2 5 2" xfId="7304" xr:uid="{00000000-0005-0000-0000-0000F60B0000}"/>
    <cellStyle name="20% - Énfasis5 7 2 6" xfId="7293" xr:uid="{00000000-0005-0000-0000-0000F70B0000}"/>
    <cellStyle name="20% - Énfasis5 7 3" xfId="1640" xr:uid="{00000000-0005-0000-0000-0000F80B0000}"/>
    <cellStyle name="20% - Énfasis5 7 3 2" xfId="1641" xr:uid="{00000000-0005-0000-0000-0000F90B0000}"/>
    <cellStyle name="20% - Énfasis5 7 3 2 2" xfId="1642" xr:uid="{00000000-0005-0000-0000-0000FA0B0000}"/>
    <cellStyle name="20% - Énfasis5 7 3 2 2 2" xfId="7307" xr:uid="{00000000-0005-0000-0000-0000FB0B0000}"/>
    <cellStyle name="20% - Énfasis5 7 3 2 3" xfId="7306" xr:uid="{00000000-0005-0000-0000-0000FC0B0000}"/>
    <cellStyle name="20% - Énfasis5 7 3 3" xfId="1643" xr:uid="{00000000-0005-0000-0000-0000FD0B0000}"/>
    <cellStyle name="20% - Énfasis5 7 3 3 2" xfId="1644" xr:uid="{00000000-0005-0000-0000-0000FE0B0000}"/>
    <cellStyle name="20% - Énfasis5 7 3 3 2 2" xfId="7309" xr:uid="{00000000-0005-0000-0000-0000FF0B0000}"/>
    <cellStyle name="20% - Énfasis5 7 3 3 3" xfId="7308" xr:uid="{00000000-0005-0000-0000-0000000C0000}"/>
    <cellStyle name="20% - Énfasis5 7 3 4" xfId="1645" xr:uid="{00000000-0005-0000-0000-0000010C0000}"/>
    <cellStyle name="20% - Énfasis5 7 3 4 2" xfId="7310" xr:uid="{00000000-0005-0000-0000-0000020C0000}"/>
    <cellStyle name="20% - Énfasis5 7 3 5" xfId="7305" xr:uid="{00000000-0005-0000-0000-0000030C0000}"/>
    <cellStyle name="20% - Énfasis5 7 4" xfId="1646" xr:uid="{00000000-0005-0000-0000-0000040C0000}"/>
    <cellStyle name="20% - Énfasis5 7 4 2" xfId="1647" xr:uid="{00000000-0005-0000-0000-0000050C0000}"/>
    <cellStyle name="20% - Énfasis5 7 4 2 2" xfId="7312" xr:uid="{00000000-0005-0000-0000-0000060C0000}"/>
    <cellStyle name="20% - Énfasis5 7 4 3" xfId="7311" xr:uid="{00000000-0005-0000-0000-0000070C0000}"/>
    <cellStyle name="20% - Énfasis5 7 5" xfId="1648" xr:uid="{00000000-0005-0000-0000-0000080C0000}"/>
    <cellStyle name="20% - Énfasis5 7 5 2" xfId="1649" xr:uid="{00000000-0005-0000-0000-0000090C0000}"/>
    <cellStyle name="20% - Énfasis5 7 5 2 2" xfId="7314" xr:uid="{00000000-0005-0000-0000-00000A0C0000}"/>
    <cellStyle name="20% - Énfasis5 7 5 3" xfId="7313" xr:uid="{00000000-0005-0000-0000-00000B0C0000}"/>
    <cellStyle name="20% - Énfasis5 7 6" xfId="1650" xr:uid="{00000000-0005-0000-0000-00000C0C0000}"/>
    <cellStyle name="20% - Énfasis5 7 6 2" xfId="7315" xr:uid="{00000000-0005-0000-0000-00000D0C0000}"/>
    <cellStyle name="20% - Énfasis5 7 7" xfId="7292" xr:uid="{00000000-0005-0000-0000-00000E0C0000}"/>
    <cellStyle name="20% - Énfasis5 8" xfId="1651" xr:uid="{00000000-0005-0000-0000-00000F0C0000}"/>
    <cellStyle name="20% - Énfasis5 8 2" xfId="1652" xr:uid="{00000000-0005-0000-0000-0000100C0000}"/>
    <cellStyle name="20% - Énfasis5 8 2 2" xfId="1653" xr:uid="{00000000-0005-0000-0000-0000110C0000}"/>
    <cellStyle name="20% - Énfasis5 8 2 2 2" xfId="1654" xr:uid="{00000000-0005-0000-0000-0000120C0000}"/>
    <cellStyle name="20% - Énfasis5 8 2 2 2 2" xfId="1655" xr:uid="{00000000-0005-0000-0000-0000130C0000}"/>
    <cellStyle name="20% - Énfasis5 8 2 2 2 2 2" xfId="7320" xr:uid="{00000000-0005-0000-0000-0000140C0000}"/>
    <cellStyle name="20% - Énfasis5 8 2 2 2 3" xfId="7319" xr:uid="{00000000-0005-0000-0000-0000150C0000}"/>
    <cellStyle name="20% - Énfasis5 8 2 2 3" xfId="1656" xr:uid="{00000000-0005-0000-0000-0000160C0000}"/>
    <cellStyle name="20% - Énfasis5 8 2 2 3 2" xfId="7321" xr:uid="{00000000-0005-0000-0000-0000170C0000}"/>
    <cellStyle name="20% - Énfasis5 8 2 2 4" xfId="7318" xr:uid="{00000000-0005-0000-0000-0000180C0000}"/>
    <cellStyle name="20% - Énfasis5 8 2 3" xfId="1657" xr:uid="{00000000-0005-0000-0000-0000190C0000}"/>
    <cellStyle name="20% - Énfasis5 8 2 3 2" xfId="1658" xr:uid="{00000000-0005-0000-0000-00001A0C0000}"/>
    <cellStyle name="20% - Énfasis5 8 2 3 2 2" xfId="7323" xr:uid="{00000000-0005-0000-0000-00001B0C0000}"/>
    <cellStyle name="20% - Énfasis5 8 2 3 3" xfId="7322" xr:uid="{00000000-0005-0000-0000-00001C0C0000}"/>
    <cellStyle name="20% - Énfasis5 8 2 4" xfId="1659" xr:uid="{00000000-0005-0000-0000-00001D0C0000}"/>
    <cellStyle name="20% - Énfasis5 8 2 4 2" xfId="1660" xr:uid="{00000000-0005-0000-0000-00001E0C0000}"/>
    <cellStyle name="20% - Énfasis5 8 2 4 2 2" xfId="7325" xr:uid="{00000000-0005-0000-0000-00001F0C0000}"/>
    <cellStyle name="20% - Énfasis5 8 2 4 3" xfId="7324" xr:uid="{00000000-0005-0000-0000-0000200C0000}"/>
    <cellStyle name="20% - Énfasis5 8 2 5" xfId="1661" xr:uid="{00000000-0005-0000-0000-0000210C0000}"/>
    <cellStyle name="20% - Énfasis5 8 2 5 2" xfId="7326" xr:uid="{00000000-0005-0000-0000-0000220C0000}"/>
    <cellStyle name="20% - Énfasis5 8 2 6" xfId="7317" xr:uid="{00000000-0005-0000-0000-0000230C0000}"/>
    <cellStyle name="20% - Énfasis5 8 3" xfId="1662" xr:uid="{00000000-0005-0000-0000-0000240C0000}"/>
    <cellStyle name="20% - Énfasis5 8 3 2" xfId="1663" xr:uid="{00000000-0005-0000-0000-0000250C0000}"/>
    <cellStyle name="20% - Énfasis5 8 3 2 2" xfId="1664" xr:uid="{00000000-0005-0000-0000-0000260C0000}"/>
    <cellStyle name="20% - Énfasis5 8 3 2 2 2" xfId="7329" xr:uid="{00000000-0005-0000-0000-0000270C0000}"/>
    <cellStyle name="20% - Énfasis5 8 3 2 3" xfId="7328" xr:uid="{00000000-0005-0000-0000-0000280C0000}"/>
    <cellStyle name="20% - Énfasis5 8 3 3" xfId="1665" xr:uid="{00000000-0005-0000-0000-0000290C0000}"/>
    <cellStyle name="20% - Énfasis5 8 3 3 2" xfId="1666" xr:uid="{00000000-0005-0000-0000-00002A0C0000}"/>
    <cellStyle name="20% - Énfasis5 8 3 3 2 2" xfId="7331" xr:uid="{00000000-0005-0000-0000-00002B0C0000}"/>
    <cellStyle name="20% - Énfasis5 8 3 3 3" xfId="7330" xr:uid="{00000000-0005-0000-0000-00002C0C0000}"/>
    <cellStyle name="20% - Énfasis5 8 3 4" xfId="1667" xr:uid="{00000000-0005-0000-0000-00002D0C0000}"/>
    <cellStyle name="20% - Énfasis5 8 3 4 2" xfId="7332" xr:uid="{00000000-0005-0000-0000-00002E0C0000}"/>
    <cellStyle name="20% - Énfasis5 8 3 5" xfId="7327" xr:uid="{00000000-0005-0000-0000-00002F0C0000}"/>
    <cellStyle name="20% - Énfasis5 8 4" xfId="1668" xr:uid="{00000000-0005-0000-0000-0000300C0000}"/>
    <cellStyle name="20% - Énfasis5 8 4 2" xfId="1669" xr:uid="{00000000-0005-0000-0000-0000310C0000}"/>
    <cellStyle name="20% - Énfasis5 8 4 2 2" xfId="7334" xr:uid="{00000000-0005-0000-0000-0000320C0000}"/>
    <cellStyle name="20% - Énfasis5 8 4 3" xfId="7333" xr:uid="{00000000-0005-0000-0000-0000330C0000}"/>
    <cellStyle name="20% - Énfasis5 8 5" xfId="1670" xr:uid="{00000000-0005-0000-0000-0000340C0000}"/>
    <cellStyle name="20% - Énfasis5 8 5 2" xfId="1671" xr:uid="{00000000-0005-0000-0000-0000350C0000}"/>
    <cellStyle name="20% - Énfasis5 8 5 2 2" xfId="7336" xr:uid="{00000000-0005-0000-0000-0000360C0000}"/>
    <cellStyle name="20% - Énfasis5 8 5 3" xfId="7335" xr:uid="{00000000-0005-0000-0000-0000370C0000}"/>
    <cellStyle name="20% - Énfasis5 8 6" xfId="1672" xr:uid="{00000000-0005-0000-0000-0000380C0000}"/>
    <cellStyle name="20% - Énfasis5 8 6 2" xfId="7337" xr:uid="{00000000-0005-0000-0000-0000390C0000}"/>
    <cellStyle name="20% - Énfasis5 8 7" xfId="7316" xr:uid="{00000000-0005-0000-0000-00003A0C0000}"/>
    <cellStyle name="20% - Énfasis5 9" xfId="1673" xr:uid="{00000000-0005-0000-0000-00003B0C0000}"/>
    <cellStyle name="20% - Énfasis5 9 2" xfId="1674" xr:uid="{00000000-0005-0000-0000-00003C0C0000}"/>
    <cellStyle name="20% - Énfasis5 9 2 2" xfId="1675" xr:uid="{00000000-0005-0000-0000-00003D0C0000}"/>
    <cellStyle name="20% - Énfasis5 9 2 2 2" xfId="1676" xr:uid="{00000000-0005-0000-0000-00003E0C0000}"/>
    <cellStyle name="20% - Énfasis5 9 2 2 2 2" xfId="1677" xr:uid="{00000000-0005-0000-0000-00003F0C0000}"/>
    <cellStyle name="20% - Énfasis5 9 2 2 2 2 2" xfId="7342" xr:uid="{00000000-0005-0000-0000-0000400C0000}"/>
    <cellStyle name="20% - Énfasis5 9 2 2 2 3" xfId="7341" xr:uid="{00000000-0005-0000-0000-0000410C0000}"/>
    <cellStyle name="20% - Énfasis5 9 2 2 3" xfId="1678" xr:uid="{00000000-0005-0000-0000-0000420C0000}"/>
    <cellStyle name="20% - Énfasis5 9 2 2 3 2" xfId="7343" xr:uid="{00000000-0005-0000-0000-0000430C0000}"/>
    <cellStyle name="20% - Énfasis5 9 2 2 4" xfId="7340" xr:uid="{00000000-0005-0000-0000-0000440C0000}"/>
    <cellStyle name="20% - Énfasis5 9 2 3" xfId="1679" xr:uid="{00000000-0005-0000-0000-0000450C0000}"/>
    <cellStyle name="20% - Énfasis5 9 2 3 2" xfId="1680" xr:uid="{00000000-0005-0000-0000-0000460C0000}"/>
    <cellStyle name="20% - Énfasis5 9 2 3 2 2" xfId="7345" xr:uid="{00000000-0005-0000-0000-0000470C0000}"/>
    <cellStyle name="20% - Énfasis5 9 2 3 3" xfId="7344" xr:uid="{00000000-0005-0000-0000-0000480C0000}"/>
    <cellStyle name="20% - Énfasis5 9 2 4" xfId="1681" xr:uid="{00000000-0005-0000-0000-0000490C0000}"/>
    <cellStyle name="20% - Énfasis5 9 2 4 2" xfId="1682" xr:uid="{00000000-0005-0000-0000-00004A0C0000}"/>
    <cellStyle name="20% - Énfasis5 9 2 4 2 2" xfId="7347" xr:uid="{00000000-0005-0000-0000-00004B0C0000}"/>
    <cellStyle name="20% - Énfasis5 9 2 4 3" xfId="7346" xr:uid="{00000000-0005-0000-0000-00004C0C0000}"/>
    <cellStyle name="20% - Énfasis5 9 2 5" xfId="1683" xr:uid="{00000000-0005-0000-0000-00004D0C0000}"/>
    <cellStyle name="20% - Énfasis5 9 2 5 2" xfId="7348" xr:uid="{00000000-0005-0000-0000-00004E0C0000}"/>
    <cellStyle name="20% - Énfasis5 9 2 6" xfId="7339" xr:uid="{00000000-0005-0000-0000-00004F0C0000}"/>
    <cellStyle name="20% - Énfasis5 9 3" xfId="1684" xr:uid="{00000000-0005-0000-0000-0000500C0000}"/>
    <cellStyle name="20% - Énfasis5 9 3 2" xfId="1685" xr:uid="{00000000-0005-0000-0000-0000510C0000}"/>
    <cellStyle name="20% - Énfasis5 9 3 2 2" xfId="1686" xr:uid="{00000000-0005-0000-0000-0000520C0000}"/>
    <cellStyle name="20% - Énfasis5 9 3 2 2 2" xfId="7351" xr:uid="{00000000-0005-0000-0000-0000530C0000}"/>
    <cellStyle name="20% - Énfasis5 9 3 2 3" xfId="7350" xr:uid="{00000000-0005-0000-0000-0000540C0000}"/>
    <cellStyle name="20% - Énfasis5 9 3 3" xfId="1687" xr:uid="{00000000-0005-0000-0000-0000550C0000}"/>
    <cellStyle name="20% - Énfasis5 9 3 3 2" xfId="1688" xr:uid="{00000000-0005-0000-0000-0000560C0000}"/>
    <cellStyle name="20% - Énfasis5 9 3 3 2 2" xfId="7353" xr:uid="{00000000-0005-0000-0000-0000570C0000}"/>
    <cellStyle name="20% - Énfasis5 9 3 3 3" xfId="7352" xr:uid="{00000000-0005-0000-0000-0000580C0000}"/>
    <cellStyle name="20% - Énfasis5 9 3 4" xfId="1689" xr:uid="{00000000-0005-0000-0000-0000590C0000}"/>
    <cellStyle name="20% - Énfasis5 9 3 4 2" xfId="7354" xr:uid="{00000000-0005-0000-0000-00005A0C0000}"/>
    <cellStyle name="20% - Énfasis5 9 3 5" xfId="7349" xr:uid="{00000000-0005-0000-0000-00005B0C0000}"/>
    <cellStyle name="20% - Énfasis5 9 4" xfId="1690" xr:uid="{00000000-0005-0000-0000-00005C0C0000}"/>
    <cellStyle name="20% - Énfasis5 9 4 2" xfId="1691" xr:uid="{00000000-0005-0000-0000-00005D0C0000}"/>
    <cellStyle name="20% - Énfasis5 9 4 2 2" xfId="7356" xr:uid="{00000000-0005-0000-0000-00005E0C0000}"/>
    <cellStyle name="20% - Énfasis5 9 4 3" xfId="7355" xr:uid="{00000000-0005-0000-0000-00005F0C0000}"/>
    <cellStyle name="20% - Énfasis5 9 5" xfId="1692" xr:uid="{00000000-0005-0000-0000-0000600C0000}"/>
    <cellStyle name="20% - Énfasis5 9 5 2" xfId="1693" xr:uid="{00000000-0005-0000-0000-0000610C0000}"/>
    <cellStyle name="20% - Énfasis5 9 5 2 2" xfId="7358" xr:uid="{00000000-0005-0000-0000-0000620C0000}"/>
    <cellStyle name="20% - Énfasis5 9 5 3" xfId="7357" xr:uid="{00000000-0005-0000-0000-0000630C0000}"/>
    <cellStyle name="20% - Énfasis5 9 6" xfId="1694" xr:uid="{00000000-0005-0000-0000-0000640C0000}"/>
    <cellStyle name="20% - Énfasis5 9 6 2" xfId="7359" xr:uid="{00000000-0005-0000-0000-0000650C0000}"/>
    <cellStyle name="20% - Énfasis5 9 7" xfId="7338" xr:uid="{00000000-0005-0000-0000-0000660C0000}"/>
    <cellStyle name="20% - Énfasis6 10" xfId="1695" xr:uid="{00000000-0005-0000-0000-0000670C0000}"/>
    <cellStyle name="20% - Énfasis6 10 2" xfId="1696" xr:uid="{00000000-0005-0000-0000-0000680C0000}"/>
    <cellStyle name="20% - Énfasis6 10 2 2" xfId="1697" xr:uid="{00000000-0005-0000-0000-0000690C0000}"/>
    <cellStyle name="20% - Énfasis6 10 2 2 2" xfId="1698" xr:uid="{00000000-0005-0000-0000-00006A0C0000}"/>
    <cellStyle name="20% - Énfasis6 10 2 2 2 2" xfId="1699" xr:uid="{00000000-0005-0000-0000-00006B0C0000}"/>
    <cellStyle name="20% - Énfasis6 10 2 2 2 2 2" xfId="7364" xr:uid="{00000000-0005-0000-0000-00006C0C0000}"/>
    <cellStyle name="20% - Énfasis6 10 2 2 2 3" xfId="7363" xr:uid="{00000000-0005-0000-0000-00006D0C0000}"/>
    <cellStyle name="20% - Énfasis6 10 2 2 3" xfId="1700" xr:uid="{00000000-0005-0000-0000-00006E0C0000}"/>
    <cellStyle name="20% - Énfasis6 10 2 2 3 2" xfId="7365" xr:uid="{00000000-0005-0000-0000-00006F0C0000}"/>
    <cellStyle name="20% - Énfasis6 10 2 2 4" xfId="7362" xr:uid="{00000000-0005-0000-0000-0000700C0000}"/>
    <cellStyle name="20% - Énfasis6 10 2 3" xfId="1701" xr:uid="{00000000-0005-0000-0000-0000710C0000}"/>
    <cellStyle name="20% - Énfasis6 10 2 3 2" xfId="1702" xr:uid="{00000000-0005-0000-0000-0000720C0000}"/>
    <cellStyle name="20% - Énfasis6 10 2 3 2 2" xfId="7367" xr:uid="{00000000-0005-0000-0000-0000730C0000}"/>
    <cellStyle name="20% - Énfasis6 10 2 3 3" xfId="7366" xr:uid="{00000000-0005-0000-0000-0000740C0000}"/>
    <cellStyle name="20% - Énfasis6 10 2 4" xfId="1703" xr:uid="{00000000-0005-0000-0000-0000750C0000}"/>
    <cellStyle name="20% - Énfasis6 10 2 4 2" xfId="1704" xr:uid="{00000000-0005-0000-0000-0000760C0000}"/>
    <cellStyle name="20% - Énfasis6 10 2 4 2 2" xfId="7369" xr:uid="{00000000-0005-0000-0000-0000770C0000}"/>
    <cellStyle name="20% - Énfasis6 10 2 4 3" xfId="7368" xr:uid="{00000000-0005-0000-0000-0000780C0000}"/>
    <cellStyle name="20% - Énfasis6 10 2 5" xfId="1705" xr:uid="{00000000-0005-0000-0000-0000790C0000}"/>
    <cellStyle name="20% - Énfasis6 10 2 5 2" xfId="7370" xr:uid="{00000000-0005-0000-0000-00007A0C0000}"/>
    <cellStyle name="20% - Énfasis6 10 2 6" xfId="7361" xr:uid="{00000000-0005-0000-0000-00007B0C0000}"/>
    <cellStyle name="20% - Énfasis6 10 3" xfId="1706" xr:uid="{00000000-0005-0000-0000-00007C0C0000}"/>
    <cellStyle name="20% - Énfasis6 10 3 2" xfId="1707" xr:uid="{00000000-0005-0000-0000-00007D0C0000}"/>
    <cellStyle name="20% - Énfasis6 10 3 2 2" xfId="1708" xr:uid="{00000000-0005-0000-0000-00007E0C0000}"/>
    <cellStyle name="20% - Énfasis6 10 3 2 2 2" xfId="7373" xr:uid="{00000000-0005-0000-0000-00007F0C0000}"/>
    <cellStyle name="20% - Énfasis6 10 3 2 3" xfId="7372" xr:uid="{00000000-0005-0000-0000-0000800C0000}"/>
    <cellStyle name="20% - Énfasis6 10 3 3" xfId="1709" xr:uid="{00000000-0005-0000-0000-0000810C0000}"/>
    <cellStyle name="20% - Énfasis6 10 3 3 2" xfId="1710" xr:uid="{00000000-0005-0000-0000-0000820C0000}"/>
    <cellStyle name="20% - Énfasis6 10 3 3 2 2" xfId="7375" xr:uid="{00000000-0005-0000-0000-0000830C0000}"/>
    <cellStyle name="20% - Énfasis6 10 3 3 3" xfId="7374" xr:uid="{00000000-0005-0000-0000-0000840C0000}"/>
    <cellStyle name="20% - Énfasis6 10 3 4" xfId="1711" xr:uid="{00000000-0005-0000-0000-0000850C0000}"/>
    <cellStyle name="20% - Énfasis6 10 3 4 2" xfId="7376" xr:uid="{00000000-0005-0000-0000-0000860C0000}"/>
    <cellStyle name="20% - Énfasis6 10 3 5" xfId="7371" xr:uid="{00000000-0005-0000-0000-0000870C0000}"/>
    <cellStyle name="20% - Énfasis6 10 4" xfId="1712" xr:uid="{00000000-0005-0000-0000-0000880C0000}"/>
    <cellStyle name="20% - Énfasis6 10 4 2" xfId="1713" xr:uid="{00000000-0005-0000-0000-0000890C0000}"/>
    <cellStyle name="20% - Énfasis6 10 4 2 2" xfId="7378" xr:uid="{00000000-0005-0000-0000-00008A0C0000}"/>
    <cellStyle name="20% - Énfasis6 10 4 3" xfId="7377" xr:uid="{00000000-0005-0000-0000-00008B0C0000}"/>
    <cellStyle name="20% - Énfasis6 10 5" xfId="1714" xr:uid="{00000000-0005-0000-0000-00008C0C0000}"/>
    <cellStyle name="20% - Énfasis6 10 5 2" xfId="1715" xr:uid="{00000000-0005-0000-0000-00008D0C0000}"/>
    <cellStyle name="20% - Énfasis6 10 5 2 2" xfId="7380" xr:uid="{00000000-0005-0000-0000-00008E0C0000}"/>
    <cellStyle name="20% - Énfasis6 10 5 3" xfId="7379" xr:uid="{00000000-0005-0000-0000-00008F0C0000}"/>
    <cellStyle name="20% - Énfasis6 10 6" xfId="1716" xr:uid="{00000000-0005-0000-0000-0000900C0000}"/>
    <cellStyle name="20% - Énfasis6 10 6 2" xfId="7381" xr:uid="{00000000-0005-0000-0000-0000910C0000}"/>
    <cellStyle name="20% - Énfasis6 10 7" xfId="7360" xr:uid="{00000000-0005-0000-0000-0000920C0000}"/>
    <cellStyle name="20% - Énfasis6 11" xfId="1717" xr:uid="{00000000-0005-0000-0000-0000930C0000}"/>
    <cellStyle name="20% - Énfasis6 11 2" xfId="1718" xr:uid="{00000000-0005-0000-0000-0000940C0000}"/>
    <cellStyle name="20% - Énfasis6 11 2 2" xfId="1719" xr:uid="{00000000-0005-0000-0000-0000950C0000}"/>
    <cellStyle name="20% - Énfasis6 11 2 2 2" xfId="1720" xr:uid="{00000000-0005-0000-0000-0000960C0000}"/>
    <cellStyle name="20% - Énfasis6 11 2 2 2 2" xfId="7385" xr:uid="{00000000-0005-0000-0000-0000970C0000}"/>
    <cellStyle name="20% - Énfasis6 11 2 2 3" xfId="7384" xr:uid="{00000000-0005-0000-0000-0000980C0000}"/>
    <cellStyle name="20% - Énfasis6 11 2 3" xfId="1721" xr:uid="{00000000-0005-0000-0000-0000990C0000}"/>
    <cellStyle name="20% - Énfasis6 11 2 3 2" xfId="1722" xr:uid="{00000000-0005-0000-0000-00009A0C0000}"/>
    <cellStyle name="20% - Énfasis6 11 2 3 2 2" xfId="7387" xr:uid="{00000000-0005-0000-0000-00009B0C0000}"/>
    <cellStyle name="20% - Énfasis6 11 2 3 3" xfId="7386" xr:uid="{00000000-0005-0000-0000-00009C0C0000}"/>
    <cellStyle name="20% - Énfasis6 11 2 4" xfId="1723" xr:uid="{00000000-0005-0000-0000-00009D0C0000}"/>
    <cellStyle name="20% - Énfasis6 11 2 4 2" xfId="7388" xr:uid="{00000000-0005-0000-0000-00009E0C0000}"/>
    <cellStyle name="20% - Énfasis6 11 2 5" xfId="7383" xr:uid="{00000000-0005-0000-0000-00009F0C0000}"/>
    <cellStyle name="20% - Énfasis6 11 3" xfId="1724" xr:uid="{00000000-0005-0000-0000-0000A00C0000}"/>
    <cellStyle name="20% - Énfasis6 11 3 2" xfId="1725" xr:uid="{00000000-0005-0000-0000-0000A10C0000}"/>
    <cellStyle name="20% - Énfasis6 11 3 2 2" xfId="7390" xr:uid="{00000000-0005-0000-0000-0000A20C0000}"/>
    <cellStyle name="20% - Énfasis6 11 3 3" xfId="7389" xr:uid="{00000000-0005-0000-0000-0000A30C0000}"/>
    <cellStyle name="20% - Énfasis6 11 4" xfId="1726" xr:uid="{00000000-0005-0000-0000-0000A40C0000}"/>
    <cellStyle name="20% - Énfasis6 11 4 2" xfId="1727" xr:uid="{00000000-0005-0000-0000-0000A50C0000}"/>
    <cellStyle name="20% - Énfasis6 11 4 2 2" xfId="7392" xr:uid="{00000000-0005-0000-0000-0000A60C0000}"/>
    <cellStyle name="20% - Énfasis6 11 4 3" xfId="7391" xr:uid="{00000000-0005-0000-0000-0000A70C0000}"/>
    <cellStyle name="20% - Énfasis6 11 5" xfId="1728" xr:uid="{00000000-0005-0000-0000-0000A80C0000}"/>
    <cellStyle name="20% - Énfasis6 11 5 2" xfId="7393" xr:uid="{00000000-0005-0000-0000-0000A90C0000}"/>
    <cellStyle name="20% - Énfasis6 11 6" xfId="7382" xr:uid="{00000000-0005-0000-0000-0000AA0C0000}"/>
    <cellStyle name="20% - Énfasis6 12" xfId="1729" xr:uid="{00000000-0005-0000-0000-0000AB0C0000}"/>
    <cellStyle name="20% - Énfasis6 12 2" xfId="1730" xr:uid="{00000000-0005-0000-0000-0000AC0C0000}"/>
    <cellStyle name="20% - Énfasis6 12 2 2" xfId="1731" xr:uid="{00000000-0005-0000-0000-0000AD0C0000}"/>
    <cellStyle name="20% - Énfasis6 12 2 2 2" xfId="7396" xr:uid="{00000000-0005-0000-0000-0000AE0C0000}"/>
    <cellStyle name="20% - Énfasis6 12 2 3" xfId="7395" xr:uid="{00000000-0005-0000-0000-0000AF0C0000}"/>
    <cellStyle name="20% - Énfasis6 12 3" xfId="1732" xr:uid="{00000000-0005-0000-0000-0000B00C0000}"/>
    <cellStyle name="20% - Énfasis6 12 3 2" xfId="1733" xr:uid="{00000000-0005-0000-0000-0000B10C0000}"/>
    <cellStyle name="20% - Énfasis6 12 3 2 2" xfId="7398" xr:uid="{00000000-0005-0000-0000-0000B20C0000}"/>
    <cellStyle name="20% - Énfasis6 12 3 3" xfId="7397" xr:uid="{00000000-0005-0000-0000-0000B30C0000}"/>
    <cellStyle name="20% - Énfasis6 12 4" xfId="1734" xr:uid="{00000000-0005-0000-0000-0000B40C0000}"/>
    <cellStyle name="20% - Énfasis6 12 4 2" xfId="7399" xr:uid="{00000000-0005-0000-0000-0000B50C0000}"/>
    <cellStyle name="20% - Énfasis6 12 5" xfId="7394" xr:uid="{00000000-0005-0000-0000-0000B60C0000}"/>
    <cellStyle name="20% - Énfasis6 13" xfId="1735" xr:uid="{00000000-0005-0000-0000-0000B70C0000}"/>
    <cellStyle name="20% - Énfasis6 13 2" xfId="1736" xr:uid="{00000000-0005-0000-0000-0000B80C0000}"/>
    <cellStyle name="20% - Énfasis6 13 2 2" xfId="1737" xr:uid="{00000000-0005-0000-0000-0000B90C0000}"/>
    <cellStyle name="20% - Énfasis6 13 2 2 2" xfId="7402" xr:uid="{00000000-0005-0000-0000-0000BA0C0000}"/>
    <cellStyle name="20% - Énfasis6 13 2 3" xfId="7401" xr:uid="{00000000-0005-0000-0000-0000BB0C0000}"/>
    <cellStyle name="20% - Énfasis6 13 3" xfId="1738" xr:uid="{00000000-0005-0000-0000-0000BC0C0000}"/>
    <cellStyle name="20% - Énfasis6 13 3 2" xfId="7403" xr:uid="{00000000-0005-0000-0000-0000BD0C0000}"/>
    <cellStyle name="20% - Énfasis6 13 4" xfId="7400" xr:uid="{00000000-0005-0000-0000-0000BE0C0000}"/>
    <cellStyle name="20% - Énfasis6 14" xfId="1739" xr:uid="{00000000-0005-0000-0000-0000BF0C0000}"/>
    <cellStyle name="20% - Énfasis6 14 2" xfId="1740" xr:uid="{00000000-0005-0000-0000-0000C00C0000}"/>
    <cellStyle name="20% - Énfasis6 14 2 2" xfId="7405" xr:uid="{00000000-0005-0000-0000-0000C10C0000}"/>
    <cellStyle name="20% - Énfasis6 14 3" xfId="7404" xr:uid="{00000000-0005-0000-0000-0000C20C0000}"/>
    <cellStyle name="20% - Énfasis6 2" xfId="31" xr:uid="{00000000-0005-0000-0000-0000C30C0000}"/>
    <cellStyle name="20% - Énfasis6 2 2" xfId="1741" xr:uid="{00000000-0005-0000-0000-0000C40C0000}"/>
    <cellStyle name="20% - Énfasis6 2 2 2" xfId="1742" xr:uid="{00000000-0005-0000-0000-0000C50C0000}"/>
    <cellStyle name="20% - Énfasis6 2 2 2 2" xfId="1743" xr:uid="{00000000-0005-0000-0000-0000C60C0000}"/>
    <cellStyle name="20% - Énfasis6 2 2 2 2 2" xfId="1744" xr:uid="{00000000-0005-0000-0000-0000C70C0000}"/>
    <cellStyle name="20% - Énfasis6 2 2 2 2 2 2" xfId="1745" xr:uid="{00000000-0005-0000-0000-0000C80C0000}"/>
    <cellStyle name="20% - Énfasis6 2 2 2 2 2 2 2" xfId="7410" xr:uid="{00000000-0005-0000-0000-0000C90C0000}"/>
    <cellStyle name="20% - Énfasis6 2 2 2 2 2 3" xfId="7409" xr:uid="{00000000-0005-0000-0000-0000CA0C0000}"/>
    <cellStyle name="20% - Énfasis6 2 2 2 2 3" xfId="1746" xr:uid="{00000000-0005-0000-0000-0000CB0C0000}"/>
    <cellStyle name="20% - Énfasis6 2 2 2 2 3 2" xfId="1747" xr:uid="{00000000-0005-0000-0000-0000CC0C0000}"/>
    <cellStyle name="20% - Énfasis6 2 2 2 2 3 2 2" xfId="7412" xr:uid="{00000000-0005-0000-0000-0000CD0C0000}"/>
    <cellStyle name="20% - Énfasis6 2 2 2 2 3 3" xfId="7411" xr:uid="{00000000-0005-0000-0000-0000CE0C0000}"/>
    <cellStyle name="20% - Énfasis6 2 2 2 2 4" xfId="1748" xr:uid="{00000000-0005-0000-0000-0000CF0C0000}"/>
    <cellStyle name="20% - Énfasis6 2 2 2 2 4 2" xfId="7413" xr:uid="{00000000-0005-0000-0000-0000D00C0000}"/>
    <cellStyle name="20% - Énfasis6 2 2 2 2 5" xfId="7408" xr:uid="{00000000-0005-0000-0000-0000D10C0000}"/>
    <cellStyle name="20% - Énfasis6 2 2 2 3" xfId="1749" xr:uid="{00000000-0005-0000-0000-0000D20C0000}"/>
    <cellStyle name="20% - Énfasis6 2 2 2 3 2" xfId="1750" xr:uid="{00000000-0005-0000-0000-0000D30C0000}"/>
    <cellStyle name="20% - Énfasis6 2 2 2 3 2 2" xfId="7415" xr:uid="{00000000-0005-0000-0000-0000D40C0000}"/>
    <cellStyle name="20% - Énfasis6 2 2 2 3 3" xfId="7414" xr:uid="{00000000-0005-0000-0000-0000D50C0000}"/>
    <cellStyle name="20% - Énfasis6 2 2 2 4" xfId="1751" xr:uid="{00000000-0005-0000-0000-0000D60C0000}"/>
    <cellStyle name="20% - Énfasis6 2 2 2 4 2" xfId="1752" xr:uid="{00000000-0005-0000-0000-0000D70C0000}"/>
    <cellStyle name="20% - Énfasis6 2 2 2 4 2 2" xfId="7417" xr:uid="{00000000-0005-0000-0000-0000D80C0000}"/>
    <cellStyle name="20% - Énfasis6 2 2 2 4 3" xfId="7416" xr:uid="{00000000-0005-0000-0000-0000D90C0000}"/>
    <cellStyle name="20% - Énfasis6 2 2 2 5" xfId="1753" xr:uid="{00000000-0005-0000-0000-0000DA0C0000}"/>
    <cellStyle name="20% - Énfasis6 2 2 2 5 2" xfId="7418" xr:uid="{00000000-0005-0000-0000-0000DB0C0000}"/>
    <cellStyle name="20% - Énfasis6 2 2 2 6" xfId="7407" xr:uid="{00000000-0005-0000-0000-0000DC0C0000}"/>
    <cellStyle name="20% - Énfasis6 2 2 3" xfId="1754" xr:uid="{00000000-0005-0000-0000-0000DD0C0000}"/>
    <cellStyle name="20% - Énfasis6 2 2 3 2" xfId="1755" xr:uid="{00000000-0005-0000-0000-0000DE0C0000}"/>
    <cellStyle name="20% - Énfasis6 2 2 3 2 2" xfId="1756" xr:uid="{00000000-0005-0000-0000-0000DF0C0000}"/>
    <cellStyle name="20% - Énfasis6 2 2 3 2 2 2" xfId="7421" xr:uid="{00000000-0005-0000-0000-0000E00C0000}"/>
    <cellStyle name="20% - Énfasis6 2 2 3 2 3" xfId="7420" xr:uid="{00000000-0005-0000-0000-0000E10C0000}"/>
    <cellStyle name="20% - Énfasis6 2 2 3 3" xfId="1757" xr:uid="{00000000-0005-0000-0000-0000E20C0000}"/>
    <cellStyle name="20% - Énfasis6 2 2 3 3 2" xfId="1758" xr:uid="{00000000-0005-0000-0000-0000E30C0000}"/>
    <cellStyle name="20% - Énfasis6 2 2 3 3 2 2" xfId="7423" xr:uid="{00000000-0005-0000-0000-0000E40C0000}"/>
    <cellStyle name="20% - Énfasis6 2 2 3 3 3" xfId="7422" xr:uid="{00000000-0005-0000-0000-0000E50C0000}"/>
    <cellStyle name="20% - Énfasis6 2 2 3 4" xfId="1759" xr:uid="{00000000-0005-0000-0000-0000E60C0000}"/>
    <cellStyle name="20% - Énfasis6 2 2 3 4 2" xfId="7424" xr:uid="{00000000-0005-0000-0000-0000E70C0000}"/>
    <cellStyle name="20% - Énfasis6 2 2 3 5" xfId="7419" xr:uid="{00000000-0005-0000-0000-0000E80C0000}"/>
    <cellStyle name="20% - Énfasis6 2 2 4" xfId="1760" xr:uid="{00000000-0005-0000-0000-0000E90C0000}"/>
    <cellStyle name="20% - Énfasis6 2 2 4 2" xfId="1761" xr:uid="{00000000-0005-0000-0000-0000EA0C0000}"/>
    <cellStyle name="20% - Énfasis6 2 2 4 2 2" xfId="7426" xr:uid="{00000000-0005-0000-0000-0000EB0C0000}"/>
    <cellStyle name="20% - Énfasis6 2 2 4 3" xfId="7425" xr:uid="{00000000-0005-0000-0000-0000EC0C0000}"/>
    <cellStyle name="20% - Énfasis6 2 2 5" xfId="1762" xr:uid="{00000000-0005-0000-0000-0000ED0C0000}"/>
    <cellStyle name="20% - Énfasis6 2 2 5 2" xfId="1763" xr:uid="{00000000-0005-0000-0000-0000EE0C0000}"/>
    <cellStyle name="20% - Énfasis6 2 2 5 2 2" xfId="7428" xr:uid="{00000000-0005-0000-0000-0000EF0C0000}"/>
    <cellStyle name="20% - Énfasis6 2 2 5 3" xfId="7427" xr:uid="{00000000-0005-0000-0000-0000F00C0000}"/>
    <cellStyle name="20% - Énfasis6 2 2 6" xfId="1764" xr:uid="{00000000-0005-0000-0000-0000F10C0000}"/>
    <cellStyle name="20% - Énfasis6 2 2 6 2" xfId="1765" xr:uid="{00000000-0005-0000-0000-0000F20C0000}"/>
    <cellStyle name="20% - Énfasis6 2 2 6 2 2" xfId="7430" xr:uid="{00000000-0005-0000-0000-0000F30C0000}"/>
    <cellStyle name="20% - Énfasis6 2 2 6 3" xfId="7429" xr:uid="{00000000-0005-0000-0000-0000F40C0000}"/>
    <cellStyle name="20% - Énfasis6 2 2 7" xfId="1766" xr:uid="{00000000-0005-0000-0000-0000F50C0000}"/>
    <cellStyle name="20% - Énfasis6 2 2 7 2" xfId="7431" xr:uid="{00000000-0005-0000-0000-0000F60C0000}"/>
    <cellStyle name="20% - Énfasis6 2 2 8" xfId="7406" xr:uid="{00000000-0005-0000-0000-0000F70C0000}"/>
    <cellStyle name="20% - Énfasis6 2 3" xfId="1767" xr:uid="{00000000-0005-0000-0000-0000F80C0000}"/>
    <cellStyle name="20% - Énfasis6 2 3 2" xfId="1768" xr:uid="{00000000-0005-0000-0000-0000F90C0000}"/>
    <cellStyle name="20% - Énfasis6 2 3 2 2" xfId="1769" xr:uid="{00000000-0005-0000-0000-0000FA0C0000}"/>
    <cellStyle name="20% - Énfasis6 2 3 2 2 2" xfId="1770" xr:uid="{00000000-0005-0000-0000-0000FB0C0000}"/>
    <cellStyle name="20% - Énfasis6 2 3 2 2 2 2" xfId="1771" xr:uid="{00000000-0005-0000-0000-0000FC0C0000}"/>
    <cellStyle name="20% - Énfasis6 2 3 2 2 2 2 2" xfId="7436" xr:uid="{00000000-0005-0000-0000-0000FD0C0000}"/>
    <cellStyle name="20% - Énfasis6 2 3 2 2 2 3" xfId="7435" xr:uid="{00000000-0005-0000-0000-0000FE0C0000}"/>
    <cellStyle name="20% - Énfasis6 2 3 2 2 3" xfId="1772" xr:uid="{00000000-0005-0000-0000-0000FF0C0000}"/>
    <cellStyle name="20% - Énfasis6 2 3 2 2 3 2" xfId="1773" xr:uid="{00000000-0005-0000-0000-0000000D0000}"/>
    <cellStyle name="20% - Énfasis6 2 3 2 2 3 2 2" xfId="7438" xr:uid="{00000000-0005-0000-0000-0000010D0000}"/>
    <cellStyle name="20% - Énfasis6 2 3 2 2 3 3" xfId="7437" xr:uid="{00000000-0005-0000-0000-0000020D0000}"/>
    <cellStyle name="20% - Énfasis6 2 3 2 2 4" xfId="1774" xr:uid="{00000000-0005-0000-0000-0000030D0000}"/>
    <cellStyle name="20% - Énfasis6 2 3 2 2 4 2" xfId="7439" xr:uid="{00000000-0005-0000-0000-0000040D0000}"/>
    <cellStyle name="20% - Énfasis6 2 3 2 2 5" xfId="7434" xr:uid="{00000000-0005-0000-0000-0000050D0000}"/>
    <cellStyle name="20% - Énfasis6 2 3 2 3" xfId="1775" xr:uid="{00000000-0005-0000-0000-0000060D0000}"/>
    <cellStyle name="20% - Énfasis6 2 3 2 3 2" xfId="1776" xr:uid="{00000000-0005-0000-0000-0000070D0000}"/>
    <cellStyle name="20% - Énfasis6 2 3 2 3 2 2" xfId="7441" xr:uid="{00000000-0005-0000-0000-0000080D0000}"/>
    <cellStyle name="20% - Énfasis6 2 3 2 3 3" xfId="7440" xr:uid="{00000000-0005-0000-0000-0000090D0000}"/>
    <cellStyle name="20% - Énfasis6 2 3 2 4" xfId="1777" xr:uid="{00000000-0005-0000-0000-00000A0D0000}"/>
    <cellStyle name="20% - Énfasis6 2 3 2 4 2" xfId="1778" xr:uid="{00000000-0005-0000-0000-00000B0D0000}"/>
    <cellStyle name="20% - Énfasis6 2 3 2 4 2 2" xfId="7443" xr:uid="{00000000-0005-0000-0000-00000C0D0000}"/>
    <cellStyle name="20% - Énfasis6 2 3 2 4 3" xfId="7442" xr:uid="{00000000-0005-0000-0000-00000D0D0000}"/>
    <cellStyle name="20% - Énfasis6 2 3 2 5" xfId="1779" xr:uid="{00000000-0005-0000-0000-00000E0D0000}"/>
    <cellStyle name="20% - Énfasis6 2 3 2 5 2" xfId="7444" xr:uid="{00000000-0005-0000-0000-00000F0D0000}"/>
    <cellStyle name="20% - Énfasis6 2 3 2 6" xfId="7433" xr:uid="{00000000-0005-0000-0000-0000100D0000}"/>
    <cellStyle name="20% - Énfasis6 2 3 3" xfId="1780" xr:uid="{00000000-0005-0000-0000-0000110D0000}"/>
    <cellStyle name="20% - Énfasis6 2 3 3 2" xfId="1781" xr:uid="{00000000-0005-0000-0000-0000120D0000}"/>
    <cellStyle name="20% - Énfasis6 2 3 3 2 2" xfId="1782" xr:uid="{00000000-0005-0000-0000-0000130D0000}"/>
    <cellStyle name="20% - Énfasis6 2 3 3 2 2 2" xfId="7447" xr:uid="{00000000-0005-0000-0000-0000140D0000}"/>
    <cellStyle name="20% - Énfasis6 2 3 3 2 3" xfId="7446" xr:uid="{00000000-0005-0000-0000-0000150D0000}"/>
    <cellStyle name="20% - Énfasis6 2 3 3 3" xfId="1783" xr:uid="{00000000-0005-0000-0000-0000160D0000}"/>
    <cellStyle name="20% - Énfasis6 2 3 3 3 2" xfId="1784" xr:uid="{00000000-0005-0000-0000-0000170D0000}"/>
    <cellStyle name="20% - Énfasis6 2 3 3 3 2 2" xfId="7449" xr:uid="{00000000-0005-0000-0000-0000180D0000}"/>
    <cellStyle name="20% - Énfasis6 2 3 3 3 3" xfId="7448" xr:uid="{00000000-0005-0000-0000-0000190D0000}"/>
    <cellStyle name="20% - Énfasis6 2 3 3 4" xfId="1785" xr:uid="{00000000-0005-0000-0000-00001A0D0000}"/>
    <cellStyle name="20% - Énfasis6 2 3 3 4 2" xfId="7450" xr:uid="{00000000-0005-0000-0000-00001B0D0000}"/>
    <cellStyle name="20% - Énfasis6 2 3 3 5" xfId="7445" xr:uid="{00000000-0005-0000-0000-00001C0D0000}"/>
    <cellStyle name="20% - Énfasis6 2 3 4" xfId="1786" xr:uid="{00000000-0005-0000-0000-00001D0D0000}"/>
    <cellStyle name="20% - Énfasis6 2 3 4 2" xfId="1787" xr:uid="{00000000-0005-0000-0000-00001E0D0000}"/>
    <cellStyle name="20% - Énfasis6 2 3 4 2 2" xfId="7452" xr:uid="{00000000-0005-0000-0000-00001F0D0000}"/>
    <cellStyle name="20% - Énfasis6 2 3 4 3" xfId="7451" xr:uid="{00000000-0005-0000-0000-0000200D0000}"/>
    <cellStyle name="20% - Énfasis6 2 3 5" xfId="1788" xr:uid="{00000000-0005-0000-0000-0000210D0000}"/>
    <cellStyle name="20% - Énfasis6 2 3 5 2" xfId="1789" xr:uid="{00000000-0005-0000-0000-0000220D0000}"/>
    <cellStyle name="20% - Énfasis6 2 3 5 2 2" xfId="7454" xr:uid="{00000000-0005-0000-0000-0000230D0000}"/>
    <cellStyle name="20% - Énfasis6 2 3 5 3" xfId="7453" xr:uid="{00000000-0005-0000-0000-0000240D0000}"/>
    <cellStyle name="20% - Énfasis6 2 3 6" xfId="1790" xr:uid="{00000000-0005-0000-0000-0000250D0000}"/>
    <cellStyle name="20% - Énfasis6 2 3 6 2" xfId="7455" xr:uid="{00000000-0005-0000-0000-0000260D0000}"/>
    <cellStyle name="20% - Énfasis6 2 3 7" xfId="7432" xr:uid="{00000000-0005-0000-0000-0000270D0000}"/>
    <cellStyle name="20% - Énfasis6 2 4" xfId="1791" xr:uid="{00000000-0005-0000-0000-0000280D0000}"/>
    <cellStyle name="20% - Énfasis6 2 4 2" xfId="1792" xr:uid="{00000000-0005-0000-0000-0000290D0000}"/>
    <cellStyle name="20% - Énfasis6 2 4 2 2" xfId="1793" xr:uid="{00000000-0005-0000-0000-00002A0D0000}"/>
    <cellStyle name="20% - Énfasis6 2 4 2 2 2" xfId="1794" xr:uid="{00000000-0005-0000-0000-00002B0D0000}"/>
    <cellStyle name="20% - Énfasis6 2 4 2 2 2 2" xfId="7459" xr:uid="{00000000-0005-0000-0000-00002C0D0000}"/>
    <cellStyle name="20% - Énfasis6 2 4 2 2 3" xfId="7458" xr:uid="{00000000-0005-0000-0000-00002D0D0000}"/>
    <cellStyle name="20% - Énfasis6 2 4 2 3" xfId="1795" xr:uid="{00000000-0005-0000-0000-00002E0D0000}"/>
    <cellStyle name="20% - Énfasis6 2 4 2 3 2" xfId="1796" xr:uid="{00000000-0005-0000-0000-00002F0D0000}"/>
    <cellStyle name="20% - Énfasis6 2 4 2 3 2 2" xfId="7461" xr:uid="{00000000-0005-0000-0000-0000300D0000}"/>
    <cellStyle name="20% - Énfasis6 2 4 2 3 3" xfId="7460" xr:uid="{00000000-0005-0000-0000-0000310D0000}"/>
    <cellStyle name="20% - Énfasis6 2 4 2 4" xfId="1797" xr:uid="{00000000-0005-0000-0000-0000320D0000}"/>
    <cellStyle name="20% - Énfasis6 2 4 2 4 2" xfId="7462" xr:uid="{00000000-0005-0000-0000-0000330D0000}"/>
    <cellStyle name="20% - Énfasis6 2 4 2 5" xfId="7457" xr:uid="{00000000-0005-0000-0000-0000340D0000}"/>
    <cellStyle name="20% - Énfasis6 2 4 3" xfId="1798" xr:uid="{00000000-0005-0000-0000-0000350D0000}"/>
    <cellStyle name="20% - Énfasis6 2 4 3 2" xfId="1799" xr:uid="{00000000-0005-0000-0000-0000360D0000}"/>
    <cellStyle name="20% - Énfasis6 2 4 3 2 2" xfId="7464" xr:uid="{00000000-0005-0000-0000-0000370D0000}"/>
    <cellStyle name="20% - Énfasis6 2 4 3 3" xfId="7463" xr:uid="{00000000-0005-0000-0000-0000380D0000}"/>
    <cellStyle name="20% - Énfasis6 2 4 4" xfId="1800" xr:uid="{00000000-0005-0000-0000-0000390D0000}"/>
    <cellStyle name="20% - Énfasis6 2 4 4 2" xfId="1801" xr:uid="{00000000-0005-0000-0000-00003A0D0000}"/>
    <cellStyle name="20% - Énfasis6 2 4 4 2 2" xfId="7466" xr:uid="{00000000-0005-0000-0000-00003B0D0000}"/>
    <cellStyle name="20% - Énfasis6 2 4 4 3" xfId="7465" xr:uid="{00000000-0005-0000-0000-00003C0D0000}"/>
    <cellStyle name="20% - Énfasis6 2 4 5" xfId="1802" xr:uid="{00000000-0005-0000-0000-00003D0D0000}"/>
    <cellStyle name="20% - Énfasis6 2 4 5 2" xfId="7467" xr:uid="{00000000-0005-0000-0000-00003E0D0000}"/>
    <cellStyle name="20% - Énfasis6 2 4 6" xfId="7456" xr:uid="{00000000-0005-0000-0000-00003F0D0000}"/>
    <cellStyle name="20% - Énfasis6 2 5" xfId="1803" xr:uid="{00000000-0005-0000-0000-0000400D0000}"/>
    <cellStyle name="20% - Énfasis6 2 5 2" xfId="1804" xr:uid="{00000000-0005-0000-0000-0000410D0000}"/>
    <cellStyle name="20% - Énfasis6 2 5 2 2" xfId="1805" xr:uid="{00000000-0005-0000-0000-0000420D0000}"/>
    <cellStyle name="20% - Énfasis6 2 5 2 2 2" xfId="7470" xr:uid="{00000000-0005-0000-0000-0000430D0000}"/>
    <cellStyle name="20% - Énfasis6 2 5 2 3" xfId="7469" xr:uid="{00000000-0005-0000-0000-0000440D0000}"/>
    <cellStyle name="20% - Énfasis6 2 5 3" xfId="1806" xr:uid="{00000000-0005-0000-0000-0000450D0000}"/>
    <cellStyle name="20% - Énfasis6 2 5 3 2" xfId="1807" xr:uid="{00000000-0005-0000-0000-0000460D0000}"/>
    <cellStyle name="20% - Énfasis6 2 5 3 2 2" xfId="7472" xr:uid="{00000000-0005-0000-0000-0000470D0000}"/>
    <cellStyle name="20% - Énfasis6 2 5 3 3" xfId="7471" xr:uid="{00000000-0005-0000-0000-0000480D0000}"/>
    <cellStyle name="20% - Énfasis6 2 5 4" xfId="1808" xr:uid="{00000000-0005-0000-0000-0000490D0000}"/>
    <cellStyle name="20% - Énfasis6 2 5 4 2" xfId="7473" xr:uid="{00000000-0005-0000-0000-00004A0D0000}"/>
    <cellStyle name="20% - Énfasis6 2 5 5" xfId="7468" xr:uid="{00000000-0005-0000-0000-00004B0D0000}"/>
    <cellStyle name="20% - Énfasis6 2 6" xfId="1809" xr:uid="{00000000-0005-0000-0000-00004C0D0000}"/>
    <cellStyle name="20% - Énfasis6 2 6 2" xfId="1810" xr:uid="{00000000-0005-0000-0000-00004D0D0000}"/>
    <cellStyle name="20% - Énfasis6 2 6 2 2" xfId="7475" xr:uid="{00000000-0005-0000-0000-00004E0D0000}"/>
    <cellStyle name="20% - Énfasis6 2 6 3" xfId="7474" xr:uid="{00000000-0005-0000-0000-00004F0D0000}"/>
    <cellStyle name="20% - Énfasis6 2 7" xfId="1811" xr:uid="{00000000-0005-0000-0000-0000500D0000}"/>
    <cellStyle name="20% - Énfasis6 2 7 2" xfId="1812" xr:uid="{00000000-0005-0000-0000-0000510D0000}"/>
    <cellStyle name="20% - Énfasis6 2 7 2 2" xfId="7477" xr:uid="{00000000-0005-0000-0000-0000520D0000}"/>
    <cellStyle name="20% - Énfasis6 2 7 3" xfId="7476" xr:uid="{00000000-0005-0000-0000-0000530D0000}"/>
    <cellStyle name="20% - Énfasis6 2 8" xfId="1813" xr:uid="{00000000-0005-0000-0000-0000540D0000}"/>
    <cellStyle name="20% - Énfasis6 2 8 2" xfId="1814" xr:uid="{00000000-0005-0000-0000-0000550D0000}"/>
    <cellStyle name="20% - Énfasis6 2 8 2 2" xfId="7479" xr:uid="{00000000-0005-0000-0000-0000560D0000}"/>
    <cellStyle name="20% - Énfasis6 2 8 3" xfId="7478" xr:uid="{00000000-0005-0000-0000-0000570D0000}"/>
    <cellStyle name="20% - Énfasis6 2 9" xfId="1815" xr:uid="{00000000-0005-0000-0000-0000580D0000}"/>
    <cellStyle name="20% - Énfasis6 2 9 2" xfId="7480" xr:uid="{00000000-0005-0000-0000-0000590D0000}"/>
    <cellStyle name="20% - Énfasis6 3" xfId="32" xr:uid="{00000000-0005-0000-0000-00005A0D0000}"/>
    <cellStyle name="20% - Énfasis6 3 2" xfId="1816" xr:uid="{00000000-0005-0000-0000-00005B0D0000}"/>
    <cellStyle name="20% - Énfasis6 3 2 2" xfId="1817" xr:uid="{00000000-0005-0000-0000-00005C0D0000}"/>
    <cellStyle name="20% - Énfasis6 3 2 2 2" xfId="1818" xr:uid="{00000000-0005-0000-0000-00005D0D0000}"/>
    <cellStyle name="20% - Énfasis6 3 2 2 2 2" xfId="1819" xr:uid="{00000000-0005-0000-0000-00005E0D0000}"/>
    <cellStyle name="20% - Énfasis6 3 2 2 2 2 2" xfId="1820" xr:uid="{00000000-0005-0000-0000-00005F0D0000}"/>
    <cellStyle name="20% - Énfasis6 3 2 2 2 2 2 2" xfId="7485" xr:uid="{00000000-0005-0000-0000-0000600D0000}"/>
    <cellStyle name="20% - Énfasis6 3 2 2 2 2 3" xfId="7484" xr:uid="{00000000-0005-0000-0000-0000610D0000}"/>
    <cellStyle name="20% - Énfasis6 3 2 2 2 3" xfId="1821" xr:uid="{00000000-0005-0000-0000-0000620D0000}"/>
    <cellStyle name="20% - Énfasis6 3 2 2 2 3 2" xfId="1822" xr:uid="{00000000-0005-0000-0000-0000630D0000}"/>
    <cellStyle name="20% - Énfasis6 3 2 2 2 3 2 2" xfId="7487" xr:uid="{00000000-0005-0000-0000-0000640D0000}"/>
    <cellStyle name="20% - Énfasis6 3 2 2 2 3 3" xfId="7486" xr:uid="{00000000-0005-0000-0000-0000650D0000}"/>
    <cellStyle name="20% - Énfasis6 3 2 2 2 4" xfId="1823" xr:uid="{00000000-0005-0000-0000-0000660D0000}"/>
    <cellStyle name="20% - Énfasis6 3 2 2 2 4 2" xfId="7488" xr:uid="{00000000-0005-0000-0000-0000670D0000}"/>
    <cellStyle name="20% - Énfasis6 3 2 2 2 5" xfId="7483" xr:uid="{00000000-0005-0000-0000-0000680D0000}"/>
    <cellStyle name="20% - Énfasis6 3 2 2 3" xfId="1824" xr:uid="{00000000-0005-0000-0000-0000690D0000}"/>
    <cellStyle name="20% - Énfasis6 3 2 2 3 2" xfId="1825" xr:uid="{00000000-0005-0000-0000-00006A0D0000}"/>
    <cellStyle name="20% - Énfasis6 3 2 2 3 2 2" xfId="7490" xr:uid="{00000000-0005-0000-0000-00006B0D0000}"/>
    <cellStyle name="20% - Énfasis6 3 2 2 3 3" xfId="7489" xr:uid="{00000000-0005-0000-0000-00006C0D0000}"/>
    <cellStyle name="20% - Énfasis6 3 2 2 4" xfId="1826" xr:uid="{00000000-0005-0000-0000-00006D0D0000}"/>
    <cellStyle name="20% - Énfasis6 3 2 2 4 2" xfId="1827" xr:uid="{00000000-0005-0000-0000-00006E0D0000}"/>
    <cellStyle name="20% - Énfasis6 3 2 2 4 2 2" xfId="7492" xr:uid="{00000000-0005-0000-0000-00006F0D0000}"/>
    <cellStyle name="20% - Énfasis6 3 2 2 4 3" xfId="7491" xr:uid="{00000000-0005-0000-0000-0000700D0000}"/>
    <cellStyle name="20% - Énfasis6 3 2 2 5" xfId="1828" xr:uid="{00000000-0005-0000-0000-0000710D0000}"/>
    <cellStyle name="20% - Énfasis6 3 2 2 5 2" xfId="7493" xr:uid="{00000000-0005-0000-0000-0000720D0000}"/>
    <cellStyle name="20% - Énfasis6 3 2 2 6" xfId="7482" xr:uid="{00000000-0005-0000-0000-0000730D0000}"/>
    <cellStyle name="20% - Énfasis6 3 2 3" xfId="1829" xr:uid="{00000000-0005-0000-0000-0000740D0000}"/>
    <cellStyle name="20% - Énfasis6 3 2 3 2" xfId="1830" xr:uid="{00000000-0005-0000-0000-0000750D0000}"/>
    <cellStyle name="20% - Énfasis6 3 2 3 2 2" xfId="1831" xr:uid="{00000000-0005-0000-0000-0000760D0000}"/>
    <cellStyle name="20% - Énfasis6 3 2 3 2 2 2" xfId="7496" xr:uid="{00000000-0005-0000-0000-0000770D0000}"/>
    <cellStyle name="20% - Énfasis6 3 2 3 2 3" xfId="7495" xr:uid="{00000000-0005-0000-0000-0000780D0000}"/>
    <cellStyle name="20% - Énfasis6 3 2 3 3" xfId="1832" xr:uid="{00000000-0005-0000-0000-0000790D0000}"/>
    <cellStyle name="20% - Énfasis6 3 2 3 3 2" xfId="1833" xr:uid="{00000000-0005-0000-0000-00007A0D0000}"/>
    <cellStyle name="20% - Énfasis6 3 2 3 3 2 2" xfId="7498" xr:uid="{00000000-0005-0000-0000-00007B0D0000}"/>
    <cellStyle name="20% - Énfasis6 3 2 3 3 3" xfId="7497" xr:uid="{00000000-0005-0000-0000-00007C0D0000}"/>
    <cellStyle name="20% - Énfasis6 3 2 3 4" xfId="1834" xr:uid="{00000000-0005-0000-0000-00007D0D0000}"/>
    <cellStyle name="20% - Énfasis6 3 2 3 4 2" xfId="7499" xr:uid="{00000000-0005-0000-0000-00007E0D0000}"/>
    <cellStyle name="20% - Énfasis6 3 2 3 5" xfId="7494" xr:uid="{00000000-0005-0000-0000-00007F0D0000}"/>
    <cellStyle name="20% - Énfasis6 3 2 4" xfId="1835" xr:uid="{00000000-0005-0000-0000-0000800D0000}"/>
    <cellStyle name="20% - Énfasis6 3 2 4 2" xfId="1836" xr:uid="{00000000-0005-0000-0000-0000810D0000}"/>
    <cellStyle name="20% - Énfasis6 3 2 4 2 2" xfId="7501" xr:uid="{00000000-0005-0000-0000-0000820D0000}"/>
    <cellStyle name="20% - Énfasis6 3 2 4 3" xfId="7500" xr:uid="{00000000-0005-0000-0000-0000830D0000}"/>
    <cellStyle name="20% - Énfasis6 3 2 5" xfId="1837" xr:uid="{00000000-0005-0000-0000-0000840D0000}"/>
    <cellStyle name="20% - Énfasis6 3 2 5 2" xfId="1838" xr:uid="{00000000-0005-0000-0000-0000850D0000}"/>
    <cellStyle name="20% - Énfasis6 3 2 5 2 2" xfId="7503" xr:uid="{00000000-0005-0000-0000-0000860D0000}"/>
    <cellStyle name="20% - Énfasis6 3 2 5 3" xfId="7502" xr:uid="{00000000-0005-0000-0000-0000870D0000}"/>
    <cellStyle name="20% - Énfasis6 3 2 6" xfId="1839" xr:uid="{00000000-0005-0000-0000-0000880D0000}"/>
    <cellStyle name="20% - Énfasis6 3 2 6 2" xfId="1840" xr:uid="{00000000-0005-0000-0000-0000890D0000}"/>
    <cellStyle name="20% - Énfasis6 3 2 6 2 2" xfId="7505" xr:uid="{00000000-0005-0000-0000-00008A0D0000}"/>
    <cellStyle name="20% - Énfasis6 3 2 6 3" xfId="7504" xr:uid="{00000000-0005-0000-0000-00008B0D0000}"/>
    <cellStyle name="20% - Énfasis6 3 2 7" xfId="1841" xr:uid="{00000000-0005-0000-0000-00008C0D0000}"/>
    <cellStyle name="20% - Énfasis6 3 2 7 2" xfId="7506" xr:uid="{00000000-0005-0000-0000-00008D0D0000}"/>
    <cellStyle name="20% - Énfasis6 3 2 8" xfId="7481" xr:uid="{00000000-0005-0000-0000-00008E0D0000}"/>
    <cellStyle name="20% - Énfasis6 3 3" xfId="1842" xr:uid="{00000000-0005-0000-0000-00008F0D0000}"/>
    <cellStyle name="20% - Énfasis6 3 3 2" xfId="1843" xr:uid="{00000000-0005-0000-0000-0000900D0000}"/>
    <cellStyle name="20% - Énfasis6 3 3 2 2" xfId="1844" xr:uid="{00000000-0005-0000-0000-0000910D0000}"/>
    <cellStyle name="20% - Énfasis6 3 3 2 2 2" xfId="1845" xr:uid="{00000000-0005-0000-0000-0000920D0000}"/>
    <cellStyle name="20% - Énfasis6 3 3 2 2 2 2" xfId="7510" xr:uid="{00000000-0005-0000-0000-0000930D0000}"/>
    <cellStyle name="20% - Énfasis6 3 3 2 2 3" xfId="7509" xr:uid="{00000000-0005-0000-0000-0000940D0000}"/>
    <cellStyle name="20% - Énfasis6 3 3 2 3" xfId="1846" xr:uid="{00000000-0005-0000-0000-0000950D0000}"/>
    <cellStyle name="20% - Énfasis6 3 3 2 3 2" xfId="1847" xr:uid="{00000000-0005-0000-0000-0000960D0000}"/>
    <cellStyle name="20% - Énfasis6 3 3 2 3 2 2" xfId="7512" xr:uid="{00000000-0005-0000-0000-0000970D0000}"/>
    <cellStyle name="20% - Énfasis6 3 3 2 3 3" xfId="7511" xr:uid="{00000000-0005-0000-0000-0000980D0000}"/>
    <cellStyle name="20% - Énfasis6 3 3 2 4" xfId="1848" xr:uid="{00000000-0005-0000-0000-0000990D0000}"/>
    <cellStyle name="20% - Énfasis6 3 3 2 4 2" xfId="7513" xr:uid="{00000000-0005-0000-0000-00009A0D0000}"/>
    <cellStyle name="20% - Énfasis6 3 3 2 5" xfId="7508" xr:uid="{00000000-0005-0000-0000-00009B0D0000}"/>
    <cellStyle name="20% - Énfasis6 3 3 3" xfId="1849" xr:uid="{00000000-0005-0000-0000-00009C0D0000}"/>
    <cellStyle name="20% - Énfasis6 3 3 3 2" xfId="1850" xr:uid="{00000000-0005-0000-0000-00009D0D0000}"/>
    <cellStyle name="20% - Énfasis6 3 3 3 2 2" xfId="7515" xr:uid="{00000000-0005-0000-0000-00009E0D0000}"/>
    <cellStyle name="20% - Énfasis6 3 3 3 3" xfId="7514" xr:uid="{00000000-0005-0000-0000-00009F0D0000}"/>
    <cellStyle name="20% - Énfasis6 3 3 4" xfId="1851" xr:uid="{00000000-0005-0000-0000-0000A00D0000}"/>
    <cellStyle name="20% - Énfasis6 3 3 4 2" xfId="1852" xr:uid="{00000000-0005-0000-0000-0000A10D0000}"/>
    <cellStyle name="20% - Énfasis6 3 3 4 2 2" xfId="7517" xr:uid="{00000000-0005-0000-0000-0000A20D0000}"/>
    <cellStyle name="20% - Énfasis6 3 3 4 3" xfId="7516" xr:uid="{00000000-0005-0000-0000-0000A30D0000}"/>
    <cellStyle name="20% - Énfasis6 3 3 5" xfId="1853" xr:uid="{00000000-0005-0000-0000-0000A40D0000}"/>
    <cellStyle name="20% - Énfasis6 3 3 5 2" xfId="7518" xr:uid="{00000000-0005-0000-0000-0000A50D0000}"/>
    <cellStyle name="20% - Énfasis6 3 3 6" xfId="7507" xr:uid="{00000000-0005-0000-0000-0000A60D0000}"/>
    <cellStyle name="20% - Énfasis6 3 4" xfId="1854" xr:uid="{00000000-0005-0000-0000-0000A70D0000}"/>
    <cellStyle name="20% - Énfasis6 3 4 2" xfId="1855" xr:uid="{00000000-0005-0000-0000-0000A80D0000}"/>
    <cellStyle name="20% - Énfasis6 3 4 2 2" xfId="1856" xr:uid="{00000000-0005-0000-0000-0000A90D0000}"/>
    <cellStyle name="20% - Énfasis6 3 4 2 2 2" xfId="7521" xr:uid="{00000000-0005-0000-0000-0000AA0D0000}"/>
    <cellStyle name="20% - Énfasis6 3 4 2 3" xfId="7520" xr:uid="{00000000-0005-0000-0000-0000AB0D0000}"/>
    <cellStyle name="20% - Énfasis6 3 4 3" xfId="1857" xr:uid="{00000000-0005-0000-0000-0000AC0D0000}"/>
    <cellStyle name="20% - Énfasis6 3 4 3 2" xfId="1858" xr:uid="{00000000-0005-0000-0000-0000AD0D0000}"/>
    <cellStyle name="20% - Énfasis6 3 4 3 2 2" xfId="7523" xr:uid="{00000000-0005-0000-0000-0000AE0D0000}"/>
    <cellStyle name="20% - Énfasis6 3 4 3 3" xfId="7522" xr:uid="{00000000-0005-0000-0000-0000AF0D0000}"/>
    <cellStyle name="20% - Énfasis6 3 4 4" xfId="1859" xr:uid="{00000000-0005-0000-0000-0000B00D0000}"/>
    <cellStyle name="20% - Énfasis6 3 4 4 2" xfId="7524" xr:uid="{00000000-0005-0000-0000-0000B10D0000}"/>
    <cellStyle name="20% - Énfasis6 3 4 5" xfId="7519" xr:uid="{00000000-0005-0000-0000-0000B20D0000}"/>
    <cellStyle name="20% - Énfasis6 3 5" xfId="1860" xr:uid="{00000000-0005-0000-0000-0000B30D0000}"/>
    <cellStyle name="20% - Énfasis6 3 5 2" xfId="1861" xr:uid="{00000000-0005-0000-0000-0000B40D0000}"/>
    <cellStyle name="20% - Énfasis6 3 5 2 2" xfId="7526" xr:uid="{00000000-0005-0000-0000-0000B50D0000}"/>
    <cellStyle name="20% - Énfasis6 3 5 3" xfId="7525" xr:uid="{00000000-0005-0000-0000-0000B60D0000}"/>
    <cellStyle name="20% - Énfasis6 3 6" xfId="1862" xr:uid="{00000000-0005-0000-0000-0000B70D0000}"/>
    <cellStyle name="20% - Énfasis6 3 6 2" xfId="1863" xr:uid="{00000000-0005-0000-0000-0000B80D0000}"/>
    <cellStyle name="20% - Énfasis6 3 6 2 2" xfId="7528" xr:uid="{00000000-0005-0000-0000-0000B90D0000}"/>
    <cellStyle name="20% - Énfasis6 3 6 3" xfId="7527" xr:uid="{00000000-0005-0000-0000-0000BA0D0000}"/>
    <cellStyle name="20% - Énfasis6 3 7" xfId="1864" xr:uid="{00000000-0005-0000-0000-0000BB0D0000}"/>
    <cellStyle name="20% - Énfasis6 3 7 2" xfId="1865" xr:uid="{00000000-0005-0000-0000-0000BC0D0000}"/>
    <cellStyle name="20% - Énfasis6 3 7 2 2" xfId="7530" xr:uid="{00000000-0005-0000-0000-0000BD0D0000}"/>
    <cellStyle name="20% - Énfasis6 3 7 3" xfId="7529" xr:uid="{00000000-0005-0000-0000-0000BE0D0000}"/>
    <cellStyle name="20% - Énfasis6 3 8" xfId="1866" xr:uid="{00000000-0005-0000-0000-0000BF0D0000}"/>
    <cellStyle name="20% - Énfasis6 3 8 2" xfId="7531" xr:uid="{00000000-0005-0000-0000-0000C00D0000}"/>
    <cellStyle name="20% - Énfasis6 3 9" xfId="5682" xr:uid="{00000000-0005-0000-0000-0000C10D0000}"/>
    <cellStyle name="20% - Énfasis6 4" xfId="1867" xr:uid="{00000000-0005-0000-0000-0000C20D0000}"/>
    <cellStyle name="20% - Énfasis6 4 2" xfId="1868" xr:uid="{00000000-0005-0000-0000-0000C30D0000}"/>
    <cellStyle name="20% - Énfasis6 4 2 2" xfId="1869" xr:uid="{00000000-0005-0000-0000-0000C40D0000}"/>
    <cellStyle name="20% - Énfasis6 4 2 2 2" xfId="1870" xr:uid="{00000000-0005-0000-0000-0000C50D0000}"/>
    <cellStyle name="20% - Énfasis6 4 2 2 2 2" xfId="1871" xr:uid="{00000000-0005-0000-0000-0000C60D0000}"/>
    <cellStyle name="20% - Énfasis6 4 2 2 2 2 2" xfId="7536" xr:uid="{00000000-0005-0000-0000-0000C70D0000}"/>
    <cellStyle name="20% - Énfasis6 4 2 2 2 3" xfId="7535" xr:uid="{00000000-0005-0000-0000-0000C80D0000}"/>
    <cellStyle name="20% - Énfasis6 4 2 2 3" xfId="1872" xr:uid="{00000000-0005-0000-0000-0000C90D0000}"/>
    <cellStyle name="20% - Énfasis6 4 2 2 3 2" xfId="1873" xr:uid="{00000000-0005-0000-0000-0000CA0D0000}"/>
    <cellStyle name="20% - Énfasis6 4 2 2 3 2 2" xfId="7538" xr:uid="{00000000-0005-0000-0000-0000CB0D0000}"/>
    <cellStyle name="20% - Énfasis6 4 2 2 3 3" xfId="7537" xr:uid="{00000000-0005-0000-0000-0000CC0D0000}"/>
    <cellStyle name="20% - Énfasis6 4 2 2 4" xfId="1874" xr:uid="{00000000-0005-0000-0000-0000CD0D0000}"/>
    <cellStyle name="20% - Énfasis6 4 2 2 4 2" xfId="7539" xr:uid="{00000000-0005-0000-0000-0000CE0D0000}"/>
    <cellStyle name="20% - Énfasis6 4 2 2 5" xfId="7534" xr:uid="{00000000-0005-0000-0000-0000CF0D0000}"/>
    <cellStyle name="20% - Énfasis6 4 2 3" xfId="1875" xr:uid="{00000000-0005-0000-0000-0000D00D0000}"/>
    <cellStyle name="20% - Énfasis6 4 2 3 2" xfId="1876" xr:uid="{00000000-0005-0000-0000-0000D10D0000}"/>
    <cellStyle name="20% - Énfasis6 4 2 3 2 2" xfId="7541" xr:uid="{00000000-0005-0000-0000-0000D20D0000}"/>
    <cellStyle name="20% - Énfasis6 4 2 3 3" xfId="7540" xr:uid="{00000000-0005-0000-0000-0000D30D0000}"/>
    <cellStyle name="20% - Énfasis6 4 2 4" xfId="1877" xr:uid="{00000000-0005-0000-0000-0000D40D0000}"/>
    <cellStyle name="20% - Énfasis6 4 2 4 2" xfId="1878" xr:uid="{00000000-0005-0000-0000-0000D50D0000}"/>
    <cellStyle name="20% - Énfasis6 4 2 4 2 2" xfId="7543" xr:uid="{00000000-0005-0000-0000-0000D60D0000}"/>
    <cellStyle name="20% - Énfasis6 4 2 4 3" xfId="7542" xr:uid="{00000000-0005-0000-0000-0000D70D0000}"/>
    <cellStyle name="20% - Énfasis6 4 2 5" xfId="1879" xr:uid="{00000000-0005-0000-0000-0000D80D0000}"/>
    <cellStyle name="20% - Énfasis6 4 2 5 2" xfId="7544" xr:uid="{00000000-0005-0000-0000-0000D90D0000}"/>
    <cellStyle name="20% - Énfasis6 4 2 6" xfId="7533" xr:uid="{00000000-0005-0000-0000-0000DA0D0000}"/>
    <cellStyle name="20% - Énfasis6 4 3" xfId="1880" xr:uid="{00000000-0005-0000-0000-0000DB0D0000}"/>
    <cellStyle name="20% - Énfasis6 4 3 2" xfId="1881" xr:uid="{00000000-0005-0000-0000-0000DC0D0000}"/>
    <cellStyle name="20% - Énfasis6 4 3 2 2" xfId="1882" xr:uid="{00000000-0005-0000-0000-0000DD0D0000}"/>
    <cellStyle name="20% - Énfasis6 4 3 2 2 2" xfId="7547" xr:uid="{00000000-0005-0000-0000-0000DE0D0000}"/>
    <cellStyle name="20% - Énfasis6 4 3 2 3" xfId="7546" xr:uid="{00000000-0005-0000-0000-0000DF0D0000}"/>
    <cellStyle name="20% - Énfasis6 4 3 3" xfId="1883" xr:uid="{00000000-0005-0000-0000-0000E00D0000}"/>
    <cellStyle name="20% - Énfasis6 4 3 3 2" xfId="1884" xr:uid="{00000000-0005-0000-0000-0000E10D0000}"/>
    <cellStyle name="20% - Énfasis6 4 3 3 2 2" xfId="7549" xr:uid="{00000000-0005-0000-0000-0000E20D0000}"/>
    <cellStyle name="20% - Énfasis6 4 3 3 3" xfId="7548" xr:uid="{00000000-0005-0000-0000-0000E30D0000}"/>
    <cellStyle name="20% - Énfasis6 4 3 4" xfId="1885" xr:uid="{00000000-0005-0000-0000-0000E40D0000}"/>
    <cellStyle name="20% - Énfasis6 4 3 4 2" xfId="7550" xr:uid="{00000000-0005-0000-0000-0000E50D0000}"/>
    <cellStyle name="20% - Énfasis6 4 3 5" xfId="7545" xr:uid="{00000000-0005-0000-0000-0000E60D0000}"/>
    <cellStyle name="20% - Énfasis6 4 4" xfId="1886" xr:uid="{00000000-0005-0000-0000-0000E70D0000}"/>
    <cellStyle name="20% - Énfasis6 4 4 2" xfId="1887" xr:uid="{00000000-0005-0000-0000-0000E80D0000}"/>
    <cellStyle name="20% - Énfasis6 4 4 2 2" xfId="7552" xr:uid="{00000000-0005-0000-0000-0000E90D0000}"/>
    <cellStyle name="20% - Énfasis6 4 4 3" xfId="7551" xr:uid="{00000000-0005-0000-0000-0000EA0D0000}"/>
    <cellStyle name="20% - Énfasis6 4 5" xfId="1888" xr:uid="{00000000-0005-0000-0000-0000EB0D0000}"/>
    <cellStyle name="20% - Énfasis6 4 5 2" xfId="1889" xr:uid="{00000000-0005-0000-0000-0000EC0D0000}"/>
    <cellStyle name="20% - Énfasis6 4 5 2 2" xfId="7554" xr:uid="{00000000-0005-0000-0000-0000ED0D0000}"/>
    <cellStyle name="20% - Énfasis6 4 5 3" xfId="7553" xr:uid="{00000000-0005-0000-0000-0000EE0D0000}"/>
    <cellStyle name="20% - Énfasis6 4 6" xfId="1890" xr:uid="{00000000-0005-0000-0000-0000EF0D0000}"/>
    <cellStyle name="20% - Énfasis6 4 6 2" xfId="1891" xr:uid="{00000000-0005-0000-0000-0000F00D0000}"/>
    <cellStyle name="20% - Énfasis6 4 6 2 2" xfId="7556" xr:uid="{00000000-0005-0000-0000-0000F10D0000}"/>
    <cellStyle name="20% - Énfasis6 4 6 3" xfId="7555" xr:uid="{00000000-0005-0000-0000-0000F20D0000}"/>
    <cellStyle name="20% - Énfasis6 4 7" xfId="1892" xr:uid="{00000000-0005-0000-0000-0000F30D0000}"/>
    <cellStyle name="20% - Énfasis6 4 7 2" xfId="7557" xr:uid="{00000000-0005-0000-0000-0000F40D0000}"/>
    <cellStyle name="20% - Énfasis6 4 8" xfId="7532" xr:uid="{00000000-0005-0000-0000-0000F50D0000}"/>
    <cellStyle name="20% - Énfasis6 5" xfId="1893" xr:uid="{00000000-0005-0000-0000-0000F60D0000}"/>
    <cellStyle name="20% - Énfasis6 5 2" xfId="1894" xr:uid="{00000000-0005-0000-0000-0000F70D0000}"/>
    <cellStyle name="20% - Énfasis6 5 2 2" xfId="1895" xr:uid="{00000000-0005-0000-0000-0000F80D0000}"/>
    <cellStyle name="20% - Énfasis6 5 2 2 2" xfId="1896" xr:uid="{00000000-0005-0000-0000-0000F90D0000}"/>
    <cellStyle name="20% - Énfasis6 5 2 2 2 2" xfId="1897" xr:uid="{00000000-0005-0000-0000-0000FA0D0000}"/>
    <cellStyle name="20% - Énfasis6 5 2 2 2 2 2" xfId="7562" xr:uid="{00000000-0005-0000-0000-0000FB0D0000}"/>
    <cellStyle name="20% - Énfasis6 5 2 2 2 3" xfId="7561" xr:uid="{00000000-0005-0000-0000-0000FC0D0000}"/>
    <cellStyle name="20% - Énfasis6 5 2 2 3" xfId="1898" xr:uid="{00000000-0005-0000-0000-0000FD0D0000}"/>
    <cellStyle name="20% - Énfasis6 5 2 2 3 2" xfId="1899" xr:uid="{00000000-0005-0000-0000-0000FE0D0000}"/>
    <cellStyle name="20% - Énfasis6 5 2 2 3 2 2" xfId="7564" xr:uid="{00000000-0005-0000-0000-0000FF0D0000}"/>
    <cellStyle name="20% - Énfasis6 5 2 2 3 3" xfId="7563" xr:uid="{00000000-0005-0000-0000-0000000E0000}"/>
    <cellStyle name="20% - Énfasis6 5 2 2 4" xfId="1900" xr:uid="{00000000-0005-0000-0000-0000010E0000}"/>
    <cellStyle name="20% - Énfasis6 5 2 2 4 2" xfId="7565" xr:uid="{00000000-0005-0000-0000-0000020E0000}"/>
    <cellStyle name="20% - Énfasis6 5 2 2 5" xfId="7560" xr:uid="{00000000-0005-0000-0000-0000030E0000}"/>
    <cellStyle name="20% - Énfasis6 5 2 3" xfId="1901" xr:uid="{00000000-0005-0000-0000-0000040E0000}"/>
    <cellStyle name="20% - Énfasis6 5 2 3 2" xfId="1902" xr:uid="{00000000-0005-0000-0000-0000050E0000}"/>
    <cellStyle name="20% - Énfasis6 5 2 3 2 2" xfId="7567" xr:uid="{00000000-0005-0000-0000-0000060E0000}"/>
    <cellStyle name="20% - Énfasis6 5 2 3 3" xfId="7566" xr:uid="{00000000-0005-0000-0000-0000070E0000}"/>
    <cellStyle name="20% - Énfasis6 5 2 4" xfId="1903" xr:uid="{00000000-0005-0000-0000-0000080E0000}"/>
    <cellStyle name="20% - Énfasis6 5 2 4 2" xfId="1904" xr:uid="{00000000-0005-0000-0000-0000090E0000}"/>
    <cellStyle name="20% - Énfasis6 5 2 4 2 2" xfId="7569" xr:uid="{00000000-0005-0000-0000-00000A0E0000}"/>
    <cellStyle name="20% - Énfasis6 5 2 4 3" xfId="7568" xr:uid="{00000000-0005-0000-0000-00000B0E0000}"/>
    <cellStyle name="20% - Énfasis6 5 2 5" xfId="1905" xr:uid="{00000000-0005-0000-0000-00000C0E0000}"/>
    <cellStyle name="20% - Énfasis6 5 2 5 2" xfId="7570" xr:uid="{00000000-0005-0000-0000-00000D0E0000}"/>
    <cellStyle name="20% - Énfasis6 5 2 6" xfId="7559" xr:uid="{00000000-0005-0000-0000-00000E0E0000}"/>
    <cellStyle name="20% - Énfasis6 5 3" xfId="1906" xr:uid="{00000000-0005-0000-0000-00000F0E0000}"/>
    <cellStyle name="20% - Énfasis6 5 3 2" xfId="1907" xr:uid="{00000000-0005-0000-0000-0000100E0000}"/>
    <cellStyle name="20% - Énfasis6 5 3 2 2" xfId="1908" xr:uid="{00000000-0005-0000-0000-0000110E0000}"/>
    <cellStyle name="20% - Énfasis6 5 3 2 2 2" xfId="7573" xr:uid="{00000000-0005-0000-0000-0000120E0000}"/>
    <cellStyle name="20% - Énfasis6 5 3 2 3" xfId="7572" xr:uid="{00000000-0005-0000-0000-0000130E0000}"/>
    <cellStyle name="20% - Énfasis6 5 3 3" xfId="1909" xr:uid="{00000000-0005-0000-0000-0000140E0000}"/>
    <cellStyle name="20% - Énfasis6 5 3 3 2" xfId="1910" xr:uid="{00000000-0005-0000-0000-0000150E0000}"/>
    <cellStyle name="20% - Énfasis6 5 3 3 2 2" xfId="7575" xr:uid="{00000000-0005-0000-0000-0000160E0000}"/>
    <cellStyle name="20% - Énfasis6 5 3 3 3" xfId="7574" xr:uid="{00000000-0005-0000-0000-0000170E0000}"/>
    <cellStyle name="20% - Énfasis6 5 3 4" xfId="1911" xr:uid="{00000000-0005-0000-0000-0000180E0000}"/>
    <cellStyle name="20% - Énfasis6 5 3 4 2" xfId="7576" xr:uid="{00000000-0005-0000-0000-0000190E0000}"/>
    <cellStyle name="20% - Énfasis6 5 3 5" xfId="7571" xr:uid="{00000000-0005-0000-0000-00001A0E0000}"/>
    <cellStyle name="20% - Énfasis6 5 4" xfId="1912" xr:uid="{00000000-0005-0000-0000-00001B0E0000}"/>
    <cellStyle name="20% - Énfasis6 5 4 2" xfId="1913" xr:uid="{00000000-0005-0000-0000-00001C0E0000}"/>
    <cellStyle name="20% - Énfasis6 5 4 2 2" xfId="7578" xr:uid="{00000000-0005-0000-0000-00001D0E0000}"/>
    <cellStyle name="20% - Énfasis6 5 4 3" xfId="7577" xr:uid="{00000000-0005-0000-0000-00001E0E0000}"/>
    <cellStyle name="20% - Énfasis6 5 5" xfId="1914" xr:uid="{00000000-0005-0000-0000-00001F0E0000}"/>
    <cellStyle name="20% - Énfasis6 5 5 2" xfId="1915" xr:uid="{00000000-0005-0000-0000-0000200E0000}"/>
    <cellStyle name="20% - Énfasis6 5 5 2 2" xfId="7580" xr:uid="{00000000-0005-0000-0000-0000210E0000}"/>
    <cellStyle name="20% - Énfasis6 5 5 3" xfId="7579" xr:uid="{00000000-0005-0000-0000-0000220E0000}"/>
    <cellStyle name="20% - Énfasis6 5 6" xfId="1916" xr:uid="{00000000-0005-0000-0000-0000230E0000}"/>
    <cellStyle name="20% - Énfasis6 5 6 2" xfId="1917" xr:uid="{00000000-0005-0000-0000-0000240E0000}"/>
    <cellStyle name="20% - Énfasis6 5 6 2 2" xfId="7582" xr:uid="{00000000-0005-0000-0000-0000250E0000}"/>
    <cellStyle name="20% - Énfasis6 5 6 3" xfId="7581" xr:uid="{00000000-0005-0000-0000-0000260E0000}"/>
    <cellStyle name="20% - Énfasis6 5 7" xfId="1918" xr:uid="{00000000-0005-0000-0000-0000270E0000}"/>
    <cellStyle name="20% - Énfasis6 5 7 2" xfId="7583" xr:uid="{00000000-0005-0000-0000-0000280E0000}"/>
    <cellStyle name="20% - Énfasis6 5 8" xfId="7558" xr:uid="{00000000-0005-0000-0000-0000290E0000}"/>
    <cellStyle name="20% - Énfasis6 6" xfId="1919" xr:uid="{00000000-0005-0000-0000-00002A0E0000}"/>
    <cellStyle name="20% - Énfasis6 6 2" xfId="1920" xr:uid="{00000000-0005-0000-0000-00002B0E0000}"/>
    <cellStyle name="20% - Énfasis6 6 2 2" xfId="1921" xr:uid="{00000000-0005-0000-0000-00002C0E0000}"/>
    <cellStyle name="20% - Énfasis6 6 2 2 2" xfId="1922" xr:uid="{00000000-0005-0000-0000-00002D0E0000}"/>
    <cellStyle name="20% - Énfasis6 6 2 2 2 2" xfId="1923" xr:uid="{00000000-0005-0000-0000-00002E0E0000}"/>
    <cellStyle name="20% - Énfasis6 6 2 2 2 2 2" xfId="7588" xr:uid="{00000000-0005-0000-0000-00002F0E0000}"/>
    <cellStyle name="20% - Énfasis6 6 2 2 2 3" xfId="7587" xr:uid="{00000000-0005-0000-0000-0000300E0000}"/>
    <cellStyle name="20% - Énfasis6 6 2 2 3" xfId="1924" xr:uid="{00000000-0005-0000-0000-0000310E0000}"/>
    <cellStyle name="20% - Énfasis6 6 2 2 3 2" xfId="1925" xr:uid="{00000000-0005-0000-0000-0000320E0000}"/>
    <cellStyle name="20% - Énfasis6 6 2 2 3 2 2" xfId="7590" xr:uid="{00000000-0005-0000-0000-0000330E0000}"/>
    <cellStyle name="20% - Énfasis6 6 2 2 3 3" xfId="7589" xr:uid="{00000000-0005-0000-0000-0000340E0000}"/>
    <cellStyle name="20% - Énfasis6 6 2 2 4" xfId="1926" xr:uid="{00000000-0005-0000-0000-0000350E0000}"/>
    <cellStyle name="20% - Énfasis6 6 2 2 4 2" xfId="7591" xr:uid="{00000000-0005-0000-0000-0000360E0000}"/>
    <cellStyle name="20% - Énfasis6 6 2 2 5" xfId="7586" xr:uid="{00000000-0005-0000-0000-0000370E0000}"/>
    <cellStyle name="20% - Énfasis6 6 2 3" xfId="1927" xr:uid="{00000000-0005-0000-0000-0000380E0000}"/>
    <cellStyle name="20% - Énfasis6 6 2 3 2" xfId="1928" xr:uid="{00000000-0005-0000-0000-0000390E0000}"/>
    <cellStyle name="20% - Énfasis6 6 2 3 2 2" xfId="7593" xr:uid="{00000000-0005-0000-0000-00003A0E0000}"/>
    <cellStyle name="20% - Énfasis6 6 2 3 3" xfId="7592" xr:uid="{00000000-0005-0000-0000-00003B0E0000}"/>
    <cellStyle name="20% - Énfasis6 6 2 4" xfId="1929" xr:uid="{00000000-0005-0000-0000-00003C0E0000}"/>
    <cellStyle name="20% - Énfasis6 6 2 4 2" xfId="1930" xr:uid="{00000000-0005-0000-0000-00003D0E0000}"/>
    <cellStyle name="20% - Énfasis6 6 2 4 2 2" xfId="7595" xr:uid="{00000000-0005-0000-0000-00003E0E0000}"/>
    <cellStyle name="20% - Énfasis6 6 2 4 3" xfId="7594" xr:uid="{00000000-0005-0000-0000-00003F0E0000}"/>
    <cellStyle name="20% - Énfasis6 6 2 5" xfId="1931" xr:uid="{00000000-0005-0000-0000-0000400E0000}"/>
    <cellStyle name="20% - Énfasis6 6 2 5 2" xfId="7596" xr:uid="{00000000-0005-0000-0000-0000410E0000}"/>
    <cellStyle name="20% - Énfasis6 6 2 6" xfId="7585" xr:uid="{00000000-0005-0000-0000-0000420E0000}"/>
    <cellStyle name="20% - Énfasis6 6 3" xfId="1932" xr:uid="{00000000-0005-0000-0000-0000430E0000}"/>
    <cellStyle name="20% - Énfasis6 6 3 2" xfId="1933" xr:uid="{00000000-0005-0000-0000-0000440E0000}"/>
    <cellStyle name="20% - Énfasis6 6 3 2 2" xfId="1934" xr:uid="{00000000-0005-0000-0000-0000450E0000}"/>
    <cellStyle name="20% - Énfasis6 6 3 2 2 2" xfId="7599" xr:uid="{00000000-0005-0000-0000-0000460E0000}"/>
    <cellStyle name="20% - Énfasis6 6 3 2 3" xfId="7598" xr:uid="{00000000-0005-0000-0000-0000470E0000}"/>
    <cellStyle name="20% - Énfasis6 6 3 3" xfId="1935" xr:uid="{00000000-0005-0000-0000-0000480E0000}"/>
    <cellStyle name="20% - Énfasis6 6 3 3 2" xfId="1936" xr:uid="{00000000-0005-0000-0000-0000490E0000}"/>
    <cellStyle name="20% - Énfasis6 6 3 3 2 2" xfId="7601" xr:uid="{00000000-0005-0000-0000-00004A0E0000}"/>
    <cellStyle name="20% - Énfasis6 6 3 3 3" xfId="7600" xr:uid="{00000000-0005-0000-0000-00004B0E0000}"/>
    <cellStyle name="20% - Énfasis6 6 3 4" xfId="1937" xr:uid="{00000000-0005-0000-0000-00004C0E0000}"/>
    <cellStyle name="20% - Énfasis6 6 3 4 2" xfId="7602" xr:uid="{00000000-0005-0000-0000-00004D0E0000}"/>
    <cellStyle name="20% - Énfasis6 6 3 5" xfId="7597" xr:uid="{00000000-0005-0000-0000-00004E0E0000}"/>
    <cellStyle name="20% - Énfasis6 6 4" xfId="1938" xr:uid="{00000000-0005-0000-0000-00004F0E0000}"/>
    <cellStyle name="20% - Énfasis6 6 4 2" xfId="1939" xr:uid="{00000000-0005-0000-0000-0000500E0000}"/>
    <cellStyle name="20% - Énfasis6 6 4 2 2" xfId="7604" xr:uid="{00000000-0005-0000-0000-0000510E0000}"/>
    <cellStyle name="20% - Énfasis6 6 4 3" xfId="7603" xr:uid="{00000000-0005-0000-0000-0000520E0000}"/>
    <cellStyle name="20% - Énfasis6 6 5" xfId="1940" xr:uid="{00000000-0005-0000-0000-0000530E0000}"/>
    <cellStyle name="20% - Énfasis6 6 5 2" xfId="1941" xr:uid="{00000000-0005-0000-0000-0000540E0000}"/>
    <cellStyle name="20% - Énfasis6 6 5 2 2" xfId="7606" xr:uid="{00000000-0005-0000-0000-0000550E0000}"/>
    <cellStyle name="20% - Énfasis6 6 5 3" xfId="7605" xr:uid="{00000000-0005-0000-0000-0000560E0000}"/>
    <cellStyle name="20% - Énfasis6 6 6" xfId="1942" xr:uid="{00000000-0005-0000-0000-0000570E0000}"/>
    <cellStyle name="20% - Énfasis6 6 6 2" xfId="7607" xr:uid="{00000000-0005-0000-0000-0000580E0000}"/>
    <cellStyle name="20% - Énfasis6 6 7" xfId="7584" xr:uid="{00000000-0005-0000-0000-0000590E0000}"/>
    <cellStyle name="20% - Énfasis6 7" xfId="1943" xr:uid="{00000000-0005-0000-0000-00005A0E0000}"/>
    <cellStyle name="20% - Énfasis6 7 2" xfId="1944" xr:uid="{00000000-0005-0000-0000-00005B0E0000}"/>
    <cellStyle name="20% - Énfasis6 7 2 2" xfId="1945" xr:uid="{00000000-0005-0000-0000-00005C0E0000}"/>
    <cellStyle name="20% - Énfasis6 7 2 2 2" xfId="1946" xr:uid="{00000000-0005-0000-0000-00005D0E0000}"/>
    <cellStyle name="20% - Énfasis6 7 2 2 2 2" xfId="1947" xr:uid="{00000000-0005-0000-0000-00005E0E0000}"/>
    <cellStyle name="20% - Énfasis6 7 2 2 2 2 2" xfId="7612" xr:uid="{00000000-0005-0000-0000-00005F0E0000}"/>
    <cellStyle name="20% - Énfasis6 7 2 2 2 3" xfId="7611" xr:uid="{00000000-0005-0000-0000-0000600E0000}"/>
    <cellStyle name="20% - Énfasis6 7 2 2 3" xfId="1948" xr:uid="{00000000-0005-0000-0000-0000610E0000}"/>
    <cellStyle name="20% - Énfasis6 7 2 2 3 2" xfId="1949" xr:uid="{00000000-0005-0000-0000-0000620E0000}"/>
    <cellStyle name="20% - Énfasis6 7 2 2 3 2 2" xfId="7614" xr:uid="{00000000-0005-0000-0000-0000630E0000}"/>
    <cellStyle name="20% - Énfasis6 7 2 2 3 3" xfId="7613" xr:uid="{00000000-0005-0000-0000-0000640E0000}"/>
    <cellStyle name="20% - Énfasis6 7 2 2 4" xfId="1950" xr:uid="{00000000-0005-0000-0000-0000650E0000}"/>
    <cellStyle name="20% - Énfasis6 7 2 2 4 2" xfId="7615" xr:uid="{00000000-0005-0000-0000-0000660E0000}"/>
    <cellStyle name="20% - Énfasis6 7 2 2 5" xfId="7610" xr:uid="{00000000-0005-0000-0000-0000670E0000}"/>
    <cellStyle name="20% - Énfasis6 7 2 3" xfId="1951" xr:uid="{00000000-0005-0000-0000-0000680E0000}"/>
    <cellStyle name="20% - Énfasis6 7 2 3 2" xfId="1952" xr:uid="{00000000-0005-0000-0000-0000690E0000}"/>
    <cellStyle name="20% - Énfasis6 7 2 3 2 2" xfId="7617" xr:uid="{00000000-0005-0000-0000-00006A0E0000}"/>
    <cellStyle name="20% - Énfasis6 7 2 3 3" xfId="7616" xr:uid="{00000000-0005-0000-0000-00006B0E0000}"/>
    <cellStyle name="20% - Énfasis6 7 2 4" xfId="1953" xr:uid="{00000000-0005-0000-0000-00006C0E0000}"/>
    <cellStyle name="20% - Énfasis6 7 2 4 2" xfId="1954" xr:uid="{00000000-0005-0000-0000-00006D0E0000}"/>
    <cellStyle name="20% - Énfasis6 7 2 4 2 2" xfId="7619" xr:uid="{00000000-0005-0000-0000-00006E0E0000}"/>
    <cellStyle name="20% - Énfasis6 7 2 4 3" xfId="7618" xr:uid="{00000000-0005-0000-0000-00006F0E0000}"/>
    <cellStyle name="20% - Énfasis6 7 2 5" xfId="1955" xr:uid="{00000000-0005-0000-0000-0000700E0000}"/>
    <cellStyle name="20% - Énfasis6 7 2 5 2" xfId="7620" xr:uid="{00000000-0005-0000-0000-0000710E0000}"/>
    <cellStyle name="20% - Énfasis6 7 2 6" xfId="7609" xr:uid="{00000000-0005-0000-0000-0000720E0000}"/>
    <cellStyle name="20% - Énfasis6 7 3" xfId="1956" xr:uid="{00000000-0005-0000-0000-0000730E0000}"/>
    <cellStyle name="20% - Énfasis6 7 3 2" xfId="1957" xr:uid="{00000000-0005-0000-0000-0000740E0000}"/>
    <cellStyle name="20% - Énfasis6 7 3 2 2" xfId="1958" xr:uid="{00000000-0005-0000-0000-0000750E0000}"/>
    <cellStyle name="20% - Énfasis6 7 3 2 2 2" xfId="7623" xr:uid="{00000000-0005-0000-0000-0000760E0000}"/>
    <cellStyle name="20% - Énfasis6 7 3 2 3" xfId="7622" xr:uid="{00000000-0005-0000-0000-0000770E0000}"/>
    <cellStyle name="20% - Énfasis6 7 3 3" xfId="1959" xr:uid="{00000000-0005-0000-0000-0000780E0000}"/>
    <cellStyle name="20% - Énfasis6 7 3 3 2" xfId="1960" xr:uid="{00000000-0005-0000-0000-0000790E0000}"/>
    <cellStyle name="20% - Énfasis6 7 3 3 2 2" xfId="7625" xr:uid="{00000000-0005-0000-0000-00007A0E0000}"/>
    <cellStyle name="20% - Énfasis6 7 3 3 3" xfId="7624" xr:uid="{00000000-0005-0000-0000-00007B0E0000}"/>
    <cellStyle name="20% - Énfasis6 7 3 4" xfId="1961" xr:uid="{00000000-0005-0000-0000-00007C0E0000}"/>
    <cellStyle name="20% - Énfasis6 7 3 4 2" xfId="7626" xr:uid="{00000000-0005-0000-0000-00007D0E0000}"/>
    <cellStyle name="20% - Énfasis6 7 3 5" xfId="7621" xr:uid="{00000000-0005-0000-0000-00007E0E0000}"/>
    <cellStyle name="20% - Énfasis6 7 4" xfId="1962" xr:uid="{00000000-0005-0000-0000-00007F0E0000}"/>
    <cellStyle name="20% - Énfasis6 7 4 2" xfId="1963" xr:uid="{00000000-0005-0000-0000-0000800E0000}"/>
    <cellStyle name="20% - Énfasis6 7 4 2 2" xfId="7628" xr:uid="{00000000-0005-0000-0000-0000810E0000}"/>
    <cellStyle name="20% - Énfasis6 7 4 3" xfId="7627" xr:uid="{00000000-0005-0000-0000-0000820E0000}"/>
    <cellStyle name="20% - Énfasis6 7 5" xfId="1964" xr:uid="{00000000-0005-0000-0000-0000830E0000}"/>
    <cellStyle name="20% - Énfasis6 7 5 2" xfId="1965" xr:uid="{00000000-0005-0000-0000-0000840E0000}"/>
    <cellStyle name="20% - Énfasis6 7 5 2 2" xfId="7630" xr:uid="{00000000-0005-0000-0000-0000850E0000}"/>
    <cellStyle name="20% - Énfasis6 7 5 3" xfId="7629" xr:uid="{00000000-0005-0000-0000-0000860E0000}"/>
    <cellStyle name="20% - Énfasis6 7 6" xfId="1966" xr:uid="{00000000-0005-0000-0000-0000870E0000}"/>
    <cellStyle name="20% - Énfasis6 7 6 2" xfId="7631" xr:uid="{00000000-0005-0000-0000-0000880E0000}"/>
    <cellStyle name="20% - Énfasis6 7 7" xfId="7608" xr:uid="{00000000-0005-0000-0000-0000890E0000}"/>
    <cellStyle name="20% - Énfasis6 8" xfId="1967" xr:uid="{00000000-0005-0000-0000-00008A0E0000}"/>
    <cellStyle name="20% - Énfasis6 8 2" xfId="1968" xr:uid="{00000000-0005-0000-0000-00008B0E0000}"/>
    <cellStyle name="20% - Énfasis6 8 2 2" xfId="1969" xr:uid="{00000000-0005-0000-0000-00008C0E0000}"/>
    <cellStyle name="20% - Énfasis6 8 2 2 2" xfId="1970" xr:uid="{00000000-0005-0000-0000-00008D0E0000}"/>
    <cellStyle name="20% - Énfasis6 8 2 2 2 2" xfId="1971" xr:uid="{00000000-0005-0000-0000-00008E0E0000}"/>
    <cellStyle name="20% - Énfasis6 8 2 2 2 2 2" xfId="7636" xr:uid="{00000000-0005-0000-0000-00008F0E0000}"/>
    <cellStyle name="20% - Énfasis6 8 2 2 2 3" xfId="7635" xr:uid="{00000000-0005-0000-0000-0000900E0000}"/>
    <cellStyle name="20% - Énfasis6 8 2 2 3" xfId="1972" xr:uid="{00000000-0005-0000-0000-0000910E0000}"/>
    <cellStyle name="20% - Énfasis6 8 2 2 3 2" xfId="7637" xr:uid="{00000000-0005-0000-0000-0000920E0000}"/>
    <cellStyle name="20% - Énfasis6 8 2 2 4" xfId="7634" xr:uid="{00000000-0005-0000-0000-0000930E0000}"/>
    <cellStyle name="20% - Énfasis6 8 2 3" xfId="1973" xr:uid="{00000000-0005-0000-0000-0000940E0000}"/>
    <cellStyle name="20% - Énfasis6 8 2 3 2" xfId="1974" xr:uid="{00000000-0005-0000-0000-0000950E0000}"/>
    <cellStyle name="20% - Énfasis6 8 2 3 2 2" xfId="7639" xr:uid="{00000000-0005-0000-0000-0000960E0000}"/>
    <cellStyle name="20% - Énfasis6 8 2 3 3" xfId="7638" xr:uid="{00000000-0005-0000-0000-0000970E0000}"/>
    <cellStyle name="20% - Énfasis6 8 2 4" xfId="1975" xr:uid="{00000000-0005-0000-0000-0000980E0000}"/>
    <cellStyle name="20% - Énfasis6 8 2 4 2" xfId="1976" xr:uid="{00000000-0005-0000-0000-0000990E0000}"/>
    <cellStyle name="20% - Énfasis6 8 2 4 2 2" xfId="7641" xr:uid="{00000000-0005-0000-0000-00009A0E0000}"/>
    <cellStyle name="20% - Énfasis6 8 2 4 3" xfId="7640" xr:uid="{00000000-0005-0000-0000-00009B0E0000}"/>
    <cellStyle name="20% - Énfasis6 8 2 5" xfId="1977" xr:uid="{00000000-0005-0000-0000-00009C0E0000}"/>
    <cellStyle name="20% - Énfasis6 8 2 5 2" xfId="7642" xr:uid="{00000000-0005-0000-0000-00009D0E0000}"/>
    <cellStyle name="20% - Énfasis6 8 2 6" xfId="7633" xr:uid="{00000000-0005-0000-0000-00009E0E0000}"/>
    <cellStyle name="20% - Énfasis6 8 3" xfId="1978" xr:uid="{00000000-0005-0000-0000-00009F0E0000}"/>
    <cellStyle name="20% - Énfasis6 8 3 2" xfId="1979" xr:uid="{00000000-0005-0000-0000-0000A00E0000}"/>
    <cellStyle name="20% - Énfasis6 8 3 2 2" xfId="1980" xr:uid="{00000000-0005-0000-0000-0000A10E0000}"/>
    <cellStyle name="20% - Énfasis6 8 3 2 2 2" xfId="7645" xr:uid="{00000000-0005-0000-0000-0000A20E0000}"/>
    <cellStyle name="20% - Énfasis6 8 3 2 3" xfId="7644" xr:uid="{00000000-0005-0000-0000-0000A30E0000}"/>
    <cellStyle name="20% - Énfasis6 8 3 3" xfId="1981" xr:uid="{00000000-0005-0000-0000-0000A40E0000}"/>
    <cellStyle name="20% - Énfasis6 8 3 3 2" xfId="1982" xr:uid="{00000000-0005-0000-0000-0000A50E0000}"/>
    <cellStyle name="20% - Énfasis6 8 3 3 2 2" xfId="7647" xr:uid="{00000000-0005-0000-0000-0000A60E0000}"/>
    <cellStyle name="20% - Énfasis6 8 3 3 3" xfId="7646" xr:uid="{00000000-0005-0000-0000-0000A70E0000}"/>
    <cellStyle name="20% - Énfasis6 8 3 4" xfId="1983" xr:uid="{00000000-0005-0000-0000-0000A80E0000}"/>
    <cellStyle name="20% - Énfasis6 8 3 4 2" xfId="7648" xr:uid="{00000000-0005-0000-0000-0000A90E0000}"/>
    <cellStyle name="20% - Énfasis6 8 3 5" xfId="7643" xr:uid="{00000000-0005-0000-0000-0000AA0E0000}"/>
    <cellStyle name="20% - Énfasis6 8 4" xfId="1984" xr:uid="{00000000-0005-0000-0000-0000AB0E0000}"/>
    <cellStyle name="20% - Énfasis6 8 4 2" xfId="1985" xr:uid="{00000000-0005-0000-0000-0000AC0E0000}"/>
    <cellStyle name="20% - Énfasis6 8 4 2 2" xfId="7650" xr:uid="{00000000-0005-0000-0000-0000AD0E0000}"/>
    <cellStyle name="20% - Énfasis6 8 4 3" xfId="7649" xr:uid="{00000000-0005-0000-0000-0000AE0E0000}"/>
    <cellStyle name="20% - Énfasis6 8 5" xfId="1986" xr:uid="{00000000-0005-0000-0000-0000AF0E0000}"/>
    <cellStyle name="20% - Énfasis6 8 5 2" xfId="1987" xr:uid="{00000000-0005-0000-0000-0000B00E0000}"/>
    <cellStyle name="20% - Énfasis6 8 5 2 2" xfId="7652" xr:uid="{00000000-0005-0000-0000-0000B10E0000}"/>
    <cellStyle name="20% - Énfasis6 8 5 3" xfId="7651" xr:uid="{00000000-0005-0000-0000-0000B20E0000}"/>
    <cellStyle name="20% - Énfasis6 8 6" xfId="1988" xr:uid="{00000000-0005-0000-0000-0000B30E0000}"/>
    <cellStyle name="20% - Énfasis6 8 6 2" xfId="7653" xr:uid="{00000000-0005-0000-0000-0000B40E0000}"/>
    <cellStyle name="20% - Énfasis6 8 7" xfId="7632" xr:uid="{00000000-0005-0000-0000-0000B50E0000}"/>
    <cellStyle name="20% - Énfasis6 9" xfId="1989" xr:uid="{00000000-0005-0000-0000-0000B60E0000}"/>
    <cellStyle name="20% - Énfasis6 9 2" xfId="1990" xr:uid="{00000000-0005-0000-0000-0000B70E0000}"/>
    <cellStyle name="20% - Énfasis6 9 2 2" xfId="1991" xr:uid="{00000000-0005-0000-0000-0000B80E0000}"/>
    <cellStyle name="20% - Énfasis6 9 2 2 2" xfId="1992" xr:uid="{00000000-0005-0000-0000-0000B90E0000}"/>
    <cellStyle name="20% - Énfasis6 9 2 2 2 2" xfId="1993" xr:uid="{00000000-0005-0000-0000-0000BA0E0000}"/>
    <cellStyle name="20% - Énfasis6 9 2 2 2 2 2" xfId="7658" xr:uid="{00000000-0005-0000-0000-0000BB0E0000}"/>
    <cellStyle name="20% - Énfasis6 9 2 2 2 3" xfId="7657" xr:uid="{00000000-0005-0000-0000-0000BC0E0000}"/>
    <cellStyle name="20% - Énfasis6 9 2 2 3" xfId="1994" xr:uid="{00000000-0005-0000-0000-0000BD0E0000}"/>
    <cellStyle name="20% - Énfasis6 9 2 2 3 2" xfId="7659" xr:uid="{00000000-0005-0000-0000-0000BE0E0000}"/>
    <cellStyle name="20% - Énfasis6 9 2 2 4" xfId="7656" xr:uid="{00000000-0005-0000-0000-0000BF0E0000}"/>
    <cellStyle name="20% - Énfasis6 9 2 3" xfId="1995" xr:uid="{00000000-0005-0000-0000-0000C00E0000}"/>
    <cellStyle name="20% - Énfasis6 9 2 3 2" xfId="1996" xr:uid="{00000000-0005-0000-0000-0000C10E0000}"/>
    <cellStyle name="20% - Énfasis6 9 2 3 2 2" xfId="7661" xr:uid="{00000000-0005-0000-0000-0000C20E0000}"/>
    <cellStyle name="20% - Énfasis6 9 2 3 3" xfId="7660" xr:uid="{00000000-0005-0000-0000-0000C30E0000}"/>
    <cellStyle name="20% - Énfasis6 9 2 4" xfId="1997" xr:uid="{00000000-0005-0000-0000-0000C40E0000}"/>
    <cellStyle name="20% - Énfasis6 9 2 4 2" xfId="1998" xr:uid="{00000000-0005-0000-0000-0000C50E0000}"/>
    <cellStyle name="20% - Énfasis6 9 2 4 2 2" xfId="7663" xr:uid="{00000000-0005-0000-0000-0000C60E0000}"/>
    <cellStyle name="20% - Énfasis6 9 2 4 3" xfId="7662" xr:uid="{00000000-0005-0000-0000-0000C70E0000}"/>
    <cellStyle name="20% - Énfasis6 9 2 5" xfId="1999" xr:uid="{00000000-0005-0000-0000-0000C80E0000}"/>
    <cellStyle name="20% - Énfasis6 9 2 5 2" xfId="7664" xr:uid="{00000000-0005-0000-0000-0000C90E0000}"/>
    <cellStyle name="20% - Énfasis6 9 2 6" xfId="7655" xr:uid="{00000000-0005-0000-0000-0000CA0E0000}"/>
    <cellStyle name="20% - Énfasis6 9 3" xfId="2000" xr:uid="{00000000-0005-0000-0000-0000CB0E0000}"/>
    <cellStyle name="20% - Énfasis6 9 3 2" xfId="2001" xr:uid="{00000000-0005-0000-0000-0000CC0E0000}"/>
    <cellStyle name="20% - Énfasis6 9 3 2 2" xfId="2002" xr:uid="{00000000-0005-0000-0000-0000CD0E0000}"/>
    <cellStyle name="20% - Énfasis6 9 3 2 2 2" xfId="7667" xr:uid="{00000000-0005-0000-0000-0000CE0E0000}"/>
    <cellStyle name="20% - Énfasis6 9 3 2 3" xfId="7666" xr:uid="{00000000-0005-0000-0000-0000CF0E0000}"/>
    <cellStyle name="20% - Énfasis6 9 3 3" xfId="2003" xr:uid="{00000000-0005-0000-0000-0000D00E0000}"/>
    <cellStyle name="20% - Énfasis6 9 3 3 2" xfId="2004" xr:uid="{00000000-0005-0000-0000-0000D10E0000}"/>
    <cellStyle name="20% - Énfasis6 9 3 3 2 2" xfId="7669" xr:uid="{00000000-0005-0000-0000-0000D20E0000}"/>
    <cellStyle name="20% - Énfasis6 9 3 3 3" xfId="7668" xr:uid="{00000000-0005-0000-0000-0000D30E0000}"/>
    <cellStyle name="20% - Énfasis6 9 3 4" xfId="2005" xr:uid="{00000000-0005-0000-0000-0000D40E0000}"/>
    <cellStyle name="20% - Énfasis6 9 3 4 2" xfId="7670" xr:uid="{00000000-0005-0000-0000-0000D50E0000}"/>
    <cellStyle name="20% - Énfasis6 9 3 5" xfId="7665" xr:uid="{00000000-0005-0000-0000-0000D60E0000}"/>
    <cellStyle name="20% - Énfasis6 9 4" xfId="2006" xr:uid="{00000000-0005-0000-0000-0000D70E0000}"/>
    <cellStyle name="20% - Énfasis6 9 4 2" xfId="2007" xr:uid="{00000000-0005-0000-0000-0000D80E0000}"/>
    <cellStyle name="20% - Énfasis6 9 4 2 2" xfId="7672" xr:uid="{00000000-0005-0000-0000-0000D90E0000}"/>
    <cellStyle name="20% - Énfasis6 9 4 3" xfId="7671" xr:uid="{00000000-0005-0000-0000-0000DA0E0000}"/>
    <cellStyle name="20% - Énfasis6 9 5" xfId="2008" xr:uid="{00000000-0005-0000-0000-0000DB0E0000}"/>
    <cellStyle name="20% - Énfasis6 9 5 2" xfId="2009" xr:uid="{00000000-0005-0000-0000-0000DC0E0000}"/>
    <cellStyle name="20% - Énfasis6 9 5 2 2" xfId="7674" xr:uid="{00000000-0005-0000-0000-0000DD0E0000}"/>
    <cellStyle name="20% - Énfasis6 9 5 3" xfId="7673" xr:uid="{00000000-0005-0000-0000-0000DE0E0000}"/>
    <cellStyle name="20% - Énfasis6 9 6" xfId="2010" xr:uid="{00000000-0005-0000-0000-0000DF0E0000}"/>
    <cellStyle name="20% - Énfasis6 9 6 2" xfId="7675" xr:uid="{00000000-0005-0000-0000-0000E00E0000}"/>
    <cellStyle name="20% - Énfasis6 9 7" xfId="7654" xr:uid="{00000000-0005-0000-0000-0000E10E0000}"/>
    <cellStyle name="40% - Énfasis1 10" xfId="2011" xr:uid="{00000000-0005-0000-0000-0000E20E0000}"/>
    <cellStyle name="40% - Énfasis1 10 2" xfId="2012" xr:uid="{00000000-0005-0000-0000-0000E30E0000}"/>
    <cellStyle name="40% - Énfasis1 10 2 2" xfId="2013" xr:uid="{00000000-0005-0000-0000-0000E40E0000}"/>
    <cellStyle name="40% - Énfasis1 10 2 2 2" xfId="2014" xr:uid="{00000000-0005-0000-0000-0000E50E0000}"/>
    <cellStyle name="40% - Énfasis1 10 2 2 2 2" xfId="2015" xr:uid="{00000000-0005-0000-0000-0000E60E0000}"/>
    <cellStyle name="40% - Énfasis1 10 2 2 2 2 2" xfId="7680" xr:uid="{00000000-0005-0000-0000-0000E70E0000}"/>
    <cellStyle name="40% - Énfasis1 10 2 2 2 3" xfId="7679" xr:uid="{00000000-0005-0000-0000-0000E80E0000}"/>
    <cellStyle name="40% - Énfasis1 10 2 2 3" xfId="2016" xr:uid="{00000000-0005-0000-0000-0000E90E0000}"/>
    <cellStyle name="40% - Énfasis1 10 2 2 3 2" xfId="7681" xr:uid="{00000000-0005-0000-0000-0000EA0E0000}"/>
    <cellStyle name="40% - Énfasis1 10 2 2 4" xfId="7678" xr:uid="{00000000-0005-0000-0000-0000EB0E0000}"/>
    <cellStyle name="40% - Énfasis1 10 2 3" xfId="2017" xr:uid="{00000000-0005-0000-0000-0000EC0E0000}"/>
    <cellStyle name="40% - Énfasis1 10 2 3 2" xfId="2018" xr:uid="{00000000-0005-0000-0000-0000ED0E0000}"/>
    <cellStyle name="40% - Énfasis1 10 2 3 2 2" xfId="7683" xr:uid="{00000000-0005-0000-0000-0000EE0E0000}"/>
    <cellStyle name="40% - Énfasis1 10 2 3 3" xfId="7682" xr:uid="{00000000-0005-0000-0000-0000EF0E0000}"/>
    <cellStyle name="40% - Énfasis1 10 2 4" xfId="2019" xr:uid="{00000000-0005-0000-0000-0000F00E0000}"/>
    <cellStyle name="40% - Énfasis1 10 2 4 2" xfId="2020" xr:uid="{00000000-0005-0000-0000-0000F10E0000}"/>
    <cellStyle name="40% - Énfasis1 10 2 4 2 2" xfId="7685" xr:uid="{00000000-0005-0000-0000-0000F20E0000}"/>
    <cellStyle name="40% - Énfasis1 10 2 4 3" xfId="7684" xr:uid="{00000000-0005-0000-0000-0000F30E0000}"/>
    <cellStyle name="40% - Énfasis1 10 2 5" xfId="2021" xr:uid="{00000000-0005-0000-0000-0000F40E0000}"/>
    <cellStyle name="40% - Énfasis1 10 2 5 2" xfId="7686" xr:uid="{00000000-0005-0000-0000-0000F50E0000}"/>
    <cellStyle name="40% - Énfasis1 10 2 6" xfId="7677" xr:uid="{00000000-0005-0000-0000-0000F60E0000}"/>
    <cellStyle name="40% - Énfasis1 10 3" xfId="2022" xr:uid="{00000000-0005-0000-0000-0000F70E0000}"/>
    <cellStyle name="40% - Énfasis1 10 3 2" xfId="2023" xr:uid="{00000000-0005-0000-0000-0000F80E0000}"/>
    <cellStyle name="40% - Énfasis1 10 3 2 2" xfId="2024" xr:uid="{00000000-0005-0000-0000-0000F90E0000}"/>
    <cellStyle name="40% - Énfasis1 10 3 2 2 2" xfId="7689" xr:uid="{00000000-0005-0000-0000-0000FA0E0000}"/>
    <cellStyle name="40% - Énfasis1 10 3 2 3" xfId="7688" xr:uid="{00000000-0005-0000-0000-0000FB0E0000}"/>
    <cellStyle name="40% - Énfasis1 10 3 3" xfId="2025" xr:uid="{00000000-0005-0000-0000-0000FC0E0000}"/>
    <cellStyle name="40% - Énfasis1 10 3 3 2" xfId="2026" xr:uid="{00000000-0005-0000-0000-0000FD0E0000}"/>
    <cellStyle name="40% - Énfasis1 10 3 3 2 2" xfId="7691" xr:uid="{00000000-0005-0000-0000-0000FE0E0000}"/>
    <cellStyle name="40% - Énfasis1 10 3 3 3" xfId="7690" xr:uid="{00000000-0005-0000-0000-0000FF0E0000}"/>
    <cellStyle name="40% - Énfasis1 10 3 4" xfId="2027" xr:uid="{00000000-0005-0000-0000-0000000F0000}"/>
    <cellStyle name="40% - Énfasis1 10 3 4 2" xfId="7692" xr:uid="{00000000-0005-0000-0000-0000010F0000}"/>
    <cellStyle name="40% - Énfasis1 10 3 5" xfId="7687" xr:uid="{00000000-0005-0000-0000-0000020F0000}"/>
    <cellStyle name="40% - Énfasis1 10 4" xfId="2028" xr:uid="{00000000-0005-0000-0000-0000030F0000}"/>
    <cellStyle name="40% - Énfasis1 10 4 2" xfId="2029" xr:uid="{00000000-0005-0000-0000-0000040F0000}"/>
    <cellStyle name="40% - Énfasis1 10 4 2 2" xfId="7694" xr:uid="{00000000-0005-0000-0000-0000050F0000}"/>
    <cellStyle name="40% - Énfasis1 10 4 3" xfId="7693" xr:uid="{00000000-0005-0000-0000-0000060F0000}"/>
    <cellStyle name="40% - Énfasis1 10 5" xfId="2030" xr:uid="{00000000-0005-0000-0000-0000070F0000}"/>
    <cellStyle name="40% - Énfasis1 10 5 2" xfId="2031" xr:uid="{00000000-0005-0000-0000-0000080F0000}"/>
    <cellStyle name="40% - Énfasis1 10 5 2 2" xfId="7696" xr:uid="{00000000-0005-0000-0000-0000090F0000}"/>
    <cellStyle name="40% - Énfasis1 10 5 3" xfId="7695" xr:uid="{00000000-0005-0000-0000-00000A0F0000}"/>
    <cellStyle name="40% - Énfasis1 10 6" xfId="2032" xr:uid="{00000000-0005-0000-0000-00000B0F0000}"/>
    <cellStyle name="40% - Énfasis1 10 6 2" xfId="7697" xr:uid="{00000000-0005-0000-0000-00000C0F0000}"/>
    <cellStyle name="40% - Énfasis1 10 7" xfId="7676" xr:uid="{00000000-0005-0000-0000-00000D0F0000}"/>
    <cellStyle name="40% - Énfasis1 11" xfId="2033" xr:uid="{00000000-0005-0000-0000-00000E0F0000}"/>
    <cellStyle name="40% - Énfasis1 11 2" xfId="2034" xr:uid="{00000000-0005-0000-0000-00000F0F0000}"/>
    <cellStyle name="40% - Énfasis1 11 2 2" xfId="2035" xr:uid="{00000000-0005-0000-0000-0000100F0000}"/>
    <cellStyle name="40% - Énfasis1 11 2 2 2" xfId="2036" xr:uid="{00000000-0005-0000-0000-0000110F0000}"/>
    <cellStyle name="40% - Énfasis1 11 2 2 2 2" xfId="7701" xr:uid="{00000000-0005-0000-0000-0000120F0000}"/>
    <cellStyle name="40% - Énfasis1 11 2 2 3" xfId="7700" xr:uid="{00000000-0005-0000-0000-0000130F0000}"/>
    <cellStyle name="40% - Énfasis1 11 2 3" xfId="2037" xr:uid="{00000000-0005-0000-0000-0000140F0000}"/>
    <cellStyle name="40% - Énfasis1 11 2 3 2" xfId="2038" xr:uid="{00000000-0005-0000-0000-0000150F0000}"/>
    <cellStyle name="40% - Énfasis1 11 2 3 2 2" xfId="7703" xr:uid="{00000000-0005-0000-0000-0000160F0000}"/>
    <cellStyle name="40% - Énfasis1 11 2 3 3" xfId="7702" xr:uid="{00000000-0005-0000-0000-0000170F0000}"/>
    <cellStyle name="40% - Énfasis1 11 2 4" xfId="2039" xr:uid="{00000000-0005-0000-0000-0000180F0000}"/>
    <cellStyle name="40% - Énfasis1 11 2 4 2" xfId="7704" xr:uid="{00000000-0005-0000-0000-0000190F0000}"/>
    <cellStyle name="40% - Énfasis1 11 2 5" xfId="7699" xr:uid="{00000000-0005-0000-0000-00001A0F0000}"/>
    <cellStyle name="40% - Énfasis1 11 3" xfId="2040" xr:uid="{00000000-0005-0000-0000-00001B0F0000}"/>
    <cellStyle name="40% - Énfasis1 11 3 2" xfId="2041" xr:uid="{00000000-0005-0000-0000-00001C0F0000}"/>
    <cellStyle name="40% - Énfasis1 11 3 2 2" xfId="7706" xr:uid="{00000000-0005-0000-0000-00001D0F0000}"/>
    <cellStyle name="40% - Énfasis1 11 3 3" xfId="7705" xr:uid="{00000000-0005-0000-0000-00001E0F0000}"/>
    <cellStyle name="40% - Énfasis1 11 4" xfId="2042" xr:uid="{00000000-0005-0000-0000-00001F0F0000}"/>
    <cellStyle name="40% - Énfasis1 11 4 2" xfId="2043" xr:uid="{00000000-0005-0000-0000-0000200F0000}"/>
    <cellStyle name="40% - Énfasis1 11 4 2 2" xfId="7708" xr:uid="{00000000-0005-0000-0000-0000210F0000}"/>
    <cellStyle name="40% - Énfasis1 11 4 3" xfId="7707" xr:uid="{00000000-0005-0000-0000-0000220F0000}"/>
    <cellStyle name="40% - Énfasis1 11 5" xfId="2044" xr:uid="{00000000-0005-0000-0000-0000230F0000}"/>
    <cellStyle name="40% - Énfasis1 11 5 2" xfId="7709" xr:uid="{00000000-0005-0000-0000-0000240F0000}"/>
    <cellStyle name="40% - Énfasis1 11 6" xfId="7698" xr:uid="{00000000-0005-0000-0000-0000250F0000}"/>
    <cellStyle name="40% - Énfasis1 12" xfId="2045" xr:uid="{00000000-0005-0000-0000-0000260F0000}"/>
    <cellStyle name="40% - Énfasis1 12 2" xfId="2046" xr:uid="{00000000-0005-0000-0000-0000270F0000}"/>
    <cellStyle name="40% - Énfasis1 12 2 2" xfId="2047" xr:uid="{00000000-0005-0000-0000-0000280F0000}"/>
    <cellStyle name="40% - Énfasis1 12 2 2 2" xfId="7712" xr:uid="{00000000-0005-0000-0000-0000290F0000}"/>
    <cellStyle name="40% - Énfasis1 12 2 3" xfId="7711" xr:uid="{00000000-0005-0000-0000-00002A0F0000}"/>
    <cellStyle name="40% - Énfasis1 12 3" xfId="2048" xr:uid="{00000000-0005-0000-0000-00002B0F0000}"/>
    <cellStyle name="40% - Énfasis1 12 3 2" xfId="2049" xr:uid="{00000000-0005-0000-0000-00002C0F0000}"/>
    <cellStyle name="40% - Énfasis1 12 3 2 2" xfId="7714" xr:uid="{00000000-0005-0000-0000-00002D0F0000}"/>
    <cellStyle name="40% - Énfasis1 12 3 3" xfId="7713" xr:uid="{00000000-0005-0000-0000-00002E0F0000}"/>
    <cellStyle name="40% - Énfasis1 12 4" xfId="2050" xr:uid="{00000000-0005-0000-0000-00002F0F0000}"/>
    <cellStyle name="40% - Énfasis1 12 4 2" xfId="7715" xr:uid="{00000000-0005-0000-0000-0000300F0000}"/>
    <cellStyle name="40% - Énfasis1 12 5" xfId="7710" xr:uid="{00000000-0005-0000-0000-0000310F0000}"/>
    <cellStyle name="40% - Énfasis1 13" xfId="2051" xr:uid="{00000000-0005-0000-0000-0000320F0000}"/>
    <cellStyle name="40% - Énfasis1 13 2" xfId="2052" xr:uid="{00000000-0005-0000-0000-0000330F0000}"/>
    <cellStyle name="40% - Énfasis1 13 2 2" xfId="2053" xr:uid="{00000000-0005-0000-0000-0000340F0000}"/>
    <cellStyle name="40% - Énfasis1 13 2 2 2" xfId="7718" xr:uid="{00000000-0005-0000-0000-0000350F0000}"/>
    <cellStyle name="40% - Énfasis1 13 2 3" xfId="7717" xr:uid="{00000000-0005-0000-0000-0000360F0000}"/>
    <cellStyle name="40% - Énfasis1 13 3" xfId="2054" xr:uid="{00000000-0005-0000-0000-0000370F0000}"/>
    <cellStyle name="40% - Énfasis1 13 3 2" xfId="7719" xr:uid="{00000000-0005-0000-0000-0000380F0000}"/>
    <cellStyle name="40% - Énfasis1 13 4" xfId="7716" xr:uid="{00000000-0005-0000-0000-0000390F0000}"/>
    <cellStyle name="40% - Énfasis1 14" xfId="2055" xr:uid="{00000000-0005-0000-0000-00003A0F0000}"/>
    <cellStyle name="40% - Énfasis1 14 2" xfId="2056" xr:uid="{00000000-0005-0000-0000-00003B0F0000}"/>
    <cellStyle name="40% - Énfasis1 14 2 2" xfId="7721" xr:uid="{00000000-0005-0000-0000-00003C0F0000}"/>
    <cellStyle name="40% - Énfasis1 14 3" xfId="7720" xr:uid="{00000000-0005-0000-0000-00003D0F0000}"/>
    <cellStyle name="40% - Énfasis1 2" xfId="33" xr:uid="{00000000-0005-0000-0000-00003E0F0000}"/>
    <cellStyle name="40% - Énfasis1 2 2" xfId="2057" xr:uid="{00000000-0005-0000-0000-00003F0F0000}"/>
    <cellStyle name="40% - Énfasis1 2 2 2" xfId="2058" xr:uid="{00000000-0005-0000-0000-0000400F0000}"/>
    <cellStyle name="40% - Énfasis1 2 2 2 2" xfId="2059" xr:uid="{00000000-0005-0000-0000-0000410F0000}"/>
    <cellStyle name="40% - Énfasis1 2 2 2 2 2" xfId="2060" xr:uid="{00000000-0005-0000-0000-0000420F0000}"/>
    <cellStyle name="40% - Énfasis1 2 2 2 2 2 2" xfId="2061" xr:uid="{00000000-0005-0000-0000-0000430F0000}"/>
    <cellStyle name="40% - Énfasis1 2 2 2 2 2 2 2" xfId="7726" xr:uid="{00000000-0005-0000-0000-0000440F0000}"/>
    <cellStyle name="40% - Énfasis1 2 2 2 2 2 3" xfId="7725" xr:uid="{00000000-0005-0000-0000-0000450F0000}"/>
    <cellStyle name="40% - Énfasis1 2 2 2 2 3" xfId="2062" xr:uid="{00000000-0005-0000-0000-0000460F0000}"/>
    <cellStyle name="40% - Énfasis1 2 2 2 2 3 2" xfId="2063" xr:uid="{00000000-0005-0000-0000-0000470F0000}"/>
    <cellStyle name="40% - Énfasis1 2 2 2 2 3 2 2" xfId="7728" xr:uid="{00000000-0005-0000-0000-0000480F0000}"/>
    <cellStyle name="40% - Énfasis1 2 2 2 2 3 3" xfId="7727" xr:uid="{00000000-0005-0000-0000-0000490F0000}"/>
    <cellStyle name="40% - Énfasis1 2 2 2 2 4" xfId="2064" xr:uid="{00000000-0005-0000-0000-00004A0F0000}"/>
    <cellStyle name="40% - Énfasis1 2 2 2 2 4 2" xfId="7729" xr:uid="{00000000-0005-0000-0000-00004B0F0000}"/>
    <cellStyle name="40% - Énfasis1 2 2 2 2 5" xfId="7724" xr:uid="{00000000-0005-0000-0000-00004C0F0000}"/>
    <cellStyle name="40% - Énfasis1 2 2 2 3" xfId="2065" xr:uid="{00000000-0005-0000-0000-00004D0F0000}"/>
    <cellStyle name="40% - Énfasis1 2 2 2 3 2" xfId="2066" xr:uid="{00000000-0005-0000-0000-00004E0F0000}"/>
    <cellStyle name="40% - Énfasis1 2 2 2 3 2 2" xfId="7731" xr:uid="{00000000-0005-0000-0000-00004F0F0000}"/>
    <cellStyle name="40% - Énfasis1 2 2 2 3 3" xfId="7730" xr:uid="{00000000-0005-0000-0000-0000500F0000}"/>
    <cellStyle name="40% - Énfasis1 2 2 2 4" xfId="2067" xr:uid="{00000000-0005-0000-0000-0000510F0000}"/>
    <cellStyle name="40% - Énfasis1 2 2 2 4 2" xfId="2068" xr:uid="{00000000-0005-0000-0000-0000520F0000}"/>
    <cellStyle name="40% - Énfasis1 2 2 2 4 2 2" xfId="7733" xr:uid="{00000000-0005-0000-0000-0000530F0000}"/>
    <cellStyle name="40% - Énfasis1 2 2 2 4 3" xfId="7732" xr:uid="{00000000-0005-0000-0000-0000540F0000}"/>
    <cellStyle name="40% - Énfasis1 2 2 2 5" xfId="2069" xr:uid="{00000000-0005-0000-0000-0000550F0000}"/>
    <cellStyle name="40% - Énfasis1 2 2 2 5 2" xfId="7734" xr:uid="{00000000-0005-0000-0000-0000560F0000}"/>
    <cellStyle name="40% - Énfasis1 2 2 2 6" xfId="7723" xr:uid="{00000000-0005-0000-0000-0000570F0000}"/>
    <cellStyle name="40% - Énfasis1 2 2 3" xfId="2070" xr:uid="{00000000-0005-0000-0000-0000580F0000}"/>
    <cellStyle name="40% - Énfasis1 2 2 3 2" xfId="2071" xr:uid="{00000000-0005-0000-0000-0000590F0000}"/>
    <cellStyle name="40% - Énfasis1 2 2 3 2 2" xfId="2072" xr:uid="{00000000-0005-0000-0000-00005A0F0000}"/>
    <cellStyle name="40% - Énfasis1 2 2 3 2 2 2" xfId="7737" xr:uid="{00000000-0005-0000-0000-00005B0F0000}"/>
    <cellStyle name="40% - Énfasis1 2 2 3 2 3" xfId="7736" xr:uid="{00000000-0005-0000-0000-00005C0F0000}"/>
    <cellStyle name="40% - Énfasis1 2 2 3 3" xfId="2073" xr:uid="{00000000-0005-0000-0000-00005D0F0000}"/>
    <cellStyle name="40% - Énfasis1 2 2 3 3 2" xfId="2074" xr:uid="{00000000-0005-0000-0000-00005E0F0000}"/>
    <cellStyle name="40% - Énfasis1 2 2 3 3 2 2" xfId="7739" xr:uid="{00000000-0005-0000-0000-00005F0F0000}"/>
    <cellStyle name="40% - Énfasis1 2 2 3 3 3" xfId="7738" xr:uid="{00000000-0005-0000-0000-0000600F0000}"/>
    <cellStyle name="40% - Énfasis1 2 2 3 4" xfId="2075" xr:uid="{00000000-0005-0000-0000-0000610F0000}"/>
    <cellStyle name="40% - Énfasis1 2 2 3 4 2" xfId="7740" xr:uid="{00000000-0005-0000-0000-0000620F0000}"/>
    <cellStyle name="40% - Énfasis1 2 2 3 5" xfId="7735" xr:uid="{00000000-0005-0000-0000-0000630F0000}"/>
    <cellStyle name="40% - Énfasis1 2 2 4" xfId="2076" xr:uid="{00000000-0005-0000-0000-0000640F0000}"/>
    <cellStyle name="40% - Énfasis1 2 2 4 2" xfId="2077" xr:uid="{00000000-0005-0000-0000-0000650F0000}"/>
    <cellStyle name="40% - Énfasis1 2 2 4 2 2" xfId="7742" xr:uid="{00000000-0005-0000-0000-0000660F0000}"/>
    <cellStyle name="40% - Énfasis1 2 2 4 3" xfId="7741" xr:uid="{00000000-0005-0000-0000-0000670F0000}"/>
    <cellStyle name="40% - Énfasis1 2 2 5" xfId="2078" xr:uid="{00000000-0005-0000-0000-0000680F0000}"/>
    <cellStyle name="40% - Énfasis1 2 2 5 2" xfId="2079" xr:uid="{00000000-0005-0000-0000-0000690F0000}"/>
    <cellStyle name="40% - Énfasis1 2 2 5 2 2" xfId="7744" xr:uid="{00000000-0005-0000-0000-00006A0F0000}"/>
    <cellStyle name="40% - Énfasis1 2 2 5 3" xfId="7743" xr:uid="{00000000-0005-0000-0000-00006B0F0000}"/>
    <cellStyle name="40% - Énfasis1 2 2 6" xfId="2080" xr:uid="{00000000-0005-0000-0000-00006C0F0000}"/>
    <cellStyle name="40% - Énfasis1 2 2 6 2" xfId="2081" xr:uid="{00000000-0005-0000-0000-00006D0F0000}"/>
    <cellStyle name="40% - Énfasis1 2 2 6 2 2" xfId="7746" xr:uid="{00000000-0005-0000-0000-00006E0F0000}"/>
    <cellStyle name="40% - Énfasis1 2 2 6 3" xfId="7745" xr:uid="{00000000-0005-0000-0000-00006F0F0000}"/>
    <cellStyle name="40% - Énfasis1 2 2 7" xfId="2082" xr:uid="{00000000-0005-0000-0000-0000700F0000}"/>
    <cellStyle name="40% - Énfasis1 2 2 7 2" xfId="7747" xr:uid="{00000000-0005-0000-0000-0000710F0000}"/>
    <cellStyle name="40% - Énfasis1 2 2 8" xfId="7722" xr:uid="{00000000-0005-0000-0000-0000720F0000}"/>
    <cellStyle name="40% - Énfasis1 2 3" xfId="2083" xr:uid="{00000000-0005-0000-0000-0000730F0000}"/>
    <cellStyle name="40% - Énfasis1 2 3 2" xfId="2084" xr:uid="{00000000-0005-0000-0000-0000740F0000}"/>
    <cellStyle name="40% - Énfasis1 2 3 2 2" xfId="2085" xr:uid="{00000000-0005-0000-0000-0000750F0000}"/>
    <cellStyle name="40% - Énfasis1 2 3 2 2 2" xfId="2086" xr:uid="{00000000-0005-0000-0000-0000760F0000}"/>
    <cellStyle name="40% - Énfasis1 2 3 2 2 2 2" xfId="2087" xr:uid="{00000000-0005-0000-0000-0000770F0000}"/>
    <cellStyle name="40% - Énfasis1 2 3 2 2 2 2 2" xfId="7752" xr:uid="{00000000-0005-0000-0000-0000780F0000}"/>
    <cellStyle name="40% - Énfasis1 2 3 2 2 2 3" xfId="7751" xr:uid="{00000000-0005-0000-0000-0000790F0000}"/>
    <cellStyle name="40% - Énfasis1 2 3 2 2 3" xfId="2088" xr:uid="{00000000-0005-0000-0000-00007A0F0000}"/>
    <cellStyle name="40% - Énfasis1 2 3 2 2 3 2" xfId="2089" xr:uid="{00000000-0005-0000-0000-00007B0F0000}"/>
    <cellStyle name="40% - Énfasis1 2 3 2 2 3 2 2" xfId="7754" xr:uid="{00000000-0005-0000-0000-00007C0F0000}"/>
    <cellStyle name="40% - Énfasis1 2 3 2 2 3 3" xfId="7753" xr:uid="{00000000-0005-0000-0000-00007D0F0000}"/>
    <cellStyle name="40% - Énfasis1 2 3 2 2 4" xfId="2090" xr:uid="{00000000-0005-0000-0000-00007E0F0000}"/>
    <cellStyle name="40% - Énfasis1 2 3 2 2 4 2" xfId="7755" xr:uid="{00000000-0005-0000-0000-00007F0F0000}"/>
    <cellStyle name="40% - Énfasis1 2 3 2 2 5" xfId="7750" xr:uid="{00000000-0005-0000-0000-0000800F0000}"/>
    <cellStyle name="40% - Énfasis1 2 3 2 3" xfId="2091" xr:uid="{00000000-0005-0000-0000-0000810F0000}"/>
    <cellStyle name="40% - Énfasis1 2 3 2 3 2" xfId="2092" xr:uid="{00000000-0005-0000-0000-0000820F0000}"/>
    <cellStyle name="40% - Énfasis1 2 3 2 3 2 2" xfId="7757" xr:uid="{00000000-0005-0000-0000-0000830F0000}"/>
    <cellStyle name="40% - Énfasis1 2 3 2 3 3" xfId="7756" xr:uid="{00000000-0005-0000-0000-0000840F0000}"/>
    <cellStyle name="40% - Énfasis1 2 3 2 4" xfId="2093" xr:uid="{00000000-0005-0000-0000-0000850F0000}"/>
    <cellStyle name="40% - Énfasis1 2 3 2 4 2" xfId="2094" xr:uid="{00000000-0005-0000-0000-0000860F0000}"/>
    <cellStyle name="40% - Énfasis1 2 3 2 4 2 2" xfId="7759" xr:uid="{00000000-0005-0000-0000-0000870F0000}"/>
    <cellStyle name="40% - Énfasis1 2 3 2 4 3" xfId="7758" xr:uid="{00000000-0005-0000-0000-0000880F0000}"/>
    <cellStyle name="40% - Énfasis1 2 3 2 5" xfId="2095" xr:uid="{00000000-0005-0000-0000-0000890F0000}"/>
    <cellStyle name="40% - Énfasis1 2 3 2 5 2" xfId="7760" xr:uid="{00000000-0005-0000-0000-00008A0F0000}"/>
    <cellStyle name="40% - Énfasis1 2 3 2 6" xfId="7749" xr:uid="{00000000-0005-0000-0000-00008B0F0000}"/>
    <cellStyle name="40% - Énfasis1 2 3 3" xfId="2096" xr:uid="{00000000-0005-0000-0000-00008C0F0000}"/>
    <cellStyle name="40% - Énfasis1 2 3 3 2" xfId="2097" xr:uid="{00000000-0005-0000-0000-00008D0F0000}"/>
    <cellStyle name="40% - Énfasis1 2 3 3 2 2" xfId="2098" xr:uid="{00000000-0005-0000-0000-00008E0F0000}"/>
    <cellStyle name="40% - Énfasis1 2 3 3 2 2 2" xfId="7763" xr:uid="{00000000-0005-0000-0000-00008F0F0000}"/>
    <cellStyle name="40% - Énfasis1 2 3 3 2 3" xfId="7762" xr:uid="{00000000-0005-0000-0000-0000900F0000}"/>
    <cellStyle name="40% - Énfasis1 2 3 3 3" xfId="2099" xr:uid="{00000000-0005-0000-0000-0000910F0000}"/>
    <cellStyle name="40% - Énfasis1 2 3 3 3 2" xfId="2100" xr:uid="{00000000-0005-0000-0000-0000920F0000}"/>
    <cellStyle name="40% - Énfasis1 2 3 3 3 2 2" xfId="7765" xr:uid="{00000000-0005-0000-0000-0000930F0000}"/>
    <cellStyle name="40% - Énfasis1 2 3 3 3 3" xfId="7764" xr:uid="{00000000-0005-0000-0000-0000940F0000}"/>
    <cellStyle name="40% - Énfasis1 2 3 3 4" xfId="2101" xr:uid="{00000000-0005-0000-0000-0000950F0000}"/>
    <cellStyle name="40% - Énfasis1 2 3 3 4 2" xfId="7766" xr:uid="{00000000-0005-0000-0000-0000960F0000}"/>
    <cellStyle name="40% - Énfasis1 2 3 3 5" xfId="7761" xr:uid="{00000000-0005-0000-0000-0000970F0000}"/>
    <cellStyle name="40% - Énfasis1 2 3 4" xfId="2102" xr:uid="{00000000-0005-0000-0000-0000980F0000}"/>
    <cellStyle name="40% - Énfasis1 2 3 4 2" xfId="2103" xr:uid="{00000000-0005-0000-0000-0000990F0000}"/>
    <cellStyle name="40% - Énfasis1 2 3 4 2 2" xfId="7768" xr:uid="{00000000-0005-0000-0000-00009A0F0000}"/>
    <cellStyle name="40% - Énfasis1 2 3 4 3" xfId="7767" xr:uid="{00000000-0005-0000-0000-00009B0F0000}"/>
    <cellStyle name="40% - Énfasis1 2 3 5" xfId="2104" xr:uid="{00000000-0005-0000-0000-00009C0F0000}"/>
    <cellStyle name="40% - Énfasis1 2 3 5 2" xfId="2105" xr:uid="{00000000-0005-0000-0000-00009D0F0000}"/>
    <cellStyle name="40% - Énfasis1 2 3 5 2 2" xfId="7770" xr:uid="{00000000-0005-0000-0000-00009E0F0000}"/>
    <cellStyle name="40% - Énfasis1 2 3 5 3" xfId="7769" xr:uid="{00000000-0005-0000-0000-00009F0F0000}"/>
    <cellStyle name="40% - Énfasis1 2 3 6" xfId="2106" xr:uid="{00000000-0005-0000-0000-0000A00F0000}"/>
    <cellStyle name="40% - Énfasis1 2 3 6 2" xfId="7771" xr:uid="{00000000-0005-0000-0000-0000A10F0000}"/>
    <cellStyle name="40% - Énfasis1 2 3 7" xfId="7748" xr:uid="{00000000-0005-0000-0000-0000A20F0000}"/>
    <cellStyle name="40% - Énfasis1 2 4" xfId="2107" xr:uid="{00000000-0005-0000-0000-0000A30F0000}"/>
    <cellStyle name="40% - Énfasis1 2 4 2" xfId="2108" xr:uid="{00000000-0005-0000-0000-0000A40F0000}"/>
    <cellStyle name="40% - Énfasis1 2 4 2 2" xfId="2109" xr:uid="{00000000-0005-0000-0000-0000A50F0000}"/>
    <cellStyle name="40% - Énfasis1 2 4 2 2 2" xfId="2110" xr:uid="{00000000-0005-0000-0000-0000A60F0000}"/>
    <cellStyle name="40% - Énfasis1 2 4 2 2 2 2" xfId="7775" xr:uid="{00000000-0005-0000-0000-0000A70F0000}"/>
    <cellStyle name="40% - Énfasis1 2 4 2 2 3" xfId="7774" xr:uid="{00000000-0005-0000-0000-0000A80F0000}"/>
    <cellStyle name="40% - Énfasis1 2 4 2 3" xfId="2111" xr:uid="{00000000-0005-0000-0000-0000A90F0000}"/>
    <cellStyle name="40% - Énfasis1 2 4 2 3 2" xfId="2112" xr:uid="{00000000-0005-0000-0000-0000AA0F0000}"/>
    <cellStyle name="40% - Énfasis1 2 4 2 3 2 2" xfId="7777" xr:uid="{00000000-0005-0000-0000-0000AB0F0000}"/>
    <cellStyle name="40% - Énfasis1 2 4 2 3 3" xfId="7776" xr:uid="{00000000-0005-0000-0000-0000AC0F0000}"/>
    <cellStyle name="40% - Énfasis1 2 4 2 4" xfId="2113" xr:uid="{00000000-0005-0000-0000-0000AD0F0000}"/>
    <cellStyle name="40% - Énfasis1 2 4 2 4 2" xfId="7778" xr:uid="{00000000-0005-0000-0000-0000AE0F0000}"/>
    <cellStyle name="40% - Énfasis1 2 4 2 5" xfId="7773" xr:uid="{00000000-0005-0000-0000-0000AF0F0000}"/>
    <cellStyle name="40% - Énfasis1 2 4 3" xfId="2114" xr:uid="{00000000-0005-0000-0000-0000B00F0000}"/>
    <cellStyle name="40% - Énfasis1 2 4 3 2" xfId="2115" xr:uid="{00000000-0005-0000-0000-0000B10F0000}"/>
    <cellStyle name="40% - Énfasis1 2 4 3 2 2" xfId="7780" xr:uid="{00000000-0005-0000-0000-0000B20F0000}"/>
    <cellStyle name="40% - Énfasis1 2 4 3 3" xfId="7779" xr:uid="{00000000-0005-0000-0000-0000B30F0000}"/>
    <cellStyle name="40% - Énfasis1 2 4 4" xfId="2116" xr:uid="{00000000-0005-0000-0000-0000B40F0000}"/>
    <cellStyle name="40% - Énfasis1 2 4 4 2" xfId="2117" xr:uid="{00000000-0005-0000-0000-0000B50F0000}"/>
    <cellStyle name="40% - Énfasis1 2 4 4 2 2" xfId="7782" xr:uid="{00000000-0005-0000-0000-0000B60F0000}"/>
    <cellStyle name="40% - Énfasis1 2 4 4 3" xfId="7781" xr:uid="{00000000-0005-0000-0000-0000B70F0000}"/>
    <cellStyle name="40% - Énfasis1 2 4 5" xfId="2118" xr:uid="{00000000-0005-0000-0000-0000B80F0000}"/>
    <cellStyle name="40% - Énfasis1 2 4 5 2" xfId="7783" xr:uid="{00000000-0005-0000-0000-0000B90F0000}"/>
    <cellStyle name="40% - Énfasis1 2 4 6" xfId="7772" xr:uid="{00000000-0005-0000-0000-0000BA0F0000}"/>
    <cellStyle name="40% - Énfasis1 2 5" xfId="2119" xr:uid="{00000000-0005-0000-0000-0000BB0F0000}"/>
    <cellStyle name="40% - Énfasis1 2 5 2" xfId="2120" xr:uid="{00000000-0005-0000-0000-0000BC0F0000}"/>
    <cellStyle name="40% - Énfasis1 2 5 2 2" xfId="2121" xr:uid="{00000000-0005-0000-0000-0000BD0F0000}"/>
    <cellStyle name="40% - Énfasis1 2 5 2 2 2" xfId="7786" xr:uid="{00000000-0005-0000-0000-0000BE0F0000}"/>
    <cellStyle name="40% - Énfasis1 2 5 2 3" xfId="7785" xr:uid="{00000000-0005-0000-0000-0000BF0F0000}"/>
    <cellStyle name="40% - Énfasis1 2 5 3" xfId="2122" xr:uid="{00000000-0005-0000-0000-0000C00F0000}"/>
    <cellStyle name="40% - Énfasis1 2 5 3 2" xfId="2123" xr:uid="{00000000-0005-0000-0000-0000C10F0000}"/>
    <cellStyle name="40% - Énfasis1 2 5 3 2 2" xfId="7788" xr:uid="{00000000-0005-0000-0000-0000C20F0000}"/>
    <cellStyle name="40% - Énfasis1 2 5 3 3" xfId="7787" xr:uid="{00000000-0005-0000-0000-0000C30F0000}"/>
    <cellStyle name="40% - Énfasis1 2 5 4" xfId="2124" xr:uid="{00000000-0005-0000-0000-0000C40F0000}"/>
    <cellStyle name="40% - Énfasis1 2 5 4 2" xfId="7789" xr:uid="{00000000-0005-0000-0000-0000C50F0000}"/>
    <cellStyle name="40% - Énfasis1 2 5 5" xfId="7784" xr:uid="{00000000-0005-0000-0000-0000C60F0000}"/>
    <cellStyle name="40% - Énfasis1 2 6" xfId="2125" xr:uid="{00000000-0005-0000-0000-0000C70F0000}"/>
    <cellStyle name="40% - Énfasis1 2 6 2" xfId="2126" xr:uid="{00000000-0005-0000-0000-0000C80F0000}"/>
    <cellStyle name="40% - Énfasis1 2 6 2 2" xfId="7791" xr:uid="{00000000-0005-0000-0000-0000C90F0000}"/>
    <cellStyle name="40% - Énfasis1 2 6 3" xfId="7790" xr:uid="{00000000-0005-0000-0000-0000CA0F0000}"/>
    <cellStyle name="40% - Énfasis1 2 7" xfId="2127" xr:uid="{00000000-0005-0000-0000-0000CB0F0000}"/>
    <cellStyle name="40% - Énfasis1 2 7 2" xfId="2128" xr:uid="{00000000-0005-0000-0000-0000CC0F0000}"/>
    <cellStyle name="40% - Énfasis1 2 7 2 2" xfId="7793" xr:uid="{00000000-0005-0000-0000-0000CD0F0000}"/>
    <cellStyle name="40% - Énfasis1 2 7 3" xfId="7792" xr:uid="{00000000-0005-0000-0000-0000CE0F0000}"/>
    <cellStyle name="40% - Énfasis1 2 8" xfId="2129" xr:uid="{00000000-0005-0000-0000-0000CF0F0000}"/>
    <cellStyle name="40% - Énfasis1 2 8 2" xfId="2130" xr:uid="{00000000-0005-0000-0000-0000D00F0000}"/>
    <cellStyle name="40% - Énfasis1 2 8 2 2" xfId="7795" xr:uid="{00000000-0005-0000-0000-0000D10F0000}"/>
    <cellStyle name="40% - Énfasis1 2 8 3" xfId="7794" xr:uid="{00000000-0005-0000-0000-0000D20F0000}"/>
    <cellStyle name="40% - Énfasis1 2 9" xfId="2131" xr:uid="{00000000-0005-0000-0000-0000D30F0000}"/>
    <cellStyle name="40% - Énfasis1 2 9 2" xfId="7796" xr:uid="{00000000-0005-0000-0000-0000D40F0000}"/>
    <cellStyle name="40% - Énfasis1 3" xfId="34" xr:uid="{00000000-0005-0000-0000-0000D50F0000}"/>
    <cellStyle name="40% - Énfasis1 3 2" xfId="2132" xr:uid="{00000000-0005-0000-0000-0000D60F0000}"/>
    <cellStyle name="40% - Énfasis1 3 2 2" xfId="2133" xr:uid="{00000000-0005-0000-0000-0000D70F0000}"/>
    <cellStyle name="40% - Énfasis1 3 2 2 2" xfId="2134" xr:uid="{00000000-0005-0000-0000-0000D80F0000}"/>
    <cellStyle name="40% - Énfasis1 3 2 2 2 2" xfId="2135" xr:uid="{00000000-0005-0000-0000-0000D90F0000}"/>
    <cellStyle name="40% - Énfasis1 3 2 2 2 2 2" xfId="2136" xr:uid="{00000000-0005-0000-0000-0000DA0F0000}"/>
    <cellStyle name="40% - Énfasis1 3 2 2 2 2 2 2" xfId="7801" xr:uid="{00000000-0005-0000-0000-0000DB0F0000}"/>
    <cellStyle name="40% - Énfasis1 3 2 2 2 2 3" xfId="7800" xr:uid="{00000000-0005-0000-0000-0000DC0F0000}"/>
    <cellStyle name="40% - Énfasis1 3 2 2 2 3" xfId="2137" xr:uid="{00000000-0005-0000-0000-0000DD0F0000}"/>
    <cellStyle name="40% - Énfasis1 3 2 2 2 3 2" xfId="2138" xr:uid="{00000000-0005-0000-0000-0000DE0F0000}"/>
    <cellStyle name="40% - Énfasis1 3 2 2 2 3 2 2" xfId="7803" xr:uid="{00000000-0005-0000-0000-0000DF0F0000}"/>
    <cellStyle name="40% - Énfasis1 3 2 2 2 3 3" xfId="7802" xr:uid="{00000000-0005-0000-0000-0000E00F0000}"/>
    <cellStyle name="40% - Énfasis1 3 2 2 2 4" xfId="2139" xr:uid="{00000000-0005-0000-0000-0000E10F0000}"/>
    <cellStyle name="40% - Énfasis1 3 2 2 2 4 2" xfId="7804" xr:uid="{00000000-0005-0000-0000-0000E20F0000}"/>
    <cellStyle name="40% - Énfasis1 3 2 2 2 5" xfId="7799" xr:uid="{00000000-0005-0000-0000-0000E30F0000}"/>
    <cellStyle name="40% - Énfasis1 3 2 2 3" xfId="2140" xr:uid="{00000000-0005-0000-0000-0000E40F0000}"/>
    <cellStyle name="40% - Énfasis1 3 2 2 3 2" xfId="2141" xr:uid="{00000000-0005-0000-0000-0000E50F0000}"/>
    <cellStyle name="40% - Énfasis1 3 2 2 3 2 2" xfId="7806" xr:uid="{00000000-0005-0000-0000-0000E60F0000}"/>
    <cellStyle name="40% - Énfasis1 3 2 2 3 3" xfId="7805" xr:uid="{00000000-0005-0000-0000-0000E70F0000}"/>
    <cellStyle name="40% - Énfasis1 3 2 2 4" xfId="2142" xr:uid="{00000000-0005-0000-0000-0000E80F0000}"/>
    <cellStyle name="40% - Énfasis1 3 2 2 4 2" xfId="2143" xr:uid="{00000000-0005-0000-0000-0000E90F0000}"/>
    <cellStyle name="40% - Énfasis1 3 2 2 4 2 2" xfId="7808" xr:uid="{00000000-0005-0000-0000-0000EA0F0000}"/>
    <cellStyle name="40% - Énfasis1 3 2 2 4 3" xfId="7807" xr:uid="{00000000-0005-0000-0000-0000EB0F0000}"/>
    <cellStyle name="40% - Énfasis1 3 2 2 5" xfId="2144" xr:uid="{00000000-0005-0000-0000-0000EC0F0000}"/>
    <cellStyle name="40% - Énfasis1 3 2 2 5 2" xfId="7809" xr:uid="{00000000-0005-0000-0000-0000ED0F0000}"/>
    <cellStyle name="40% - Énfasis1 3 2 2 6" xfId="7798" xr:uid="{00000000-0005-0000-0000-0000EE0F0000}"/>
    <cellStyle name="40% - Énfasis1 3 2 3" xfId="2145" xr:uid="{00000000-0005-0000-0000-0000EF0F0000}"/>
    <cellStyle name="40% - Énfasis1 3 2 3 2" xfId="2146" xr:uid="{00000000-0005-0000-0000-0000F00F0000}"/>
    <cellStyle name="40% - Énfasis1 3 2 3 2 2" xfId="2147" xr:uid="{00000000-0005-0000-0000-0000F10F0000}"/>
    <cellStyle name="40% - Énfasis1 3 2 3 2 2 2" xfId="7812" xr:uid="{00000000-0005-0000-0000-0000F20F0000}"/>
    <cellStyle name="40% - Énfasis1 3 2 3 2 3" xfId="7811" xr:uid="{00000000-0005-0000-0000-0000F30F0000}"/>
    <cellStyle name="40% - Énfasis1 3 2 3 3" xfId="2148" xr:uid="{00000000-0005-0000-0000-0000F40F0000}"/>
    <cellStyle name="40% - Énfasis1 3 2 3 3 2" xfId="2149" xr:uid="{00000000-0005-0000-0000-0000F50F0000}"/>
    <cellStyle name="40% - Énfasis1 3 2 3 3 2 2" xfId="7814" xr:uid="{00000000-0005-0000-0000-0000F60F0000}"/>
    <cellStyle name="40% - Énfasis1 3 2 3 3 3" xfId="7813" xr:uid="{00000000-0005-0000-0000-0000F70F0000}"/>
    <cellStyle name="40% - Énfasis1 3 2 3 4" xfId="2150" xr:uid="{00000000-0005-0000-0000-0000F80F0000}"/>
    <cellStyle name="40% - Énfasis1 3 2 3 4 2" xfId="7815" xr:uid="{00000000-0005-0000-0000-0000F90F0000}"/>
    <cellStyle name="40% - Énfasis1 3 2 3 5" xfId="7810" xr:uid="{00000000-0005-0000-0000-0000FA0F0000}"/>
    <cellStyle name="40% - Énfasis1 3 2 4" xfId="2151" xr:uid="{00000000-0005-0000-0000-0000FB0F0000}"/>
    <cellStyle name="40% - Énfasis1 3 2 4 2" xfId="2152" xr:uid="{00000000-0005-0000-0000-0000FC0F0000}"/>
    <cellStyle name="40% - Énfasis1 3 2 4 2 2" xfId="7817" xr:uid="{00000000-0005-0000-0000-0000FD0F0000}"/>
    <cellStyle name="40% - Énfasis1 3 2 4 3" xfId="7816" xr:uid="{00000000-0005-0000-0000-0000FE0F0000}"/>
    <cellStyle name="40% - Énfasis1 3 2 5" xfId="2153" xr:uid="{00000000-0005-0000-0000-0000FF0F0000}"/>
    <cellStyle name="40% - Énfasis1 3 2 5 2" xfId="2154" xr:uid="{00000000-0005-0000-0000-000000100000}"/>
    <cellStyle name="40% - Énfasis1 3 2 5 2 2" xfId="7819" xr:uid="{00000000-0005-0000-0000-000001100000}"/>
    <cellStyle name="40% - Énfasis1 3 2 5 3" xfId="7818" xr:uid="{00000000-0005-0000-0000-000002100000}"/>
    <cellStyle name="40% - Énfasis1 3 2 6" xfId="2155" xr:uid="{00000000-0005-0000-0000-000003100000}"/>
    <cellStyle name="40% - Énfasis1 3 2 6 2" xfId="2156" xr:uid="{00000000-0005-0000-0000-000004100000}"/>
    <cellStyle name="40% - Énfasis1 3 2 6 2 2" xfId="7821" xr:uid="{00000000-0005-0000-0000-000005100000}"/>
    <cellStyle name="40% - Énfasis1 3 2 6 3" xfId="7820" xr:uid="{00000000-0005-0000-0000-000006100000}"/>
    <cellStyle name="40% - Énfasis1 3 2 7" xfId="2157" xr:uid="{00000000-0005-0000-0000-000007100000}"/>
    <cellStyle name="40% - Énfasis1 3 2 7 2" xfId="7822" xr:uid="{00000000-0005-0000-0000-000008100000}"/>
    <cellStyle name="40% - Énfasis1 3 2 8" xfId="7797" xr:uid="{00000000-0005-0000-0000-000009100000}"/>
    <cellStyle name="40% - Énfasis1 3 3" xfId="2158" xr:uid="{00000000-0005-0000-0000-00000A100000}"/>
    <cellStyle name="40% - Énfasis1 3 3 2" xfId="2159" xr:uid="{00000000-0005-0000-0000-00000B100000}"/>
    <cellStyle name="40% - Énfasis1 3 3 2 2" xfId="2160" xr:uid="{00000000-0005-0000-0000-00000C100000}"/>
    <cellStyle name="40% - Énfasis1 3 3 2 2 2" xfId="2161" xr:uid="{00000000-0005-0000-0000-00000D100000}"/>
    <cellStyle name="40% - Énfasis1 3 3 2 2 2 2" xfId="7826" xr:uid="{00000000-0005-0000-0000-00000E100000}"/>
    <cellStyle name="40% - Énfasis1 3 3 2 2 3" xfId="7825" xr:uid="{00000000-0005-0000-0000-00000F100000}"/>
    <cellStyle name="40% - Énfasis1 3 3 2 3" xfId="2162" xr:uid="{00000000-0005-0000-0000-000010100000}"/>
    <cellStyle name="40% - Énfasis1 3 3 2 3 2" xfId="2163" xr:uid="{00000000-0005-0000-0000-000011100000}"/>
    <cellStyle name="40% - Énfasis1 3 3 2 3 2 2" xfId="7828" xr:uid="{00000000-0005-0000-0000-000012100000}"/>
    <cellStyle name="40% - Énfasis1 3 3 2 3 3" xfId="7827" xr:uid="{00000000-0005-0000-0000-000013100000}"/>
    <cellStyle name="40% - Énfasis1 3 3 2 4" xfId="2164" xr:uid="{00000000-0005-0000-0000-000014100000}"/>
    <cellStyle name="40% - Énfasis1 3 3 2 4 2" xfId="7829" xr:uid="{00000000-0005-0000-0000-000015100000}"/>
    <cellStyle name="40% - Énfasis1 3 3 2 5" xfId="7824" xr:uid="{00000000-0005-0000-0000-000016100000}"/>
    <cellStyle name="40% - Énfasis1 3 3 3" xfId="2165" xr:uid="{00000000-0005-0000-0000-000017100000}"/>
    <cellStyle name="40% - Énfasis1 3 3 3 2" xfId="2166" xr:uid="{00000000-0005-0000-0000-000018100000}"/>
    <cellStyle name="40% - Énfasis1 3 3 3 2 2" xfId="7831" xr:uid="{00000000-0005-0000-0000-000019100000}"/>
    <cellStyle name="40% - Énfasis1 3 3 3 3" xfId="7830" xr:uid="{00000000-0005-0000-0000-00001A100000}"/>
    <cellStyle name="40% - Énfasis1 3 3 4" xfId="2167" xr:uid="{00000000-0005-0000-0000-00001B100000}"/>
    <cellStyle name="40% - Énfasis1 3 3 4 2" xfId="2168" xr:uid="{00000000-0005-0000-0000-00001C100000}"/>
    <cellStyle name="40% - Énfasis1 3 3 4 2 2" xfId="7833" xr:uid="{00000000-0005-0000-0000-00001D100000}"/>
    <cellStyle name="40% - Énfasis1 3 3 4 3" xfId="7832" xr:uid="{00000000-0005-0000-0000-00001E100000}"/>
    <cellStyle name="40% - Énfasis1 3 3 5" xfId="2169" xr:uid="{00000000-0005-0000-0000-00001F100000}"/>
    <cellStyle name="40% - Énfasis1 3 3 5 2" xfId="7834" xr:uid="{00000000-0005-0000-0000-000020100000}"/>
    <cellStyle name="40% - Énfasis1 3 3 6" xfId="7823" xr:uid="{00000000-0005-0000-0000-000021100000}"/>
    <cellStyle name="40% - Énfasis1 3 4" xfId="2170" xr:uid="{00000000-0005-0000-0000-000022100000}"/>
    <cellStyle name="40% - Énfasis1 3 4 2" xfId="2171" xr:uid="{00000000-0005-0000-0000-000023100000}"/>
    <cellStyle name="40% - Énfasis1 3 4 2 2" xfId="2172" xr:uid="{00000000-0005-0000-0000-000024100000}"/>
    <cellStyle name="40% - Énfasis1 3 4 2 2 2" xfId="7837" xr:uid="{00000000-0005-0000-0000-000025100000}"/>
    <cellStyle name="40% - Énfasis1 3 4 2 3" xfId="7836" xr:uid="{00000000-0005-0000-0000-000026100000}"/>
    <cellStyle name="40% - Énfasis1 3 4 3" xfId="2173" xr:uid="{00000000-0005-0000-0000-000027100000}"/>
    <cellStyle name="40% - Énfasis1 3 4 3 2" xfId="2174" xr:uid="{00000000-0005-0000-0000-000028100000}"/>
    <cellStyle name="40% - Énfasis1 3 4 3 2 2" xfId="7839" xr:uid="{00000000-0005-0000-0000-000029100000}"/>
    <cellStyle name="40% - Énfasis1 3 4 3 3" xfId="7838" xr:uid="{00000000-0005-0000-0000-00002A100000}"/>
    <cellStyle name="40% - Énfasis1 3 4 4" xfId="2175" xr:uid="{00000000-0005-0000-0000-00002B100000}"/>
    <cellStyle name="40% - Énfasis1 3 4 4 2" xfId="7840" xr:uid="{00000000-0005-0000-0000-00002C100000}"/>
    <cellStyle name="40% - Énfasis1 3 4 5" xfId="7835" xr:uid="{00000000-0005-0000-0000-00002D100000}"/>
    <cellStyle name="40% - Énfasis1 3 5" xfId="2176" xr:uid="{00000000-0005-0000-0000-00002E100000}"/>
    <cellStyle name="40% - Énfasis1 3 5 2" xfId="2177" xr:uid="{00000000-0005-0000-0000-00002F100000}"/>
    <cellStyle name="40% - Énfasis1 3 5 2 2" xfId="7842" xr:uid="{00000000-0005-0000-0000-000030100000}"/>
    <cellStyle name="40% - Énfasis1 3 5 3" xfId="7841" xr:uid="{00000000-0005-0000-0000-000031100000}"/>
    <cellStyle name="40% - Énfasis1 3 6" xfId="2178" xr:uid="{00000000-0005-0000-0000-000032100000}"/>
    <cellStyle name="40% - Énfasis1 3 6 2" xfId="2179" xr:uid="{00000000-0005-0000-0000-000033100000}"/>
    <cellStyle name="40% - Énfasis1 3 6 2 2" xfId="7844" xr:uid="{00000000-0005-0000-0000-000034100000}"/>
    <cellStyle name="40% - Énfasis1 3 6 3" xfId="7843" xr:uid="{00000000-0005-0000-0000-000035100000}"/>
    <cellStyle name="40% - Énfasis1 3 7" xfId="2180" xr:uid="{00000000-0005-0000-0000-000036100000}"/>
    <cellStyle name="40% - Énfasis1 3 7 2" xfId="2181" xr:uid="{00000000-0005-0000-0000-000037100000}"/>
    <cellStyle name="40% - Énfasis1 3 7 2 2" xfId="7846" xr:uid="{00000000-0005-0000-0000-000038100000}"/>
    <cellStyle name="40% - Énfasis1 3 7 3" xfId="7845" xr:uid="{00000000-0005-0000-0000-000039100000}"/>
    <cellStyle name="40% - Énfasis1 3 8" xfId="2182" xr:uid="{00000000-0005-0000-0000-00003A100000}"/>
    <cellStyle name="40% - Énfasis1 3 8 2" xfId="7847" xr:uid="{00000000-0005-0000-0000-00003B100000}"/>
    <cellStyle name="40% - Énfasis1 3 9" xfId="5683" xr:uid="{00000000-0005-0000-0000-00003C100000}"/>
    <cellStyle name="40% - Énfasis1 4" xfId="2183" xr:uid="{00000000-0005-0000-0000-00003D100000}"/>
    <cellStyle name="40% - Énfasis1 4 2" xfId="2184" xr:uid="{00000000-0005-0000-0000-00003E100000}"/>
    <cellStyle name="40% - Énfasis1 4 2 2" xfId="2185" xr:uid="{00000000-0005-0000-0000-00003F100000}"/>
    <cellStyle name="40% - Énfasis1 4 2 2 2" xfId="2186" xr:uid="{00000000-0005-0000-0000-000040100000}"/>
    <cellStyle name="40% - Énfasis1 4 2 2 2 2" xfId="2187" xr:uid="{00000000-0005-0000-0000-000041100000}"/>
    <cellStyle name="40% - Énfasis1 4 2 2 2 2 2" xfId="7852" xr:uid="{00000000-0005-0000-0000-000042100000}"/>
    <cellStyle name="40% - Énfasis1 4 2 2 2 3" xfId="7851" xr:uid="{00000000-0005-0000-0000-000043100000}"/>
    <cellStyle name="40% - Énfasis1 4 2 2 3" xfId="2188" xr:uid="{00000000-0005-0000-0000-000044100000}"/>
    <cellStyle name="40% - Énfasis1 4 2 2 3 2" xfId="2189" xr:uid="{00000000-0005-0000-0000-000045100000}"/>
    <cellStyle name="40% - Énfasis1 4 2 2 3 2 2" xfId="7854" xr:uid="{00000000-0005-0000-0000-000046100000}"/>
    <cellStyle name="40% - Énfasis1 4 2 2 3 3" xfId="7853" xr:uid="{00000000-0005-0000-0000-000047100000}"/>
    <cellStyle name="40% - Énfasis1 4 2 2 4" xfId="2190" xr:uid="{00000000-0005-0000-0000-000048100000}"/>
    <cellStyle name="40% - Énfasis1 4 2 2 4 2" xfId="7855" xr:uid="{00000000-0005-0000-0000-000049100000}"/>
    <cellStyle name="40% - Énfasis1 4 2 2 5" xfId="7850" xr:uid="{00000000-0005-0000-0000-00004A100000}"/>
    <cellStyle name="40% - Énfasis1 4 2 3" xfId="2191" xr:uid="{00000000-0005-0000-0000-00004B100000}"/>
    <cellStyle name="40% - Énfasis1 4 2 3 2" xfId="2192" xr:uid="{00000000-0005-0000-0000-00004C100000}"/>
    <cellStyle name="40% - Énfasis1 4 2 3 2 2" xfId="7857" xr:uid="{00000000-0005-0000-0000-00004D100000}"/>
    <cellStyle name="40% - Énfasis1 4 2 3 3" xfId="7856" xr:uid="{00000000-0005-0000-0000-00004E100000}"/>
    <cellStyle name="40% - Énfasis1 4 2 4" xfId="2193" xr:uid="{00000000-0005-0000-0000-00004F100000}"/>
    <cellStyle name="40% - Énfasis1 4 2 4 2" xfId="2194" xr:uid="{00000000-0005-0000-0000-000050100000}"/>
    <cellStyle name="40% - Énfasis1 4 2 4 2 2" xfId="7859" xr:uid="{00000000-0005-0000-0000-000051100000}"/>
    <cellStyle name="40% - Énfasis1 4 2 4 3" xfId="7858" xr:uid="{00000000-0005-0000-0000-000052100000}"/>
    <cellStyle name="40% - Énfasis1 4 2 5" xfId="2195" xr:uid="{00000000-0005-0000-0000-000053100000}"/>
    <cellStyle name="40% - Énfasis1 4 2 5 2" xfId="7860" xr:uid="{00000000-0005-0000-0000-000054100000}"/>
    <cellStyle name="40% - Énfasis1 4 2 6" xfId="7849" xr:uid="{00000000-0005-0000-0000-000055100000}"/>
    <cellStyle name="40% - Énfasis1 4 3" xfId="2196" xr:uid="{00000000-0005-0000-0000-000056100000}"/>
    <cellStyle name="40% - Énfasis1 4 3 2" xfId="2197" xr:uid="{00000000-0005-0000-0000-000057100000}"/>
    <cellStyle name="40% - Énfasis1 4 3 2 2" xfId="2198" xr:uid="{00000000-0005-0000-0000-000058100000}"/>
    <cellStyle name="40% - Énfasis1 4 3 2 2 2" xfId="7863" xr:uid="{00000000-0005-0000-0000-000059100000}"/>
    <cellStyle name="40% - Énfasis1 4 3 2 3" xfId="7862" xr:uid="{00000000-0005-0000-0000-00005A100000}"/>
    <cellStyle name="40% - Énfasis1 4 3 3" xfId="2199" xr:uid="{00000000-0005-0000-0000-00005B100000}"/>
    <cellStyle name="40% - Énfasis1 4 3 3 2" xfId="2200" xr:uid="{00000000-0005-0000-0000-00005C100000}"/>
    <cellStyle name="40% - Énfasis1 4 3 3 2 2" xfId="7865" xr:uid="{00000000-0005-0000-0000-00005D100000}"/>
    <cellStyle name="40% - Énfasis1 4 3 3 3" xfId="7864" xr:uid="{00000000-0005-0000-0000-00005E100000}"/>
    <cellStyle name="40% - Énfasis1 4 3 4" xfId="2201" xr:uid="{00000000-0005-0000-0000-00005F100000}"/>
    <cellStyle name="40% - Énfasis1 4 3 4 2" xfId="7866" xr:uid="{00000000-0005-0000-0000-000060100000}"/>
    <cellStyle name="40% - Énfasis1 4 3 5" xfId="7861" xr:uid="{00000000-0005-0000-0000-000061100000}"/>
    <cellStyle name="40% - Énfasis1 4 4" xfId="2202" xr:uid="{00000000-0005-0000-0000-000062100000}"/>
    <cellStyle name="40% - Énfasis1 4 4 2" xfId="2203" xr:uid="{00000000-0005-0000-0000-000063100000}"/>
    <cellStyle name="40% - Énfasis1 4 4 2 2" xfId="7868" xr:uid="{00000000-0005-0000-0000-000064100000}"/>
    <cellStyle name="40% - Énfasis1 4 4 3" xfId="7867" xr:uid="{00000000-0005-0000-0000-000065100000}"/>
    <cellStyle name="40% - Énfasis1 4 5" xfId="2204" xr:uid="{00000000-0005-0000-0000-000066100000}"/>
    <cellStyle name="40% - Énfasis1 4 5 2" xfId="2205" xr:uid="{00000000-0005-0000-0000-000067100000}"/>
    <cellStyle name="40% - Énfasis1 4 5 2 2" xfId="7870" xr:uid="{00000000-0005-0000-0000-000068100000}"/>
    <cellStyle name="40% - Énfasis1 4 5 3" xfId="7869" xr:uid="{00000000-0005-0000-0000-000069100000}"/>
    <cellStyle name="40% - Énfasis1 4 6" xfId="2206" xr:uid="{00000000-0005-0000-0000-00006A100000}"/>
    <cellStyle name="40% - Énfasis1 4 6 2" xfId="2207" xr:uid="{00000000-0005-0000-0000-00006B100000}"/>
    <cellStyle name="40% - Énfasis1 4 6 2 2" xfId="7872" xr:uid="{00000000-0005-0000-0000-00006C100000}"/>
    <cellStyle name="40% - Énfasis1 4 6 3" xfId="7871" xr:uid="{00000000-0005-0000-0000-00006D100000}"/>
    <cellStyle name="40% - Énfasis1 4 7" xfId="2208" xr:uid="{00000000-0005-0000-0000-00006E100000}"/>
    <cellStyle name="40% - Énfasis1 4 7 2" xfId="7873" xr:uid="{00000000-0005-0000-0000-00006F100000}"/>
    <cellStyle name="40% - Énfasis1 4 8" xfId="7848" xr:uid="{00000000-0005-0000-0000-000070100000}"/>
    <cellStyle name="40% - Énfasis1 5" xfId="2209" xr:uid="{00000000-0005-0000-0000-000071100000}"/>
    <cellStyle name="40% - Énfasis1 5 2" xfId="2210" xr:uid="{00000000-0005-0000-0000-000072100000}"/>
    <cellStyle name="40% - Énfasis1 5 2 2" xfId="2211" xr:uid="{00000000-0005-0000-0000-000073100000}"/>
    <cellStyle name="40% - Énfasis1 5 2 2 2" xfId="2212" xr:uid="{00000000-0005-0000-0000-000074100000}"/>
    <cellStyle name="40% - Énfasis1 5 2 2 2 2" xfId="2213" xr:uid="{00000000-0005-0000-0000-000075100000}"/>
    <cellStyle name="40% - Énfasis1 5 2 2 2 2 2" xfId="7878" xr:uid="{00000000-0005-0000-0000-000076100000}"/>
    <cellStyle name="40% - Énfasis1 5 2 2 2 3" xfId="7877" xr:uid="{00000000-0005-0000-0000-000077100000}"/>
    <cellStyle name="40% - Énfasis1 5 2 2 3" xfId="2214" xr:uid="{00000000-0005-0000-0000-000078100000}"/>
    <cellStyle name="40% - Énfasis1 5 2 2 3 2" xfId="2215" xr:uid="{00000000-0005-0000-0000-000079100000}"/>
    <cellStyle name="40% - Énfasis1 5 2 2 3 2 2" xfId="7880" xr:uid="{00000000-0005-0000-0000-00007A100000}"/>
    <cellStyle name="40% - Énfasis1 5 2 2 3 3" xfId="7879" xr:uid="{00000000-0005-0000-0000-00007B100000}"/>
    <cellStyle name="40% - Énfasis1 5 2 2 4" xfId="2216" xr:uid="{00000000-0005-0000-0000-00007C100000}"/>
    <cellStyle name="40% - Énfasis1 5 2 2 4 2" xfId="7881" xr:uid="{00000000-0005-0000-0000-00007D100000}"/>
    <cellStyle name="40% - Énfasis1 5 2 2 5" xfId="7876" xr:uid="{00000000-0005-0000-0000-00007E100000}"/>
    <cellStyle name="40% - Énfasis1 5 2 3" xfId="2217" xr:uid="{00000000-0005-0000-0000-00007F100000}"/>
    <cellStyle name="40% - Énfasis1 5 2 3 2" xfId="2218" xr:uid="{00000000-0005-0000-0000-000080100000}"/>
    <cellStyle name="40% - Énfasis1 5 2 3 2 2" xfId="7883" xr:uid="{00000000-0005-0000-0000-000081100000}"/>
    <cellStyle name="40% - Énfasis1 5 2 3 3" xfId="7882" xr:uid="{00000000-0005-0000-0000-000082100000}"/>
    <cellStyle name="40% - Énfasis1 5 2 4" xfId="2219" xr:uid="{00000000-0005-0000-0000-000083100000}"/>
    <cellStyle name="40% - Énfasis1 5 2 4 2" xfId="2220" xr:uid="{00000000-0005-0000-0000-000084100000}"/>
    <cellStyle name="40% - Énfasis1 5 2 4 2 2" xfId="7885" xr:uid="{00000000-0005-0000-0000-000085100000}"/>
    <cellStyle name="40% - Énfasis1 5 2 4 3" xfId="7884" xr:uid="{00000000-0005-0000-0000-000086100000}"/>
    <cellStyle name="40% - Énfasis1 5 2 5" xfId="2221" xr:uid="{00000000-0005-0000-0000-000087100000}"/>
    <cellStyle name="40% - Énfasis1 5 2 5 2" xfId="7886" xr:uid="{00000000-0005-0000-0000-000088100000}"/>
    <cellStyle name="40% - Énfasis1 5 2 6" xfId="7875" xr:uid="{00000000-0005-0000-0000-000089100000}"/>
    <cellStyle name="40% - Énfasis1 5 3" xfId="2222" xr:uid="{00000000-0005-0000-0000-00008A100000}"/>
    <cellStyle name="40% - Énfasis1 5 3 2" xfId="2223" xr:uid="{00000000-0005-0000-0000-00008B100000}"/>
    <cellStyle name="40% - Énfasis1 5 3 2 2" xfId="2224" xr:uid="{00000000-0005-0000-0000-00008C100000}"/>
    <cellStyle name="40% - Énfasis1 5 3 2 2 2" xfId="7889" xr:uid="{00000000-0005-0000-0000-00008D100000}"/>
    <cellStyle name="40% - Énfasis1 5 3 2 3" xfId="7888" xr:uid="{00000000-0005-0000-0000-00008E100000}"/>
    <cellStyle name="40% - Énfasis1 5 3 3" xfId="2225" xr:uid="{00000000-0005-0000-0000-00008F100000}"/>
    <cellStyle name="40% - Énfasis1 5 3 3 2" xfId="2226" xr:uid="{00000000-0005-0000-0000-000090100000}"/>
    <cellStyle name="40% - Énfasis1 5 3 3 2 2" xfId="7891" xr:uid="{00000000-0005-0000-0000-000091100000}"/>
    <cellStyle name="40% - Énfasis1 5 3 3 3" xfId="7890" xr:uid="{00000000-0005-0000-0000-000092100000}"/>
    <cellStyle name="40% - Énfasis1 5 3 4" xfId="2227" xr:uid="{00000000-0005-0000-0000-000093100000}"/>
    <cellStyle name="40% - Énfasis1 5 3 4 2" xfId="7892" xr:uid="{00000000-0005-0000-0000-000094100000}"/>
    <cellStyle name="40% - Énfasis1 5 3 5" xfId="7887" xr:uid="{00000000-0005-0000-0000-000095100000}"/>
    <cellStyle name="40% - Énfasis1 5 4" xfId="2228" xr:uid="{00000000-0005-0000-0000-000096100000}"/>
    <cellStyle name="40% - Énfasis1 5 4 2" xfId="2229" xr:uid="{00000000-0005-0000-0000-000097100000}"/>
    <cellStyle name="40% - Énfasis1 5 4 2 2" xfId="7894" xr:uid="{00000000-0005-0000-0000-000098100000}"/>
    <cellStyle name="40% - Énfasis1 5 4 3" xfId="7893" xr:uid="{00000000-0005-0000-0000-000099100000}"/>
    <cellStyle name="40% - Énfasis1 5 5" xfId="2230" xr:uid="{00000000-0005-0000-0000-00009A100000}"/>
    <cellStyle name="40% - Énfasis1 5 5 2" xfId="2231" xr:uid="{00000000-0005-0000-0000-00009B100000}"/>
    <cellStyle name="40% - Énfasis1 5 5 2 2" xfId="7896" xr:uid="{00000000-0005-0000-0000-00009C100000}"/>
    <cellStyle name="40% - Énfasis1 5 5 3" xfId="7895" xr:uid="{00000000-0005-0000-0000-00009D100000}"/>
    <cellStyle name="40% - Énfasis1 5 6" xfId="2232" xr:uid="{00000000-0005-0000-0000-00009E100000}"/>
    <cellStyle name="40% - Énfasis1 5 6 2" xfId="2233" xr:uid="{00000000-0005-0000-0000-00009F100000}"/>
    <cellStyle name="40% - Énfasis1 5 6 2 2" xfId="7898" xr:uid="{00000000-0005-0000-0000-0000A0100000}"/>
    <cellStyle name="40% - Énfasis1 5 6 3" xfId="7897" xr:uid="{00000000-0005-0000-0000-0000A1100000}"/>
    <cellStyle name="40% - Énfasis1 5 7" xfId="2234" xr:uid="{00000000-0005-0000-0000-0000A2100000}"/>
    <cellStyle name="40% - Énfasis1 5 7 2" xfId="7899" xr:uid="{00000000-0005-0000-0000-0000A3100000}"/>
    <cellStyle name="40% - Énfasis1 5 8" xfId="7874" xr:uid="{00000000-0005-0000-0000-0000A4100000}"/>
    <cellStyle name="40% - Énfasis1 6" xfId="2235" xr:uid="{00000000-0005-0000-0000-0000A5100000}"/>
    <cellStyle name="40% - Énfasis1 6 2" xfId="2236" xr:uid="{00000000-0005-0000-0000-0000A6100000}"/>
    <cellStyle name="40% - Énfasis1 6 2 2" xfId="2237" xr:uid="{00000000-0005-0000-0000-0000A7100000}"/>
    <cellStyle name="40% - Énfasis1 6 2 2 2" xfId="2238" xr:uid="{00000000-0005-0000-0000-0000A8100000}"/>
    <cellStyle name="40% - Énfasis1 6 2 2 2 2" xfId="2239" xr:uid="{00000000-0005-0000-0000-0000A9100000}"/>
    <cellStyle name="40% - Énfasis1 6 2 2 2 2 2" xfId="7904" xr:uid="{00000000-0005-0000-0000-0000AA100000}"/>
    <cellStyle name="40% - Énfasis1 6 2 2 2 3" xfId="7903" xr:uid="{00000000-0005-0000-0000-0000AB100000}"/>
    <cellStyle name="40% - Énfasis1 6 2 2 3" xfId="2240" xr:uid="{00000000-0005-0000-0000-0000AC100000}"/>
    <cellStyle name="40% - Énfasis1 6 2 2 3 2" xfId="2241" xr:uid="{00000000-0005-0000-0000-0000AD100000}"/>
    <cellStyle name="40% - Énfasis1 6 2 2 3 2 2" xfId="7906" xr:uid="{00000000-0005-0000-0000-0000AE100000}"/>
    <cellStyle name="40% - Énfasis1 6 2 2 3 3" xfId="7905" xr:uid="{00000000-0005-0000-0000-0000AF100000}"/>
    <cellStyle name="40% - Énfasis1 6 2 2 4" xfId="2242" xr:uid="{00000000-0005-0000-0000-0000B0100000}"/>
    <cellStyle name="40% - Énfasis1 6 2 2 4 2" xfId="7907" xr:uid="{00000000-0005-0000-0000-0000B1100000}"/>
    <cellStyle name="40% - Énfasis1 6 2 2 5" xfId="7902" xr:uid="{00000000-0005-0000-0000-0000B2100000}"/>
    <cellStyle name="40% - Énfasis1 6 2 3" xfId="2243" xr:uid="{00000000-0005-0000-0000-0000B3100000}"/>
    <cellStyle name="40% - Énfasis1 6 2 3 2" xfId="2244" xr:uid="{00000000-0005-0000-0000-0000B4100000}"/>
    <cellStyle name="40% - Énfasis1 6 2 3 2 2" xfId="7909" xr:uid="{00000000-0005-0000-0000-0000B5100000}"/>
    <cellStyle name="40% - Énfasis1 6 2 3 3" xfId="7908" xr:uid="{00000000-0005-0000-0000-0000B6100000}"/>
    <cellStyle name="40% - Énfasis1 6 2 4" xfId="2245" xr:uid="{00000000-0005-0000-0000-0000B7100000}"/>
    <cellStyle name="40% - Énfasis1 6 2 4 2" xfId="2246" xr:uid="{00000000-0005-0000-0000-0000B8100000}"/>
    <cellStyle name="40% - Énfasis1 6 2 4 2 2" xfId="7911" xr:uid="{00000000-0005-0000-0000-0000B9100000}"/>
    <cellStyle name="40% - Énfasis1 6 2 4 3" xfId="7910" xr:uid="{00000000-0005-0000-0000-0000BA100000}"/>
    <cellStyle name="40% - Énfasis1 6 2 5" xfId="2247" xr:uid="{00000000-0005-0000-0000-0000BB100000}"/>
    <cellStyle name="40% - Énfasis1 6 2 5 2" xfId="7912" xr:uid="{00000000-0005-0000-0000-0000BC100000}"/>
    <cellStyle name="40% - Énfasis1 6 2 6" xfId="7901" xr:uid="{00000000-0005-0000-0000-0000BD100000}"/>
    <cellStyle name="40% - Énfasis1 6 3" xfId="2248" xr:uid="{00000000-0005-0000-0000-0000BE100000}"/>
    <cellStyle name="40% - Énfasis1 6 3 2" xfId="2249" xr:uid="{00000000-0005-0000-0000-0000BF100000}"/>
    <cellStyle name="40% - Énfasis1 6 3 2 2" xfId="2250" xr:uid="{00000000-0005-0000-0000-0000C0100000}"/>
    <cellStyle name="40% - Énfasis1 6 3 2 2 2" xfId="7915" xr:uid="{00000000-0005-0000-0000-0000C1100000}"/>
    <cellStyle name="40% - Énfasis1 6 3 2 3" xfId="7914" xr:uid="{00000000-0005-0000-0000-0000C2100000}"/>
    <cellStyle name="40% - Énfasis1 6 3 3" xfId="2251" xr:uid="{00000000-0005-0000-0000-0000C3100000}"/>
    <cellStyle name="40% - Énfasis1 6 3 3 2" xfId="2252" xr:uid="{00000000-0005-0000-0000-0000C4100000}"/>
    <cellStyle name="40% - Énfasis1 6 3 3 2 2" xfId="7917" xr:uid="{00000000-0005-0000-0000-0000C5100000}"/>
    <cellStyle name="40% - Énfasis1 6 3 3 3" xfId="7916" xr:uid="{00000000-0005-0000-0000-0000C6100000}"/>
    <cellStyle name="40% - Énfasis1 6 3 4" xfId="2253" xr:uid="{00000000-0005-0000-0000-0000C7100000}"/>
    <cellStyle name="40% - Énfasis1 6 3 4 2" xfId="7918" xr:uid="{00000000-0005-0000-0000-0000C8100000}"/>
    <cellStyle name="40% - Énfasis1 6 3 5" xfId="7913" xr:uid="{00000000-0005-0000-0000-0000C9100000}"/>
    <cellStyle name="40% - Énfasis1 6 4" xfId="2254" xr:uid="{00000000-0005-0000-0000-0000CA100000}"/>
    <cellStyle name="40% - Énfasis1 6 4 2" xfId="2255" xr:uid="{00000000-0005-0000-0000-0000CB100000}"/>
    <cellStyle name="40% - Énfasis1 6 4 2 2" xfId="7920" xr:uid="{00000000-0005-0000-0000-0000CC100000}"/>
    <cellStyle name="40% - Énfasis1 6 4 3" xfId="7919" xr:uid="{00000000-0005-0000-0000-0000CD100000}"/>
    <cellStyle name="40% - Énfasis1 6 5" xfId="2256" xr:uid="{00000000-0005-0000-0000-0000CE100000}"/>
    <cellStyle name="40% - Énfasis1 6 5 2" xfId="2257" xr:uid="{00000000-0005-0000-0000-0000CF100000}"/>
    <cellStyle name="40% - Énfasis1 6 5 2 2" xfId="7922" xr:uid="{00000000-0005-0000-0000-0000D0100000}"/>
    <cellStyle name="40% - Énfasis1 6 5 3" xfId="7921" xr:uid="{00000000-0005-0000-0000-0000D1100000}"/>
    <cellStyle name="40% - Énfasis1 6 6" xfId="2258" xr:uid="{00000000-0005-0000-0000-0000D2100000}"/>
    <cellStyle name="40% - Énfasis1 6 6 2" xfId="7923" xr:uid="{00000000-0005-0000-0000-0000D3100000}"/>
    <cellStyle name="40% - Énfasis1 6 7" xfId="7900" xr:uid="{00000000-0005-0000-0000-0000D4100000}"/>
    <cellStyle name="40% - Énfasis1 7" xfId="2259" xr:uid="{00000000-0005-0000-0000-0000D5100000}"/>
    <cellStyle name="40% - Énfasis1 7 2" xfId="2260" xr:uid="{00000000-0005-0000-0000-0000D6100000}"/>
    <cellStyle name="40% - Énfasis1 7 2 2" xfId="2261" xr:uid="{00000000-0005-0000-0000-0000D7100000}"/>
    <cellStyle name="40% - Énfasis1 7 2 2 2" xfId="2262" xr:uid="{00000000-0005-0000-0000-0000D8100000}"/>
    <cellStyle name="40% - Énfasis1 7 2 2 2 2" xfId="2263" xr:uid="{00000000-0005-0000-0000-0000D9100000}"/>
    <cellStyle name="40% - Énfasis1 7 2 2 2 2 2" xfId="7928" xr:uid="{00000000-0005-0000-0000-0000DA100000}"/>
    <cellStyle name="40% - Énfasis1 7 2 2 2 3" xfId="7927" xr:uid="{00000000-0005-0000-0000-0000DB100000}"/>
    <cellStyle name="40% - Énfasis1 7 2 2 3" xfId="2264" xr:uid="{00000000-0005-0000-0000-0000DC100000}"/>
    <cellStyle name="40% - Énfasis1 7 2 2 3 2" xfId="2265" xr:uid="{00000000-0005-0000-0000-0000DD100000}"/>
    <cellStyle name="40% - Énfasis1 7 2 2 3 2 2" xfId="7930" xr:uid="{00000000-0005-0000-0000-0000DE100000}"/>
    <cellStyle name="40% - Énfasis1 7 2 2 3 3" xfId="7929" xr:uid="{00000000-0005-0000-0000-0000DF100000}"/>
    <cellStyle name="40% - Énfasis1 7 2 2 4" xfId="2266" xr:uid="{00000000-0005-0000-0000-0000E0100000}"/>
    <cellStyle name="40% - Énfasis1 7 2 2 4 2" xfId="7931" xr:uid="{00000000-0005-0000-0000-0000E1100000}"/>
    <cellStyle name="40% - Énfasis1 7 2 2 5" xfId="7926" xr:uid="{00000000-0005-0000-0000-0000E2100000}"/>
    <cellStyle name="40% - Énfasis1 7 2 3" xfId="2267" xr:uid="{00000000-0005-0000-0000-0000E3100000}"/>
    <cellStyle name="40% - Énfasis1 7 2 3 2" xfId="2268" xr:uid="{00000000-0005-0000-0000-0000E4100000}"/>
    <cellStyle name="40% - Énfasis1 7 2 3 2 2" xfId="7933" xr:uid="{00000000-0005-0000-0000-0000E5100000}"/>
    <cellStyle name="40% - Énfasis1 7 2 3 3" xfId="7932" xr:uid="{00000000-0005-0000-0000-0000E6100000}"/>
    <cellStyle name="40% - Énfasis1 7 2 4" xfId="2269" xr:uid="{00000000-0005-0000-0000-0000E7100000}"/>
    <cellStyle name="40% - Énfasis1 7 2 4 2" xfId="2270" xr:uid="{00000000-0005-0000-0000-0000E8100000}"/>
    <cellStyle name="40% - Énfasis1 7 2 4 2 2" xfId="7935" xr:uid="{00000000-0005-0000-0000-0000E9100000}"/>
    <cellStyle name="40% - Énfasis1 7 2 4 3" xfId="7934" xr:uid="{00000000-0005-0000-0000-0000EA100000}"/>
    <cellStyle name="40% - Énfasis1 7 2 5" xfId="2271" xr:uid="{00000000-0005-0000-0000-0000EB100000}"/>
    <cellStyle name="40% - Énfasis1 7 2 5 2" xfId="7936" xr:uid="{00000000-0005-0000-0000-0000EC100000}"/>
    <cellStyle name="40% - Énfasis1 7 2 6" xfId="7925" xr:uid="{00000000-0005-0000-0000-0000ED100000}"/>
    <cellStyle name="40% - Énfasis1 7 3" xfId="2272" xr:uid="{00000000-0005-0000-0000-0000EE100000}"/>
    <cellStyle name="40% - Énfasis1 7 3 2" xfId="2273" xr:uid="{00000000-0005-0000-0000-0000EF100000}"/>
    <cellStyle name="40% - Énfasis1 7 3 2 2" xfId="2274" xr:uid="{00000000-0005-0000-0000-0000F0100000}"/>
    <cellStyle name="40% - Énfasis1 7 3 2 2 2" xfId="7939" xr:uid="{00000000-0005-0000-0000-0000F1100000}"/>
    <cellStyle name="40% - Énfasis1 7 3 2 3" xfId="7938" xr:uid="{00000000-0005-0000-0000-0000F2100000}"/>
    <cellStyle name="40% - Énfasis1 7 3 3" xfId="2275" xr:uid="{00000000-0005-0000-0000-0000F3100000}"/>
    <cellStyle name="40% - Énfasis1 7 3 3 2" xfId="2276" xr:uid="{00000000-0005-0000-0000-0000F4100000}"/>
    <cellStyle name="40% - Énfasis1 7 3 3 2 2" xfId="7941" xr:uid="{00000000-0005-0000-0000-0000F5100000}"/>
    <cellStyle name="40% - Énfasis1 7 3 3 3" xfId="7940" xr:uid="{00000000-0005-0000-0000-0000F6100000}"/>
    <cellStyle name="40% - Énfasis1 7 3 4" xfId="2277" xr:uid="{00000000-0005-0000-0000-0000F7100000}"/>
    <cellStyle name="40% - Énfasis1 7 3 4 2" xfId="7942" xr:uid="{00000000-0005-0000-0000-0000F8100000}"/>
    <cellStyle name="40% - Énfasis1 7 3 5" xfId="7937" xr:uid="{00000000-0005-0000-0000-0000F9100000}"/>
    <cellStyle name="40% - Énfasis1 7 4" xfId="2278" xr:uid="{00000000-0005-0000-0000-0000FA100000}"/>
    <cellStyle name="40% - Énfasis1 7 4 2" xfId="2279" xr:uid="{00000000-0005-0000-0000-0000FB100000}"/>
    <cellStyle name="40% - Énfasis1 7 4 2 2" xfId="7944" xr:uid="{00000000-0005-0000-0000-0000FC100000}"/>
    <cellStyle name="40% - Énfasis1 7 4 3" xfId="7943" xr:uid="{00000000-0005-0000-0000-0000FD100000}"/>
    <cellStyle name="40% - Énfasis1 7 5" xfId="2280" xr:uid="{00000000-0005-0000-0000-0000FE100000}"/>
    <cellStyle name="40% - Énfasis1 7 5 2" xfId="2281" xr:uid="{00000000-0005-0000-0000-0000FF100000}"/>
    <cellStyle name="40% - Énfasis1 7 5 2 2" xfId="7946" xr:uid="{00000000-0005-0000-0000-000000110000}"/>
    <cellStyle name="40% - Énfasis1 7 5 3" xfId="7945" xr:uid="{00000000-0005-0000-0000-000001110000}"/>
    <cellStyle name="40% - Énfasis1 7 6" xfId="2282" xr:uid="{00000000-0005-0000-0000-000002110000}"/>
    <cellStyle name="40% - Énfasis1 7 6 2" xfId="7947" xr:uid="{00000000-0005-0000-0000-000003110000}"/>
    <cellStyle name="40% - Énfasis1 7 7" xfId="7924" xr:uid="{00000000-0005-0000-0000-000004110000}"/>
    <cellStyle name="40% - Énfasis1 8" xfId="2283" xr:uid="{00000000-0005-0000-0000-000005110000}"/>
    <cellStyle name="40% - Énfasis1 8 2" xfId="2284" xr:uid="{00000000-0005-0000-0000-000006110000}"/>
    <cellStyle name="40% - Énfasis1 8 2 2" xfId="2285" xr:uid="{00000000-0005-0000-0000-000007110000}"/>
    <cellStyle name="40% - Énfasis1 8 2 2 2" xfId="2286" xr:uid="{00000000-0005-0000-0000-000008110000}"/>
    <cellStyle name="40% - Énfasis1 8 2 2 2 2" xfId="2287" xr:uid="{00000000-0005-0000-0000-000009110000}"/>
    <cellStyle name="40% - Énfasis1 8 2 2 2 2 2" xfId="7952" xr:uid="{00000000-0005-0000-0000-00000A110000}"/>
    <cellStyle name="40% - Énfasis1 8 2 2 2 3" xfId="7951" xr:uid="{00000000-0005-0000-0000-00000B110000}"/>
    <cellStyle name="40% - Énfasis1 8 2 2 3" xfId="2288" xr:uid="{00000000-0005-0000-0000-00000C110000}"/>
    <cellStyle name="40% - Énfasis1 8 2 2 3 2" xfId="7953" xr:uid="{00000000-0005-0000-0000-00000D110000}"/>
    <cellStyle name="40% - Énfasis1 8 2 2 4" xfId="7950" xr:uid="{00000000-0005-0000-0000-00000E110000}"/>
    <cellStyle name="40% - Énfasis1 8 2 3" xfId="2289" xr:uid="{00000000-0005-0000-0000-00000F110000}"/>
    <cellStyle name="40% - Énfasis1 8 2 3 2" xfId="2290" xr:uid="{00000000-0005-0000-0000-000010110000}"/>
    <cellStyle name="40% - Énfasis1 8 2 3 2 2" xfId="7955" xr:uid="{00000000-0005-0000-0000-000011110000}"/>
    <cellStyle name="40% - Énfasis1 8 2 3 3" xfId="7954" xr:uid="{00000000-0005-0000-0000-000012110000}"/>
    <cellStyle name="40% - Énfasis1 8 2 4" xfId="2291" xr:uid="{00000000-0005-0000-0000-000013110000}"/>
    <cellStyle name="40% - Énfasis1 8 2 4 2" xfId="2292" xr:uid="{00000000-0005-0000-0000-000014110000}"/>
    <cellStyle name="40% - Énfasis1 8 2 4 2 2" xfId="7957" xr:uid="{00000000-0005-0000-0000-000015110000}"/>
    <cellStyle name="40% - Énfasis1 8 2 4 3" xfId="7956" xr:uid="{00000000-0005-0000-0000-000016110000}"/>
    <cellStyle name="40% - Énfasis1 8 2 5" xfId="2293" xr:uid="{00000000-0005-0000-0000-000017110000}"/>
    <cellStyle name="40% - Énfasis1 8 2 5 2" xfId="7958" xr:uid="{00000000-0005-0000-0000-000018110000}"/>
    <cellStyle name="40% - Énfasis1 8 2 6" xfId="7949" xr:uid="{00000000-0005-0000-0000-000019110000}"/>
    <cellStyle name="40% - Énfasis1 8 3" xfId="2294" xr:uid="{00000000-0005-0000-0000-00001A110000}"/>
    <cellStyle name="40% - Énfasis1 8 3 2" xfId="2295" xr:uid="{00000000-0005-0000-0000-00001B110000}"/>
    <cellStyle name="40% - Énfasis1 8 3 2 2" xfId="2296" xr:uid="{00000000-0005-0000-0000-00001C110000}"/>
    <cellStyle name="40% - Énfasis1 8 3 2 2 2" xfId="7961" xr:uid="{00000000-0005-0000-0000-00001D110000}"/>
    <cellStyle name="40% - Énfasis1 8 3 2 3" xfId="7960" xr:uid="{00000000-0005-0000-0000-00001E110000}"/>
    <cellStyle name="40% - Énfasis1 8 3 3" xfId="2297" xr:uid="{00000000-0005-0000-0000-00001F110000}"/>
    <cellStyle name="40% - Énfasis1 8 3 3 2" xfId="2298" xr:uid="{00000000-0005-0000-0000-000020110000}"/>
    <cellStyle name="40% - Énfasis1 8 3 3 2 2" xfId="7963" xr:uid="{00000000-0005-0000-0000-000021110000}"/>
    <cellStyle name="40% - Énfasis1 8 3 3 3" xfId="7962" xr:uid="{00000000-0005-0000-0000-000022110000}"/>
    <cellStyle name="40% - Énfasis1 8 3 4" xfId="2299" xr:uid="{00000000-0005-0000-0000-000023110000}"/>
    <cellStyle name="40% - Énfasis1 8 3 4 2" xfId="7964" xr:uid="{00000000-0005-0000-0000-000024110000}"/>
    <cellStyle name="40% - Énfasis1 8 3 5" xfId="7959" xr:uid="{00000000-0005-0000-0000-000025110000}"/>
    <cellStyle name="40% - Énfasis1 8 4" xfId="2300" xr:uid="{00000000-0005-0000-0000-000026110000}"/>
    <cellStyle name="40% - Énfasis1 8 4 2" xfId="2301" xr:uid="{00000000-0005-0000-0000-000027110000}"/>
    <cellStyle name="40% - Énfasis1 8 4 2 2" xfId="7966" xr:uid="{00000000-0005-0000-0000-000028110000}"/>
    <cellStyle name="40% - Énfasis1 8 4 3" xfId="7965" xr:uid="{00000000-0005-0000-0000-000029110000}"/>
    <cellStyle name="40% - Énfasis1 8 5" xfId="2302" xr:uid="{00000000-0005-0000-0000-00002A110000}"/>
    <cellStyle name="40% - Énfasis1 8 5 2" xfId="2303" xr:uid="{00000000-0005-0000-0000-00002B110000}"/>
    <cellStyle name="40% - Énfasis1 8 5 2 2" xfId="7968" xr:uid="{00000000-0005-0000-0000-00002C110000}"/>
    <cellStyle name="40% - Énfasis1 8 5 3" xfId="7967" xr:uid="{00000000-0005-0000-0000-00002D110000}"/>
    <cellStyle name="40% - Énfasis1 8 6" xfId="2304" xr:uid="{00000000-0005-0000-0000-00002E110000}"/>
    <cellStyle name="40% - Énfasis1 8 6 2" xfId="7969" xr:uid="{00000000-0005-0000-0000-00002F110000}"/>
    <cellStyle name="40% - Énfasis1 8 7" xfId="7948" xr:uid="{00000000-0005-0000-0000-000030110000}"/>
    <cellStyle name="40% - Énfasis1 9" xfId="2305" xr:uid="{00000000-0005-0000-0000-000031110000}"/>
    <cellStyle name="40% - Énfasis1 9 2" xfId="2306" xr:uid="{00000000-0005-0000-0000-000032110000}"/>
    <cellStyle name="40% - Énfasis1 9 2 2" xfId="2307" xr:uid="{00000000-0005-0000-0000-000033110000}"/>
    <cellStyle name="40% - Énfasis1 9 2 2 2" xfId="2308" xr:uid="{00000000-0005-0000-0000-000034110000}"/>
    <cellStyle name="40% - Énfasis1 9 2 2 2 2" xfId="2309" xr:uid="{00000000-0005-0000-0000-000035110000}"/>
    <cellStyle name="40% - Énfasis1 9 2 2 2 2 2" xfId="7974" xr:uid="{00000000-0005-0000-0000-000036110000}"/>
    <cellStyle name="40% - Énfasis1 9 2 2 2 3" xfId="7973" xr:uid="{00000000-0005-0000-0000-000037110000}"/>
    <cellStyle name="40% - Énfasis1 9 2 2 3" xfId="2310" xr:uid="{00000000-0005-0000-0000-000038110000}"/>
    <cellStyle name="40% - Énfasis1 9 2 2 3 2" xfId="7975" xr:uid="{00000000-0005-0000-0000-000039110000}"/>
    <cellStyle name="40% - Énfasis1 9 2 2 4" xfId="7972" xr:uid="{00000000-0005-0000-0000-00003A110000}"/>
    <cellStyle name="40% - Énfasis1 9 2 3" xfId="2311" xr:uid="{00000000-0005-0000-0000-00003B110000}"/>
    <cellStyle name="40% - Énfasis1 9 2 3 2" xfId="2312" xr:uid="{00000000-0005-0000-0000-00003C110000}"/>
    <cellStyle name="40% - Énfasis1 9 2 3 2 2" xfId="7977" xr:uid="{00000000-0005-0000-0000-00003D110000}"/>
    <cellStyle name="40% - Énfasis1 9 2 3 3" xfId="7976" xr:uid="{00000000-0005-0000-0000-00003E110000}"/>
    <cellStyle name="40% - Énfasis1 9 2 4" xfId="2313" xr:uid="{00000000-0005-0000-0000-00003F110000}"/>
    <cellStyle name="40% - Énfasis1 9 2 4 2" xfId="2314" xr:uid="{00000000-0005-0000-0000-000040110000}"/>
    <cellStyle name="40% - Énfasis1 9 2 4 2 2" xfId="7979" xr:uid="{00000000-0005-0000-0000-000041110000}"/>
    <cellStyle name="40% - Énfasis1 9 2 4 3" xfId="7978" xr:uid="{00000000-0005-0000-0000-000042110000}"/>
    <cellStyle name="40% - Énfasis1 9 2 5" xfId="2315" xr:uid="{00000000-0005-0000-0000-000043110000}"/>
    <cellStyle name="40% - Énfasis1 9 2 5 2" xfId="7980" xr:uid="{00000000-0005-0000-0000-000044110000}"/>
    <cellStyle name="40% - Énfasis1 9 2 6" xfId="7971" xr:uid="{00000000-0005-0000-0000-000045110000}"/>
    <cellStyle name="40% - Énfasis1 9 3" xfId="2316" xr:uid="{00000000-0005-0000-0000-000046110000}"/>
    <cellStyle name="40% - Énfasis1 9 3 2" xfId="2317" xr:uid="{00000000-0005-0000-0000-000047110000}"/>
    <cellStyle name="40% - Énfasis1 9 3 2 2" xfId="2318" xr:uid="{00000000-0005-0000-0000-000048110000}"/>
    <cellStyle name="40% - Énfasis1 9 3 2 2 2" xfId="7983" xr:uid="{00000000-0005-0000-0000-000049110000}"/>
    <cellStyle name="40% - Énfasis1 9 3 2 3" xfId="7982" xr:uid="{00000000-0005-0000-0000-00004A110000}"/>
    <cellStyle name="40% - Énfasis1 9 3 3" xfId="2319" xr:uid="{00000000-0005-0000-0000-00004B110000}"/>
    <cellStyle name="40% - Énfasis1 9 3 3 2" xfId="2320" xr:uid="{00000000-0005-0000-0000-00004C110000}"/>
    <cellStyle name="40% - Énfasis1 9 3 3 2 2" xfId="7985" xr:uid="{00000000-0005-0000-0000-00004D110000}"/>
    <cellStyle name="40% - Énfasis1 9 3 3 3" xfId="7984" xr:uid="{00000000-0005-0000-0000-00004E110000}"/>
    <cellStyle name="40% - Énfasis1 9 3 4" xfId="2321" xr:uid="{00000000-0005-0000-0000-00004F110000}"/>
    <cellStyle name="40% - Énfasis1 9 3 4 2" xfId="7986" xr:uid="{00000000-0005-0000-0000-000050110000}"/>
    <cellStyle name="40% - Énfasis1 9 3 5" xfId="7981" xr:uid="{00000000-0005-0000-0000-000051110000}"/>
    <cellStyle name="40% - Énfasis1 9 4" xfId="2322" xr:uid="{00000000-0005-0000-0000-000052110000}"/>
    <cellStyle name="40% - Énfasis1 9 4 2" xfId="2323" xr:uid="{00000000-0005-0000-0000-000053110000}"/>
    <cellStyle name="40% - Énfasis1 9 4 2 2" xfId="7988" xr:uid="{00000000-0005-0000-0000-000054110000}"/>
    <cellStyle name="40% - Énfasis1 9 4 3" xfId="7987" xr:uid="{00000000-0005-0000-0000-000055110000}"/>
    <cellStyle name="40% - Énfasis1 9 5" xfId="2324" xr:uid="{00000000-0005-0000-0000-000056110000}"/>
    <cellStyle name="40% - Énfasis1 9 5 2" xfId="2325" xr:uid="{00000000-0005-0000-0000-000057110000}"/>
    <cellStyle name="40% - Énfasis1 9 5 2 2" xfId="7990" xr:uid="{00000000-0005-0000-0000-000058110000}"/>
    <cellStyle name="40% - Énfasis1 9 5 3" xfId="7989" xr:uid="{00000000-0005-0000-0000-000059110000}"/>
    <cellStyle name="40% - Énfasis1 9 6" xfId="2326" xr:uid="{00000000-0005-0000-0000-00005A110000}"/>
    <cellStyle name="40% - Énfasis1 9 6 2" xfId="7991" xr:uid="{00000000-0005-0000-0000-00005B110000}"/>
    <cellStyle name="40% - Énfasis1 9 7" xfId="7970" xr:uid="{00000000-0005-0000-0000-00005C110000}"/>
    <cellStyle name="40% - Énfasis2 10" xfId="2327" xr:uid="{00000000-0005-0000-0000-00005D110000}"/>
    <cellStyle name="40% - Énfasis2 10 2" xfId="2328" xr:uid="{00000000-0005-0000-0000-00005E110000}"/>
    <cellStyle name="40% - Énfasis2 10 2 2" xfId="2329" xr:uid="{00000000-0005-0000-0000-00005F110000}"/>
    <cellStyle name="40% - Énfasis2 10 2 2 2" xfId="2330" xr:uid="{00000000-0005-0000-0000-000060110000}"/>
    <cellStyle name="40% - Énfasis2 10 2 2 2 2" xfId="2331" xr:uid="{00000000-0005-0000-0000-000061110000}"/>
    <cellStyle name="40% - Énfasis2 10 2 2 2 2 2" xfId="7996" xr:uid="{00000000-0005-0000-0000-000062110000}"/>
    <cellStyle name="40% - Énfasis2 10 2 2 2 3" xfId="7995" xr:uid="{00000000-0005-0000-0000-000063110000}"/>
    <cellStyle name="40% - Énfasis2 10 2 2 3" xfId="2332" xr:uid="{00000000-0005-0000-0000-000064110000}"/>
    <cellStyle name="40% - Énfasis2 10 2 2 3 2" xfId="7997" xr:uid="{00000000-0005-0000-0000-000065110000}"/>
    <cellStyle name="40% - Énfasis2 10 2 2 4" xfId="7994" xr:uid="{00000000-0005-0000-0000-000066110000}"/>
    <cellStyle name="40% - Énfasis2 10 2 3" xfId="2333" xr:uid="{00000000-0005-0000-0000-000067110000}"/>
    <cellStyle name="40% - Énfasis2 10 2 3 2" xfId="2334" xr:uid="{00000000-0005-0000-0000-000068110000}"/>
    <cellStyle name="40% - Énfasis2 10 2 3 2 2" xfId="7999" xr:uid="{00000000-0005-0000-0000-000069110000}"/>
    <cellStyle name="40% - Énfasis2 10 2 3 3" xfId="7998" xr:uid="{00000000-0005-0000-0000-00006A110000}"/>
    <cellStyle name="40% - Énfasis2 10 2 4" xfId="2335" xr:uid="{00000000-0005-0000-0000-00006B110000}"/>
    <cellStyle name="40% - Énfasis2 10 2 4 2" xfId="2336" xr:uid="{00000000-0005-0000-0000-00006C110000}"/>
    <cellStyle name="40% - Énfasis2 10 2 4 2 2" xfId="8001" xr:uid="{00000000-0005-0000-0000-00006D110000}"/>
    <cellStyle name="40% - Énfasis2 10 2 4 3" xfId="8000" xr:uid="{00000000-0005-0000-0000-00006E110000}"/>
    <cellStyle name="40% - Énfasis2 10 2 5" xfId="2337" xr:uid="{00000000-0005-0000-0000-00006F110000}"/>
    <cellStyle name="40% - Énfasis2 10 2 5 2" xfId="8002" xr:uid="{00000000-0005-0000-0000-000070110000}"/>
    <cellStyle name="40% - Énfasis2 10 2 6" xfId="7993" xr:uid="{00000000-0005-0000-0000-000071110000}"/>
    <cellStyle name="40% - Énfasis2 10 3" xfId="2338" xr:uid="{00000000-0005-0000-0000-000072110000}"/>
    <cellStyle name="40% - Énfasis2 10 3 2" xfId="2339" xr:uid="{00000000-0005-0000-0000-000073110000}"/>
    <cellStyle name="40% - Énfasis2 10 3 2 2" xfId="2340" xr:uid="{00000000-0005-0000-0000-000074110000}"/>
    <cellStyle name="40% - Énfasis2 10 3 2 2 2" xfId="8005" xr:uid="{00000000-0005-0000-0000-000075110000}"/>
    <cellStyle name="40% - Énfasis2 10 3 2 3" xfId="8004" xr:uid="{00000000-0005-0000-0000-000076110000}"/>
    <cellStyle name="40% - Énfasis2 10 3 3" xfId="2341" xr:uid="{00000000-0005-0000-0000-000077110000}"/>
    <cellStyle name="40% - Énfasis2 10 3 3 2" xfId="2342" xr:uid="{00000000-0005-0000-0000-000078110000}"/>
    <cellStyle name="40% - Énfasis2 10 3 3 2 2" xfId="8007" xr:uid="{00000000-0005-0000-0000-000079110000}"/>
    <cellStyle name="40% - Énfasis2 10 3 3 3" xfId="8006" xr:uid="{00000000-0005-0000-0000-00007A110000}"/>
    <cellStyle name="40% - Énfasis2 10 3 4" xfId="2343" xr:uid="{00000000-0005-0000-0000-00007B110000}"/>
    <cellStyle name="40% - Énfasis2 10 3 4 2" xfId="8008" xr:uid="{00000000-0005-0000-0000-00007C110000}"/>
    <cellStyle name="40% - Énfasis2 10 3 5" xfId="8003" xr:uid="{00000000-0005-0000-0000-00007D110000}"/>
    <cellStyle name="40% - Énfasis2 10 4" xfId="2344" xr:uid="{00000000-0005-0000-0000-00007E110000}"/>
    <cellStyle name="40% - Énfasis2 10 4 2" xfId="2345" xr:uid="{00000000-0005-0000-0000-00007F110000}"/>
    <cellStyle name="40% - Énfasis2 10 4 2 2" xfId="8010" xr:uid="{00000000-0005-0000-0000-000080110000}"/>
    <cellStyle name="40% - Énfasis2 10 4 3" xfId="8009" xr:uid="{00000000-0005-0000-0000-000081110000}"/>
    <cellStyle name="40% - Énfasis2 10 5" xfId="2346" xr:uid="{00000000-0005-0000-0000-000082110000}"/>
    <cellStyle name="40% - Énfasis2 10 5 2" xfId="2347" xr:uid="{00000000-0005-0000-0000-000083110000}"/>
    <cellStyle name="40% - Énfasis2 10 5 2 2" xfId="8012" xr:uid="{00000000-0005-0000-0000-000084110000}"/>
    <cellStyle name="40% - Énfasis2 10 5 3" xfId="8011" xr:uid="{00000000-0005-0000-0000-000085110000}"/>
    <cellStyle name="40% - Énfasis2 10 6" xfId="2348" xr:uid="{00000000-0005-0000-0000-000086110000}"/>
    <cellStyle name="40% - Énfasis2 10 6 2" xfId="8013" xr:uid="{00000000-0005-0000-0000-000087110000}"/>
    <cellStyle name="40% - Énfasis2 10 7" xfId="7992" xr:uid="{00000000-0005-0000-0000-000088110000}"/>
    <cellStyle name="40% - Énfasis2 11" xfId="2349" xr:uid="{00000000-0005-0000-0000-000089110000}"/>
    <cellStyle name="40% - Énfasis2 11 2" xfId="2350" xr:uid="{00000000-0005-0000-0000-00008A110000}"/>
    <cellStyle name="40% - Énfasis2 11 2 2" xfId="2351" xr:uid="{00000000-0005-0000-0000-00008B110000}"/>
    <cellStyle name="40% - Énfasis2 11 2 2 2" xfId="2352" xr:uid="{00000000-0005-0000-0000-00008C110000}"/>
    <cellStyle name="40% - Énfasis2 11 2 2 2 2" xfId="8017" xr:uid="{00000000-0005-0000-0000-00008D110000}"/>
    <cellStyle name="40% - Énfasis2 11 2 2 3" xfId="8016" xr:uid="{00000000-0005-0000-0000-00008E110000}"/>
    <cellStyle name="40% - Énfasis2 11 2 3" xfId="2353" xr:uid="{00000000-0005-0000-0000-00008F110000}"/>
    <cellStyle name="40% - Énfasis2 11 2 3 2" xfId="2354" xr:uid="{00000000-0005-0000-0000-000090110000}"/>
    <cellStyle name="40% - Énfasis2 11 2 3 2 2" xfId="8019" xr:uid="{00000000-0005-0000-0000-000091110000}"/>
    <cellStyle name="40% - Énfasis2 11 2 3 3" xfId="8018" xr:uid="{00000000-0005-0000-0000-000092110000}"/>
    <cellStyle name="40% - Énfasis2 11 2 4" xfId="2355" xr:uid="{00000000-0005-0000-0000-000093110000}"/>
    <cellStyle name="40% - Énfasis2 11 2 4 2" xfId="8020" xr:uid="{00000000-0005-0000-0000-000094110000}"/>
    <cellStyle name="40% - Énfasis2 11 2 5" xfId="8015" xr:uid="{00000000-0005-0000-0000-000095110000}"/>
    <cellStyle name="40% - Énfasis2 11 3" xfId="2356" xr:uid="{00000000-0005-0000-0000-000096110000}"/>
    <cellStyle name="40% - Énfasis2 11 3 2" xfId="2357" xr:uid="{00000000-0005-0000-0000-000097110000}"/>
    <cellStyle name="40% - Énfasis2 11 3 2 2" xfId="8022" xr:uid="{00000000-0005-0000-0000-000098110000}"/>
    <cellStyle name="40% - Énfasis2 11 3 3" xfId="8021" xr:uid="{00000000-0005-0000-0000-000099110000}"/>
    <cellStyle name="40% - Énfasis2 11 4" xfId="2358" xr:uid="{00000000-0005-0000-0000-00009A110000}"/>
    <cellStyle name="40% - Énfasis2 11 4 2" xfId="2359" xr:uid="{00000000-0005-0000-0000-00009B110000}"/>
    <cellStyle name="40% - Énfasis2 11 4 2 2" xfId="8024" xr:uid="{00000000-0005-0000-0000-00009C110000}"/>
    <cellStyle name="40% - Énfasis2 11 4 3" xfId="8023" xr:uid="{00000000-0005-0000-0000-00009D110000}"/>
    <cellStyle name="40% - Énfasis2 11 5" xfId="2360" xr:uid="{00000000-0005-0000-0000-00009E110000}"/>
    <cellStyle name="40% - Énfasis2 11 5 2" xfId="8025" xr:uid="{00000000-0005-0000-0000-00009F110000}"/>
    <cellStyle name="40% - Énfasis2 11 6" xfId="8014" xr:uid="{00000000-0005-0000-0000-0000A0110000}"/>
    <cellStyle name="40% - Énfasis2 12" xfId="2361" xr:uid="{00000000-0005-0000-0000-0000A1110000}"/>
    <cellStyle name="40% - Énfasis2 12 2" xfId="2362" xr:uid="{00000000-0005-0000-0000-0000A2110000}"/>
    <cellStyle name="40% - Énfasis2 12 2 2" xfId="2363" xr:uid="{00000000-0005-0000-0000-0000A3110000}"/>
    <cellStyle name="40% - Énfasis2 12 2 2 2" xfId="8028" xr:uid="{00000000-0005-0000-0000-0000A4110000}"/>
    <cellStyle name="40% - Énfasis2 12 2 3" xfId="8027" xr:uid="{00000000-0005-0000-0000-0000A5110000}"/>
    <cellStyle name="40% - Énfasis2 12 3" xfId="2364" xr:uid="{00000000-0005-0000-0000-0000A6110000}"/>
    <cellStyle name="40% - Énfasis2 12 3 2" xfId="2365" xr:uid="{00000000-0005-0000-0000-0000A7110000}"/>
    <cellStyle name="40% - Énfasis2 12 3 2 2" xfId="8030" xr:uid="{00000000-0005-0000-0000-0000A8110000}"/>
    <cellStyle name="40% - Énfasis2 12 3 3" xfId="8029" xr:uid="{00000000-0005-0000-0000-0000A9110000}"/>
    <cellStyle name="40% - Énfasis2 12 4" xfId="2366" xr:uid="{00000000-0005-0000-0000-0000AA110000}"/>
    <cellStyle name="40% - Énfasis2 12 4 2" xfId="8031" xr:uid="{00000000-0005-0000-0000-0000AB110000}"/>
    <cellStyle name="40% - Énfasis2 12 5" xfId="8026" xr:uid="{00000000-0005-0000-0000-0000AC110000}"/>
    <cellStyle name="40% - Énfasis2 13" xfId="2367" xr:uid="{00000000-0005-0000-0000-0000AD110000}"/>
    <cellStyle name="40% - Énfasis2 13 2" xfId="2368" xr:uid="{00000000-0005-0000-0000-0000AE110000}"/>
    <cellStyle name="40% - Énfasis2 13 2 2" xfId="2369" xr:uid="{00000000-0005-0000-0000-0000AF110000}"/>
    <cellStyle name="40% - Énfasis2 13 2 2 2" xfId="8034" xr:uid="{00000000-0005-0000-0000-0000B0110000}"/>
    <cellStyle name="40% - Énfasis2 13 2 3" xfId="8033" xr:uid="{00000000-0005-0000-0000-0000B1110000}"/>
    <cellStyle name="40% - Énfasis2 13 3" xfId="2370" xr:uid="{00000000-0005-0000-0000-0000B2110000}"/>
    <cellStyle name="40% - Énfasis2 13 3 2" xfId="8035" xr:uid="{00000000-0005-0000-0000-0000B3110000}"/>
    <cellStyle name="40% - Énfasis2 13 4" xfId="8032" xr:uid="{00000000-0005-0000-0000-0000B4110000}"/>
    <cellStyle name="40% - Énfasis2 14" xfId="2371" xr:uid="{00000000-0005-0000-0000-0000B5110000}"/>
    <cellStyle name="40% - Énfasis2 14 2" xfId="2372" xr:uid="{00000000-0005-0000-0000-0000B6110000}"/>
    <cellStyle name="40% - Énfasis2 14 2 2" xfId="8037" xr:uid="{00000000-0005-0000-0000-0000B7110000}"/>
    <cellStyle name="40% - Énfasis2 14 3" xfId="8036" xr:uid="{00000000-0005-0000-0000-0000B8110000}"/>
    <cellStyle name="40% - Énfasis2 2" xfId="35" xr:uid="{00000000-0005-0000-0000-0000B9110000}"/>
    <cellStyle name="40% - Énfasis2 2 2" xfId="2373" xr:uid="{00000000-0005-0000-0000-0000BA110000}"/>
    <cellStyle name="40% - Énfasis2 2 2 2" xfId="2374" xr:uid="{00000000-0005-0000-0000-0000BB110000}"/>
    <cellStyle name="40% - Énfasis2 2 2 2 2" xfId="2375" xr:uid="{00000000-0005-0000-0000-0000BC110000}"/>
    <cellStyle name="40% - Énfasis2 2 2 2 2 2" xfId="2376" xr:uid="{00000000-0005-0000-0000-0000BD110000}"/>
    <cellStyle name="40% - Énfasis2 2 2 2 2 2 2" xfId="2377" xr:uid="{00000000-0005-0000-0000-0000BE110000}"/>
    <cellStyle name="40% - Énfasis2 2 2 2 2 2 2 2" xfId="8042" xr:uid="{00000000-0005-0000-0000-0000BF110000}"/>
    <cellStyle name="40% - Énfasis2 2 2 2 2 2 3" xfId="8041" xr:uid="{00000000-0005-0000-0000-0000C0110000}"/>
    <cellStyle name="40% - Énfasis2 2 2 2 2 3" xfId="2378" xr:uid="{00000000-0005-0000-0000-0000C1110000}"/>
    <cellStyle name="40% - Énfasis2 2 2 2 2 3 2" xfId="2379" xr:uid="{00000000-0005-0000-0000-0000C2110000}"/>
    <cellStyle name="40% - Énfasis2 2 2 2 2 3 2 2" xfId="8044" xr:uid="{00000000-0005-0000-0000-0000C3110000}"/>
    <cellStyle name="40% - Énfasis2 2 2 2 2 3 3" xfId="8043" xr:uid="{00000000-0005-0000-0000-0000C4110000}"/>
    <cellStyle name="40% - Énfasis2 2 2 2 2 4" xfId="2380" xr:uid="{00000000-0005-0000-0000-0000C5110000}"/>
    <cellStyle name="40% - Énfasis2 2 2 2 2 4 2" xfId="8045" xr:uid="{00000000-0005-0000-0000-0000C6110000}"/>
    <cellStyle name="40% - Énfasis2 2 2 2 2 5" xfId="8040" xr:uid="{00000000-0005-0000-0000-0000C7110000}"/>
    <cellStyle name="40% - Énfasis2 2 2 2 3" xfId="2381" xr:uid="{00000000-0005-0000-0000-0000C8110000}"/>
    <cellStyle name="40% - Énfasis2 2 2 2 3 2" xfId="2382" xr:uid="{00000000-0005-0000-0000-0000C9110000}"/>
    <cellStyle name="40% - Énfasis2 2 2 2 3 2 2" xfId="8047" xr:uid="{00000000-0005-0000-0000-0000CA110000}"/>
    <cellStyle name="40% - Énfasis2 2 2 2 3 3" xfId="8046" xr:uid="{00000000-0005-0000-0000-0000CB110000}"/>
    <cellStyle name="40% - Énfasis2 2 2 2 4" xfId="2383" xr:uid="{00000000-0005-0000-0000-0000CC110000}"/>
    <cellStyle name="40% - Énfasis2 2 2 2 4 2" xfId="2384" xr:uid="{00000000-0005-0000-0000-0000CD110000}"/>
    <cellStyle name="40% - Énfasis2 2 2 2 4 2 2" xfId="8049" xr:uid="{00000000-0005-0000-0000-0000CE110000}"/>
    <cellStyle name="40% - Énfasis2 2 2 2 4 3" xfId="8048" xr:uid="{00000000-0005-0000-0000-0000CF110000}"/>
    <cellStyle name="40% - Énfasis2 2 2 2 5" xfId="2385" xr:uid="{00000000-0005-0000-0000-0000D0110000}"/>
    <cellStyle name="40% - Énfasis2 2 2 2 5 2" xfId="8050" xr:uid="{00000000-0005-0000-0000-0000D1110000}"/>
    <cellStyle name="40% - Énfasis2 2 2 2 6" xfId="8039" xr:uid="{00000000-0005-0000-0000-0000D2110000}"/>
    <cellStyle name="40% - Énfasis2 2 2 3" xfId="2386" xr:uid="{00000000-0005-0000-0000-0000D3110000}"/>
    <cellStyle name="40% - Énfasis2 2 2 3 2" xfId="2387" xr:uid="{00000000-0005-0000-0000-0000D4110000}"/>
    <cellStyle name="40% - Énfasis2 2 2 3 2 2" xfId="2388" xr:uid="{00000000-0005-0000-0000-0000D5110000}"/>
    <cellStyle name="40% - Énfasis2 2 2 3 2 2 2" xfId="8053" xr:uid="{00000000-0005-0000-0000-0000D6110000}"/>
    <cellStyle name="40% - Énfasis2 2 2 3 2 3" xfId="8052" xr:uid="{00000000-0005-0000-0000-0000D7110000}"/>
    <cellStyle name="40% - Énfasis2 2 2 3 3" xfId="2389" xr:uid="{00000000-0005-0000-0000-0000D8110000}"/>
    <cellStyle name="40% - Énfasis2 2 2 3 3 2" xfId="2390" xr:uid="{00000000-0005-0000-0000-0000D9110000}"/>
    <cellStyle name="40% - Énfasis2 2 2 3 3 2 2" xfId="8055" xr:uid="{00000000-0005-0000-0000-0000DA110000}"/>
    <cellStyle name="40% - Énfasis2 2 2 3 3 3" xfId="8054" xr:uid="{00000000-0005-0000-0000-0000DB110000}"/>
    <cellStyle name="40% - Énfasis2 2 2 3 4" xfId="2391" xr:uid="{00000000-0005-0000-0000-0000DC110000}"/>
    <cellStyle name="40% - Énfasis2 2 2 3 4 2" xfId="8056" xr:uid="{00000000-0005-0000-0000-0000DD110000}"/>
    <cellStyle name="40% - Énfasis2 2 2 3 5" xfId="8051" xr:uid="{00000000-0005-0000-0000-0000DE110000}"/>
    <cellStyle name="40% - Énfasis2 2 2 4" xfId="2392" xr:uid="{00000000-0005-0000-0000-0000DF110000}"/>
    <cellStyle name="40% - Énfasis2 2 2 4 2" xfId="2393" xr:uid="{00000000-0005-0000-0000-0000E0110000}"/>
    <cellStyle name="40% - Énfasis2 2 2 4 2 2" xfId="8058" xr:uid="{00000000-0005-0000-0000-0000E1110000}"/>
    <cellStyle name="40% - Énfasis2 2 2 4 3" xfId="8057" xr:uid="{00000000-0005-0000-0000-0000E2110000}"/>
    <cellStyle name="40% - Énfasis2 2 2 5" xfId="2394" xr:uid="{00000000-0005-0000-0000-0000E3110000}"/>
    <cellStyle name="40% - Énfasis2 2 2 5 2" xfId="2395" xr:uid="{00000000-0005-0000-0000-0000E4110000}"/>
    <cellStyle name="40% - Énfasis2 2 2 5 2 2" xfId="8060" xr:uid="{00000000-0005-0000-0000-0000E5110000}"/>
    <cellStyle name="40% - Énfasis2 2 2 5 3" xfId="8059" xr:uid="{00000000-0005-0000-0000-0000E6110000}"/>
    <cellStyle name="40% - Énfasis2 2 2 6" xfId="2396" xr:uid="{00000000-0005-0000-0000-0000E7110000}"/>
    <cellStyle name="40% - Énfasis2 2 2 6 2" xfId="2397" xr:uid="{00000000-0005-0000-0000-0000E8110000}"/>
    <cellStyle name="40% - Énfasis2 2 2 6 2 2" xfId="8062" xr:uid="{00000000-0005-0000-0000-0000E9110000}"/>
    <cellStyle name="40% - Énfasis2 2 2 6 3" xfId="8061" xr:uid="{00000000-0005-0000-0000-0000EA110000}"/>
    <cellStyle name="40% - Énfasis2 2 2 7" xfId="2398" xr:uid="{00000000-0005-0000-0000-0000EB110000}"/>
    <cellStyle name="40% - Énfasis2 2 2 7 2" xfId="8063" xr:uid="{00000000-0005-0000-0000-0000EC110000}"/>
    <cellStyle name="40% - Énfasis2 2 2 8" xfId="8038" xr:uid="{00000000-0005-0000-0000-0000ED110000}"/>
    <cellStyle name="40% - Énfasis2 2 3" xfId="2399" xr:uid="{00000000-0005-0000-0000-0000EE110000}"/>
    <cellStyle name="40% - Énfasis2 2 3 2" xfId="2400" xr:uid="{00000000-0005-0000-0000-0000EF110000}"/>
    <cellStyle name="40% - Énfasis2 2 3 2 2" xfId="2401" xr:uid="{00000000-0005-0000-0000-0000F0110000}"/>
    <cellStyle name="40% - Énfasis2 2 3 2 2 2" xfId="2402" xr:uid="{00000000-0005-0000-0000-0000F1110000}"/>
    <cellStyle name="40% - Énfasis2 2 3 2 2 2 2" xfId="2403" xr:uid="{00000000-0005-0000-0000-0000F2110000}"/>
    <cellStyle name="40% - Énfasis2 2 3 2 2 2 2 2" xfId="8068" xr:uid="{00000000-0005-0000-0000-0000F3110000}"/>
    <cellStyle name="40% - Énfasis2 2 3 2 2 2 3" xfId="8067" xr:uid="{00000000-0005-0000-0000-0000F4110000}"/>
    <cellStyle name="40% - Énfasis2 2 3 2 2 3" xfId="2404" xr:uid="{00000000-0005-0000-0000-0000F5110000}"/>
    <cellStyle name="40% - Énfasis2 2 3 2 2 3 2" xfId="2405" xr:uid="{00000000-0005-0000-0000-0000F6110000}"/>
    <cellStyle name="40% - Énfasis2 2 3 2 2 3 2 2" xfId="8070" xr:uid="{00000000-0005-0000-0000-0000F7110000}"/>
    <cellStyle name="40% - Énfasis2 2 3 2 2 3 3" xfId="8069" xr:uid="{00000000-0005-0000-0000-0000F8110000}"/>
    <cellStyle name="40% - Énfasis2 2 3 2 2 4" xfId="2406" xr:uid="{00000000-0005-0000-0000-0000F9110000}"/>
    <cellStyle name="40% - Énfasis2 2 3 2 2 4 2" xfId="8071" xr:uid="{00000000-0005-0000-0000-0000FA110000}"/>
    <cellStyle name="40% - Énfasis2 2 3 2 2 5" xfId="8066" xr:uid="{00000000-0005-0000-0000-0000FB110000}"/>
    <cellStyle name="40% - Énfasis2 2 3 2 3" xfId="2407" xr:uid="{00000000-0005-0000-0000-0000FC110000}"/>
    <cellStyle name="40% - Énfasis2 2 3 2 3 2" xfId="2408" xr:uid="{00000000-0005-0000-0000-0000FD110000}"/>
    <cellStyle name="40% - Énfasis2 2 3 2 3 2 2" xfId="8073" xr:uid="{00000000-0005-0000-0000-0000FE110000}"/>
    <cellStyle name="40% - Énfasis2 2 3 2 3 3" xfId="8072" xr:uid="{00000000-0005-0000-0000-0000FF110000}"/>
    <cellStyle name="40% - Énfasis2 2 3 2 4" xfId="2409" xr:uid="{00000000-0005-0000-0000-000000120000}"/>
    <cellStyle name="40% - Énfasis2 2 3 2 4 2" xfId="2410" xr:uid="{00000000-0005-0000-0000-000001120000}"/>
    <cellStyle name="40% - Énfasis2 2 3 2 4 2 2" xfId="8075" xr:uid="{00000000-0005-0000-0000-000002120000}"/>
    <cellStyle name="40% - Énfasis2 2 3 2 4 3" xfId="8074" xr:uid="{00000000-0005-0000-0000-000003120000}"/>
    <cellStyle name="40% - Énfasis2 2 3 2 5" xfId="2411" xr:uid="{00000000-0005-0000-0000-000004120000}"/>
    <cellStyle name="40% - Énfasis2 2 3 2 5 2" xfId="8076" xr:uid="{00000000-0005-0000-0000-000005120000}"/>
    <cellStyle name="40% - Énfasis2 2 3 2 6" xfId="8065" xr:uid="{00000000-0005-0000-0000-000006120000}"/>
    <cellStyle name="40% - Énfasis2 2 3 3" xfId="2412" xr:uid="{00000000-0005-0000-0000-000007120000}"/>
    <cellStyle name="40% - Énfasis2 2 3 3 2" xfId="2413" xr:uid="{00000000-0005-0000-0000-000008120000}"/>
    <cellStyle name="40% - Énfasis2 2 3 3 2 2" xfId="2414" xr:uid="{00000000-0005-0000-0000-000009120000}"/>
    <cellStyle name="40% - Énfasis2 2 3 3 2 2 2" xfId="8079" xr:uid="{00000000-0005-0000-0000-00000A120000}"/>
    <cellStyle name="40% - Énfasis2 2 3 3 2 3" xfId="8078" xr:uid="{00000000-0005-0000-0000-00000B120000}"/>
    <cellStyle name="40% - Énfasis2 2 3 3 3" xfId="2415" xr:uid="{00000000-0005-0000-0000-00000C120000}"/>
    <cellStyle name="40% - Énfasis2 2 3 3 3 2" xfId="2416" xr:uid="{00000000-0005-0000-0000-00000D120000}"/>
    <cellStyle name="40% - Énfasis2 2 3 3 3 2 2" xfId="8081" xr:uid="{00000000-0005-0000-0000-00000E120000}"/>
    <cellStyle name="40% - Énfasis2 2 3 3 3 3" xfId="8080" xr:uid="{00000000-0005-0000-0000-00000F120000}"/>
    <cellStyle name="40% - Énfasis2 2 3 3 4" xfId="2417" xr:uid="{00000000-0005-0000-0000-000010120000}"/>
    <cellStyle name="40% - Énfasis2 2 3 3 4 2" xfId="8082" xr:uid="{00000000-0005-0000-0000-000011120000}"/>
    <cellStyle name="40% - Énfasis2 2 3 3 5" xfId="8077" xr:uid="{00000000-0005-0000-0000-000012120000}"/>
    <cellStyle name="40% - Énfasis2 2 3 4" xfId="2418" xr:uid="{00000000-0005-0000-0000-000013120000}"/>
    <cellStyle name="40% - Énfasis2 2 3 4 2" xfId="2419" xr:uid="{00000000-0005-0000-0000-000014120000}"/>
    <cellStyle name="40% - Énfasis2 2 3 4 2 2" xfId="8084" xr:uid="{00000000-0005-0000-0000-000015120000}"/>
    <cellStyle name="40% - Énfasis2 2 3 4 3" xfId="8083" xr:uid="{00000000-0005-0000-0000-000016120000}"/>
    <cellStyle name="40% - Énfasis2 2 3 5" xfId="2420" xr:uid="{00000000-0005-0000-0000-000017120000}"/>
    <cellStyle name="40% - Énfasis2 2 3 5 2" xfId="2421" xr:uid="{00000000-0005-0000-0000-000018120000}"/>
    <cellStyle name="40% - Énfasis2 2 3 5 2 2" xfId="8086" xr:uid="{00000000-0005-0000-0000-000019120000}"/>
    <cellStyle name="40% - Énfasis2 2 3 5 3" xfId="8085" xr:uid="{00000000-0005-0000-0000-00001A120000}"/>
    <cellStyle name="40% - Énfasis2 2 3 6" xfId="2422" xr:uid="{00000000-0005-0000-0000-00001B120000}"/>
    <cellStyle name="40% - Énfasis2 2 3 6 2" xfId="8087" xr:uid="{00000000-0005-0000-0000-00001C120000}"/>
    <cellStyle name="40% - Énfasis2 2 3 7" xfId="8064" xr:uid="{00000000-0005-0000-0000-00001D120000}"/>
    <cellStyle name="40% - Énfasis2 2 4" xfId="2423" xr:uid="{00000000-0005-0000-0000-00001E120000}"/>
    <cellStyle name="40% - Énfasis2 2 4 2" xfId="2424" xr:uid="{00000000-0005-0000-0000-00001F120000}"/>
    <cellStyle name="40% - Énfasis2 2 4 2 2" xfId="2425" xr:uid="{00000000-0005-0000-0000-000020120000}"/>
    <cellStyle name="40% - Énfasis2 2 4 2 2 2" xfId="2426" xr:uid="{00000000-0005-0000-0000-000021120000}"/>
    <cellStyle name="40% - Énfasis2 2 4 2 2 2 2" xfId="8091" xr:uid="{00000000-0005-0000-0000-000022120000}"/>
    <cellStyle name="40% - Énfasis2 2 4 2 2 3" xfId="8090" xr:uid="{00000000-0005-0000-0000-000023120000}"/>
    <cellStyle name="40% - Énfasis2 2 4 2 3" xfId="2427" xr:uid="{00000000-0005-0000-0000-000024120000}"/>
    <cellStyle name="40% - Énfasis2 2 4 2 3 2" xfId="2428" xr:uid="{00000000-0005-0000-0000-000025120000}"/>
    <cellStyle name="40% - Énfasis2 2 4 2 3 2 2" xfId="8093" xr:uid="{00000000-0005-0000-0000-000026120000}"/>
    <cellStyle name="40% - Énfasis2 2 4 2 3 3" xfId="8092" xr:uid="{00000000-0005-0000-0000-000027120000}"/>
    <cellStyle name="40% - Énfasis2 2 4 2 4" xfId="2429" xr:uid="{00000000-0005-0000-0000-000028120000}"/>
    <cellStyle name="40% - Énfasis2 2 4 2 4 2" xfId="8094" xr:uid="{00000000-0005-0000-0000-000029120000}"/>
    <cellStyle name="40% - Énfasis2 2 4 2 5" xfId="8089" xr:uid="{00000000-0005-0000-0000-00002A120000}"/>
    <cellStyle name="40% - Énfasis2 2 4 3" xfId="2430" xr:uid="{00000000-0005-0000-0000-00002B120000}"/>
    <cellStyle name="40% - Énfasis2 2 4 3 2" xfId="2431" xr:uid="{00000000-0005-0000-0000-00002C120000}"/>
    <cellStyle name="40% - Énfasis2 2 4 3 2 2" xfId="8096" xr:uid="{00000000-0005-0000-0000-00002D120000}"/>
    <cellStyle name="40% - Énfasis2 2 4 3 3" xfId="8095" xr:uid="{00000000-0005-0000-0000-00002E120000}"/>
    <cellStyle name="40% - Énfasis2 2 4 4" xfId="2432" xr:uid="{00000000-0005-0000-0000-00002F120000}"/>
    <cellStyle name="40% - Énfasis2 2 4 4 2" xfId="2433" xr:uid="{00000000-0005-0000-0000-000030120000}"/>
    <cellStyle name="40% - Énfasis2 2 4 4 2 2" xfId="8098" xr:uid="{00000000-0005-0000-0000-000031120000}"/>
    <cellStyle name="40% - Énfasis2 2 4 4 3" xfId="8097" xr:uid="{00000000-0005-0000-0000-000032120000}"/>
    <cellStyle name="40% - Énfasis2 2 4 5" xfId="2434" xr:uid="{00000000-0005-0000-0000-000033120000}"/>
    <cellStyle name="40% - Énfasis2 2 4 5 2" xfId="8099" xr:uid="{00000000-0005-0000-0000-000034120000}"/>
    <cellStyle name="40% - Énfasis2 2 4 6" xfId="8088" xr:uid="{00000000-0005-0000-0000-000035120000}"/>
    <cellStyle name="40% - Énfasis2 2 5" xfId="2435" xr:uid="{00000000-0005-0000-0000-000036120000}"/>
    <cellStyle name="40% - Énfasis2 2 5 2" xfId="2436" xr:uid="{00000000-0005-0000-0000-000037120000}"/>
    <cellStyle name="40% - Énfasis2 2 5 2 2" xfId="2437" xr:uid="{00000000-0005-0000-0000-000038120000}"/>
    <cellStyle name="40% - Énfasis2 2 5 2 2 2" xfId="8102" xr:uid="{00000000-0005-0000-0000-000039120000}"/>
    <cellStyle name="40% - Énfasis2 2 5 2 3" xfId="8101" xr:uid="{00000000-0005-0000-0000-00003A120000}"/>
    <cellStyle name="40% - Énfasis2 2 5 3" xfId="2438" xr:uid="{00000000-0005-0000-0000-00003B120000}"/>
    <cellStyle name="40% - Énfasis2 2 5 3 2" xfId="2439" xr:uid="{00000000-0005-0000-0000-00003C120000}"/>
    <cellStyle name="40% - Énfasis2 2 5 3 2 2" xfId="8104" xr:uid="{00000000-0005-0000-0000-00003D120000}"/>
    <cellStyle name="40% - Énfasis2 2 5 3 3" xfId="8103" xr:uid="{00000000-0005-0000-0000-00003E120000}"/>
    <cellStyle name="40% - Énfasis2 2 5 4" xfId="2440" xr:uid="{00000000-0005-0000-0000-00003F120000}"/>
    <cellStyle name="40% - Énfasis2 2 5 4 2" xfId="8105" xr:uid="{00000000-0005-0000-0000-000040120000}"/>
    <cellStyle name="40% - Énfasis2 2 5 5" xfId="8100" xr:uid="{00000000-0005-0000-0000-000041120000}"/>
    <cellStyle name="40% - Énfasis2 2 6" xfId="2441" xr:uid="{00000000-0005-0000-0000-000042120000}"/>
    <cellStyle name="40% - Énfasis2 2 6 2" xfId="2442" xr:uid="{00000000-0005-0000-0000-000043120000}"/>
    <cellStyle name="40% - Énfasis2 2 6 2 2" xfId="8107" xr:uid="{00000000-0005-0000-0000-000044120000}"/>
    <cellStyle name="40% - Énfasis2 2 6 3" xfId="8106" xr:uid="{00000000-0005-0000-0000-000045120000}"/>
    <cellStyle name="40% - Énfasis2 2 7" xfId="2443" xr:uid="{00000000-0005-0000-0000-000046120000}"/>
    <cellStyle name="40% - Énfasis2 2 7 2" xfId="2444" xr:uid="{00000000-0005-0000-0000-000047120000}"/>
    <cellStyle name="40% - Énfasis2 2 7 2 2" xfId="8109" xr:uid="{00000000-0005-0000-0000-000048120000}"/>
    <cellStyle name="40% - Énfasis2 2 7 3" xfId="8108" xr:uid="{00000000-0005-0000-0000-000049120000}"/>
    <cellStyle name="40% - Énfasis2 2 8" xfId="2445" xr:uid="{00000000-0005-0000-0000-00004A120000}"/>
    <cellStyle name="40% - Énfasis2 2 8 2" xfId="2446" xr:uid="{00000000-0005-0000-0000-00004B120000}"/>
    <cellStyle name="40% - Énfasis2 2 8 2 2" xfId="8111" xr:uid="{00000000-0005-0000-0000-00004C120000}"/>
    <cellStyle name="40% - Énfasis2 2 8 3" xfId="8110" xr:uid="{00000000-0005-0000-0000-00004D120000}"/>
    <cellStyle name="40% - Énfasis2 2 9" xfId="2447" xr:uid="{00000000-0005-0000-0000-00004E120000}"/>
    <cellStyle name="40% - Énfasis2 2 9 2" xfId="8112" xr:uid="{00000000-0005-0000-0000-00004F120000}"/>
    <cellStyle name="40% - Énfasis2 3" xfId="36" xr:uid="{00000000-0005-0000-0000-000050120000}"/>
    <cellStyle name="40% - Énfasis2 3 2" xfId="2448" xr:uid="{00000000-0005-0000-0000-000051120000}"/>
    <cellStyle name="40% - Énfasis2 3 2 2" xfId="2449" xr:uid="{00000000-0005-0000-0000-000052120000}"/>
    <cellStyle name="40% - Énfasis2 3 2 2 2" xfId="2450" xr:uid="{00000000-0005-0000-0000-000053120000}"/>
    <cellStyle name="40% - Énfasis2 3 2 2 2 2" xfId="2451" xr:uid="{00000000-0005-0000-0000-000054120000}"/>
    <cellStyle name="40% - Énfasis2 3 2 2 2 2 2" xfId="2452" xr:uid="{00000000-0005-0000-0000-000055120000}"/>
    <cellStyle name="40% - Énfasis2 3 2 2 2 2 2 2" xfId="8117" xr:uid="{00000000-0005-0000-0000-000056120000}"/>
    <cellStyle name="40% - Énfasis2 3 2 2 2 2 3" xfId="8116" xr:uid="{00000000-0005-0000-0000-000057120000}"/>
    <cellStyle name="40% - Énfasis2 3 2 2 2 3" xfId="2453" xr:uid="{00000000-0005-0000-0000-000058120000}"/>
    <cellStyle name="40% - Énfasis2 3 2 2 2 3 2" xfId="2454" xr:uid="{00000000-0005-0000-0000-000059120000}"/>
    <cellStyle name="40% - Énfasis2 3 2 2 2 3 2 2" xfId="8119" xr:uid="{00000000-0005-0000-0000-00005A120000}"/>
    <cellStyle name="40% - Énfasis2 3 2 2 2 3 3" xfId="8118" xr:uid="{00000000-0005-0000-0000-00005B120000}"/>
    <cellStyle name="40% - Énfasis2 3 2 2 2 4" xfId="2455" xr:uid="{00000000-0005-0000-0000-00005C120000}"/>
    <cellStyle name="40% - Énfasis2 3 2 2 2 4 2" xfId="8120" xr:uid="{00000000-0005-0000-0000-00005D120000}"/>
    <cellStyle name="40% - Énfasis2 3 2 2 2 5" xfId="8115" xr:uid="{00000000-0005-0000-0000-00005E120000}"/>
    <cellStyle name="40% - Énfasis2 3 2 2 3" xfId="2456" xr:uid="{00000000-0005-0000-0000-00005F120000}"/>
    <cellStyle name="40% - Énfasis2 3 2 2 3 2" xfId="2457" xr:uid="{00000000-0005-0000-0000-000060120000}"/>
    <cellStyle name="40% - Énfasis2 3 2 2 3 2 2" xfId="8122" xr:uid="{00000000-0005-0000-0000-000061120000}"/>
    <cellStyle name="40% - Énfasis2 3 2 2 3 3" xfId="8121" xr:uid="{00000000-0005-0000-0000-000062120000}"/>
    <cellStyle name="40% - Énfasis2 3 2 2 4" xfId="2458" xr:uid="{00000000-0005-0000-0000-000063120000}"/>
    <cellStyle name="40% - Énfasis2 3 2 2 4 2" xfId="2459" xr:uid="{00000000-0005-0000-0000-000064120000}"/>
    <cellStyle name="40% - Énfasis2 3 2 2 4 2 2" xfId="8124" xr:uid="{00000000-0005-0000-0000-000065120000}"/>
    <cellStyle name="40% - Énfasis2 3 2 2 4 3" xfId="8123" xr:uid="{00000000-0005-0000-0000-000066120000}"/>
    <cellStyle name="40% - Énfasis2 3 2 2 5" xfId="2460" xr:uid="{00000000-0005-0000-0000-000067120000}"/>
    <cellStyle name="40% - Énfasis2 3 2 2 5 2" xfId="8125" xr:uid="{00000000-0005-0000-0000-000068120000}"/>
    <cellStyle name="40% - Énfasis2 3 2 2 6" xfId="8114" xr:uid="{00000000-0005-0000-0000-000069120000}"/>
    <cellStyle name="40% - Énfasis2 3 2 3" xfId="2461" xr:uid="{00000000-0005-0000-0000-00006A120000}"/>
    <cellStyle name="40% - Énfasis2 3 2 3 2" xfId="2462" xr:uid="{00000000-0005-0000-0000-00006B120000}"/>
    <cellStyle name="40% - Énfasis2 3 2 3 2 2" xfId="2463" xr:uid="{00000000-0005-0000-0000-00006C120000}"/>
    <cellStyle name="40% - Énfasis2 3 2 3 2 2 2" xfId="8128" xr:uid="{00000000-0005-0000-0000-00006D120000}"/>
    <cellStyle name="40% - Énfasis2 3 2 3 2 3" xfId="8127" xr:uid="{00000000-0005-0000-0000-00006E120000}"/>
    <cellStyle name="40% - Énfasis2 3 2 3 3" xfId="2464" xr:uid="{00000000-0005-0000-0000-00006F120000}"/>
    <cellStyle name="40% - Énfasis2 3 2 3 3 2" xfId="2465" xr:uid="{00000000-0005-0000-0000-000070120000}"/>
    <cellStyle name="40% - Énfasis2 3 2 3 3 2 2" xfId="8130" xr:uid="{00000000-0005-0000-0000-000071120000}"/>
    <cellStyle name="40% - Énfasis2 3 2 3 3 3" xfId="8129" xr:uid="{00000000-0005-0000-0000-000072120000}"/>
    <cellStyle name="40% - Énfasis2 3 2 3 4" xfId="2466" xr:uid="{00000000-0005-0000-0000-000073120000}"/>
    <cellStyle name="40% - Énfasis2 3 2 3 4 2" xfId="8131" xr:uid="{00000000-0005-0000-0000-000074120000}"/>
    <cellStyle name="40% - Énfasis2 3 2 3 5" xfId="8126" xr:uid="{00000000-0005-0000-0000-000075120000}"/>
    <cellStyle name="40% - Énfasis2 3 2 4" xfId="2467" xr:uid="{00000000-0005-0000-0000-000076120000}"/>
    <cellStyle name="40% - Énfasis2 3 2 4 2" xfId="2468" xr:uid="{00000000-0005-0000-0000-000077120000}"/>
    <cellStyle name="40% - Énfasis2 3 2 4 2 2" xfId="8133" xr:uid="{00000000-0005-0000-0000-000078120000}"/>
    <cellStyle name="40% - Énfasis2 3 2 4 3" xfId="8132" xr:uid="{00000000-0005-0000-0000-000079120000}"/>
    <cellStyle name="40% - Énfasis2 3 2 5" xfId="2469" xr:uid="{00000000-0005-0000-0000-00007A120000}"/>
    <cellStyle name="40% - Énfasis2 3 2 5 2" xfId="2470" xr:uid="{00000000-0005-0000-0000-00007B120000}"/>
    <cellStyle name="40% - Énfasis2 3 2 5 2 2" xfId="8135" xr:uid="{00000000-0005-0000-0000-00007C120000}"/>
    <cellStyle name="40% - Énfasis2 3 2 5 3" xfId="8134" xr:uid="{00000000-0005-0000-0000-00007D120000}"/>
    <cellStyle name="40% - Énfasis2 3 2 6" xfId="2471" xr:uid="{00000000-0005-0000-0000-00007E120000}"/>
    <cellStyle name="40% - Énfasis2 3 2 6 2" xfId="2472" xr:uid="{00000000-0005-0000-0000-00007F120000}"/>
    <cellStyle name="40% - Énfasis2 3 2 6 2 2" xfId="8137" xr:uid="{00000000-0005-0000-0000-000080120000}"/>
    <cellStyle name="40% - Énfasis2 3 2 6 3" xfId="8136" xr:uid="{00000000-0005-0000-0000-000081120000}"/>
    <cellStyle name="40% - Énfasis2 3 2 7" xfId="2473" xr:uid="{00000000-0005-0000-0000-000082120000}"/>
    <cellStyle name="40% - Énfasis2 3 2 7 2" xfId="8138" xr:uid="{00000000-0005-0000-0000-000083120000}"/>
    <cellStyle name="40% - Énfasis2 3 2 8" xfId="8113" xr:uid="{00000000-0005-0000-0000-000084120000}"/>
    <cellStyle name="40% - Énfasis2 3 3" xfId="2474" xr:uid="{00000000-0005-0000-0000-000085120000}"/>
    <cellStyle name="40% - Énfasis2 3 3 2" xfId="2475" xr:uid="{00000000-0005-0000-0000-000086120000}"/>
    <cellStyle name="40% - Énfasis2 3 3 2 2" xfId="2476" xr:uid="{00000000-0005-0000-0000-000087120000}"/>
    <cellStyle name="40% - Énfasis2 3 3 2 2 2" xfId="2477" xr:uid="{00000000-0005-0000-0000-000088120000}"/>
    <cellStyle name="40% - Énfasis2 3 3 2 2 2 2" xfId="8142" xr:uid="{00000000-0005-0000-0000-000089120000}"/>
    <cellStyle name="40% - Énfasis2 3 3 2 2 3" xfId="8141" xr:uid="{00000000-0005-0000-0000-00008A120000}"/>
    <cellStyle name="40% - Énfasis2 3 3 2 3" xfId="2478" xr:uid="{00000000-0005-0000-0000-00008B120000}"/>
    <cellStyle name="40% - Énfasis2 3 3 2 3 2" xfId="2479" xr:uid="{00000000-0005-0000-0000-00008C120000}"/>
    <cellStyle name="40% - Énfasis2 3 3 2 3 2 2" xfId="8144" xr:uid="{00000000-0005-0000-0000-00008D120000}"/>
    <cellStyle name="40% - Énfasis2 3 3 2 3 3" xfId="8143" xr:uid="{00000000-0005-0000-0000-00008E120000}"/>
    <cellStyle name="40% - Énfasis2 3 3 2 4" xfId="2480" xr:uid="{00000000-0005-0000-0000-00008F120000}"/>
    <cellStyle name="40% - Énfasis2 3 3 2 4 2" xfId="8145" xr:uid="{00000000-0005-0000-0000-000090120000}"/>
    <cellStyle name="40% - Énfasis2 3 3 2 5" xfId="8140" xr:uid="{00000000-0005-0000-0000-000091120000}"/>
    <cellStyle name="40% - Énfasis2 3 3 3" xfId="2481" xr:uid="{00000000-0005-0000-0000-000092120000}"/>
    <cellStyle name="40% - Énfasis2 3 3 3 2" xfId="2482" xr:uid="{00000000-0005-0000-0000-000093120000}"/>
    <cellStyle name="40% - Énfasis2 3 3 3 2 2" xfId="8147" xr:uid="{00000000-0005-0000-0000-000094120000}"/>
    <cellStyle name="40% - Énfasis2 3 3 3 3" xfId="8146" xr:uid="{00000000-0005-0000-0000-000095120000}"/>
    <cellStyle name="40% - Énfasis2 3 3 4" xfId="2483" xr:uid="{00000000-0005-0000-0000-000096120000}"/>
    <cellStyle name="40% - Énfasis2 3 3 4 2" xfId="2484" xr:uid="{00000000-0005-0000-0000-000097120000}"/>
    <cellStyle name="40% - Énfasis2 3 3 4 2 2" xfId="8149" xr:uid="{00000000-0005-0000-0000-000098120000}"/>
    <cellStyle name="40% - Énfasis2 3 3 4 3" xfId="8148" xr:uid="{00000000-0005-0000-0000-000099120000}"/>
    <cellStyle name="40% - Énfasis2 3 3 5" xfId="2485" xr:uid="{00000000-0005-0000-0000-00009A120000}"/>
    <cellStyle name="40% - Énfasis2 3 3 5 2" xfId="8150" xr:uid="{00000000-0005-0000-0000-00009B120000}"/>
    <cellStyle name="40% - Énfasis2 3 3 6" xfId="8139" xr:uid="{00000000-0005-0000-0000-00009C120000}"/>
    <cellStyle name="40% - Énfasis2 3 4" xfId="2486" xr:uid="{00000000-0005-0000-0000-00009D120000}"/>
    <cellStyle name="40% - Énfasis2 3 4 2" xfId="2487" xr:uid="{00000000-0005-0000-0000-00009E120000}"/>
    <cellStyle name="40% - Énfasis2 3 4 2 2" xfId="2488" xr:uid="{00000000-0005-0000-0000-00009F120000}"/>
    <cellStyle name="40% - Énfasis2 3 4 2 2 2" xfId="8153" xr:uid="{00000000-0005-0000-0000-0000A0120000}"/>
    <cellStyle name="40% - Énfasis2 3 4 2 3" xfId="8152" xr:uid="{00000000-0005-0000-0000-0000A1120000}"/>
    <cellStyle name="40% - Énfasis2 3 4 3" xfId="2489" xr:uid="{00000000-0005-0000-0000-0000A2120000}"/>
    <cellStyle name="40% - Énfasis2 3 4 3 2" xfId="2490" xr:uid="{00000000-0005-0000-0000-0000A3120000}"/>
    <cellStyle name="40% - Énfasis2 3 4 3 2 2" xfId="8155" xr:uid="{00000000-0005-0000-0000-0000A4120000}"/>
    <cellStyle name="40% - Énfasis2 3 4 3 3" xfId="8154" xr:uid="{00000000-0005-0000-0000-0000A5120000}"/>
    <cellStyle name="40% - Énfasis2 3 4 4" xfId="2491" xr:uid="{00000000-0005-0000-0000-0000A6120000}"/>
    <cellStyle name="40% - Énfasis2 3 4 4 2" xfId="8156" xr:uid="{00000000-0005-0000-0000-0000A7120000}"/>
    <cellStyle name="40% - Énfasis2 3 4 5" xfId="8151" xr:uid="{00000000-0005-0000-0000-0000A8120000}"/>
    <cellStyle name="40% - Énfasis2 3 5" xfId="2492" xr:uid="{00000000-0005-0000-0000-0000A9120000}"/>
    <cellStyle name="40% - Énfasis2 3 5 2" xfId="2493" xr:uid="{00000000-0005-0000-0000-0000AA120000}"/>
    <cellStyle name="40% - Énfasis2 3 5 2 2" xfId="8158" xr:uid="{00000000-0005-0000-0000-0000AB120000}"/>
    <cellStyle name="40% - Énfasis2 3 5 3" xfId="8157" xr:uid="{00000000-0005-0000-0000-0000AC120000}"/>
    <cellStyle name="40% - Énfasis2 3 6" xfId="2494" xr:uid="{00000000-0005-0000-0000-0000AD120000}"/>
    <cellStyle name="40% - Énfasis2 3 6 2" xfId="2495" xr:uid="{00000000-0005-0000-0000-0000AE120000}"/>
    <cellStyle name="40% - Énfasis2 3 6 2 2" xfId="8160" xr:uid="{00000000-0005-0000-0000-0000AF120000}"/>
    <cellStyle name="40% - Énfasis2 3 6 3" xfId="8159" xr:uid="{00000000-0005-0000-0000-0000B0120000}"/>
    <cellStyle name="40% - Énfasis2 3 7" xfId="2496" xr:uid="{00000000-0005-0000-0000-0000B1120000}"/>
    <cellStyle name="40% - Énfasis2 3 7 2" xfId="2497" xr:uid="{00000000-0005-0000-0000-0000B2120000}"/>
    <cellStyle name="40% - Énfasis2 3 7 2 2" xfId="8162" xr:uid="{00000000-0005-0000-0000-0000B3120000}"/>
    <cellStyle name="40% - Énfasis2 3 7 3" xfId="8161" xr:uid="{00000000-0005-0000-0000-0000B4120000}"/>
    <cellStyle name="40% - Énfasis2 3 8" xfId="2498" xr:uid="{00000000-0005-0000-0000-0000B5120000}"/>
    <cellStyle name="40% - Énfasis2 3 8 2" xfId="8163" xr:uid="{00000000-0005-0000-0000-0000B6120000}"/>
    <cellStyle name="40% - Énfasis2 3 9" xfId="5684" xr:uid="{00000000-0005-0000-0000-0000B7120000}"/>
    <cellStyle name="40% - Énfasis2 4" xfId="2499" xr:uid="{00000000-0005-0000-0000-0000B8120000}"/>
    <cellStyle name="40% - Énfasis2 4 2" xfId="2500" xr:uid="{00000000-0005-0000-0000-0000B9120000}"/>
    <cellStyle name="40% - Énfasis2 4 2 2" xfId="2501" xr:uid="{00000000-0005-0000-0000-0000BA120000}"/>
    <cellStyle name="40% - Énfasis2 4 2 2 2" xfId="2502" xr:uid="{00000000-0005-0000-0000-0000BB120000}"/>
    <cellStyle name="40% - Énfasis2 4 2 2 2 2" xfId="2503" xr:uid="{00000000-0005-0000-0000-0000BC120000}"/>
    <cellStyle name="40% - Énfasis2 4 2 2 2 2 2" xfId="8168" xr:uid="{00000000-0005-0000-0000-0000BD120000}"/>
    <cellStyle name="40% - Énfasis2 4 2 2 2 3" xfId="8167" xr:uid="{00000000-0005-0000-0000-0000BE120000}"/>
    <cellStyle name="40% - Énfasis2 4 2 2 3" xfId="2504" xr:uid="{00000000-0005-0000-0000-0000BF120000}"/>
    <cellStyle name="40% - Énfasis2 4 2 2 3 2" xfId="2505" xr:uid="{00000000-0005-0000-0000-0000C0120000}"/>
    <cellStyle name="40% - Énfasis2 4 2 2 3 2 2" xfId="8170" xr:uid="{00000000-0005-0000-0000-0000C1120000}"/>
    <cellStyle name="40% - Énfasis2 4 2 2 3 3" xfId="8169" xr:uid="{00000000-0005-0000-0000-0000C2120000}"/>
    <cellStyle name="40% - Énfasis2 4 2 2 4" xfId="2506" xr:uid="{00000000-0005-0000-0000-0000C3120000}"/>
    <cellStyle name="40% - Énfasis2 4 2 2 4 2" xfId="8171" xr:uid="{00000000-0005-0000-0000-0000C4120000}"/>
    <cellStyle name="40% - Énfasis2 4 2 2 5" xfId="8166" xr:uid="{00000000-0005-0000-0000-0000C5120000}"/>
    <cellStyle name="40% - Énfasis2 4 2 3" xfId="2507" xr:uid="{00000000-0005-0000-0000-0000C6120000}"/>
    <cellStyle name="40% - Énfasis2 4 2 3 2" xfId="2508" xr:uid="{00000000-0005-0000-0000-0000C7120000}"/>
    <cellStyle name="40% - Énfasis2 4 2 3 2 2" xfId="8173" xr:uid="{00000000-0005-0000-0000-0000C8120000}"/>
    <cellStyle name="40% - Énfasis2 4 2 3 3" xfId="8172" xr:uid="{00000000-0005-0000-0000-0000C9120000}"/>
    <cellStyle name="40% - Énfasis2 4 2 4" xfId="2509" xr:uid="{00000000-0005-0000-0000-0000CA120000}"/>
    <cellStyle name="40% - Énfasis2 4 2 4 2" xfId="2510" xr:uid="{00000000-0005-0000-0000-0000CB120000}"/>
    <cellStyle name="40% - Énfasis2 4 2 4 2 2" xfId="8175" xr:uid="{00000000-0005-0000-0000-0000CC120000}"/>
    <cellStyle name="40% - Énfasis2 4 2 4 3" xfId="8174" xr:uid="{00000000-0005-0000-0000-0000CD120000}"/>
    <cellStyle name="40% - Énfasis2 4 2 5" xfId="2511" xr:uid="{00000000-0005-0000-0000-0000CE120000}"/>
    <cellStyle name="40% - Énfasis2 4 2 5 2" xfId="8176" xr:uid="{00000000-0005-0000-0000-0000CF120000}"/>
    <cellStyle name="40% - Énfasis2 4 2 6" xfId="8165" xr:uid="{00000000-0005-0000-0000-0000D0120000}"/>
    <cellStyle name="40% - Énfasis2 4 3" xfId="2512" xr:uid="{00000000-0005-0000-0000-0000D1120000}"/>
    <cellStyle name="40% - Énfasis2 4 3 2" xfId="2513" xr:uid="{00000000-0005-0000-0000-0000D2120000}"/>
    <cellStyle name="40% - Énfasis2 4 3 2 2" xfId="2514" xr:uid="{00000000-0005-0000-0000-0000D3120000}"/>
    <cellStyle name="40% - Énfasis2 4 3 2 2 2" xfId="8179" xr:uid="{00000000-0005-0000-0000-0000D4120000}"/>
    <cellStyle name="40% - Énfasis2 4 3 2 3" xfId="8178" xr:uid="{00000000-0005-0000-0000-0000D5120000}"/>
    <cellStyle name="40% - Énfasis2 4 3 3" xfId="2515" xr:uid="{00000000-0005-0000-0000-0000D6120000}"/>
    <cellStyle name="40% - Énfasis2 4 3 3 2" xfId="2516" xr:uid="{00000000-0005-0000-0000-0000D7120000}"/>
    <cellStyle name="40% - Énfasis2 4 3 3 2 2" xfId="8181" xr:uid="{00000000-0005-0000-0000-0000D8120000}"/>
    <cellStyle name="40% - Énfasis2 4 3 3 3" xfId="8180" xr:uid="{00000000-0005-0000-0000-0000D9120000}"/>
    <cellStyle name="40% - Énfasis2 4 3 4" xfId="2517" xr:uid="{00000000-0005-0000-0000-0000DA120000}"/>
    <cellStyle name="40% - Énfasis2 4 3 4 2" xfId="8182" xr:uid="{00000000-0005-0000-0000-0000DB120000}"/>
    <cellStyle name="40% - Énfasis2 4 3 5" xfId="8177" xr:uid="{00000000-0005-0000-0000-0000DC120000}"/>
    <cellStyle name="40% - Énfasis2 4 4" xfId="2518" xr:uid="{00000000-0005-0000-0000-0000DD120000}"/>
    <cellStyle name="40% - Énfasis2 4 4 2" xfId="2519" xr:uid="{00000000-0005-0000-0000-0000DE120000}"/>
    <cellStyle name="40% - Énfasis2 4 4 2 2" xfId="8184" xr:uid="{00000000-0005-0000-0000-0000DF120000}"/>
    <cellStyle name="40% - Énfasis2 4 4 3" xfId="8183" xr:uid="{00000000-0005-0000-0000-0000E0120000}"/>
    <cellStyle name="40% - Énfasis2 4 5" xfId="2520" xr:uid="{00000000-0005-0000-0000-0000E1120000}"/>
    <cellStyle name="40% - Énfasis2 4 5 2" xfId="2521" xr:uid="{00000000-0005-0000-0000-0000E2120000}"/>
    <cellStyle name="40% - Énfasis2 4 5 2 2" xfId="8186" xr:uid="{00000000-0005-0000-0000-0000E3120000}"/>
    <cellStyle name="40% - Énfasis2 4 5 3" xfId="8185" xr:uid="{00000000-0005-0000-0000-0000E4120000}"/>
    <cellStyle name="40% - Énfasis2 4 6" xfId="2522" xr:uid="{00000000-0005-0000-0000-0000E5120000}"/>
    <cellStyle name="40% - Énfasis2 4 6 2" xfId="2523" xr:uid="{00000000-0005-0000-0000-0000E6120000}"/>
    <cellStyle name="40% - Énfasis2 4 6 2 2" xfId="8188" xr:uid="{00000000-0005-0000-0000-0000E7120000}"/>
    <cellStyle name="40% - Énfasis2 4 6 3" xfId="8187" xr:uid="{00000000-0005-0000-0000-0000E8120000}"/>
    <cellStyle name="40% - Énfasis2 4 7" xfId="2524" xr:uid="{00000000-0005-0000-0000-0000E9120000}"/>
    <cellStyle name="40% - Énfasis2 4 7 2" xfId="8189" xr:uid="{00000000-0005-0000-0000-0000EA120000}"/>
    <cellStyle name="40% - Énfasis2 4 8" xfId="8164" xr:uid="{00000000-0005-0000-0000-0000EB120000}"/>
    <cellStyle name="40% - Énfasis2 5" xfId="2525" xr:uid="{00000000-0005-0000-0000-0000EC120000}"/>
    <cellStyle name="40% - Énfasis2 5 2" xfId="2526" xr:uid="{00000000-0005-0000-0000-0000ED120000}"/>
    <cellStyle name="40% - Énfasis2 5 2 2" xfId="2527" xr:uid="{00000000-0005-0000-0000-0000EE120000}"/>
    <cellStyle name="40% - Énfasis2 5 2 2 2" xfId="2528" xr:uid="{00000000-0005-0000-0000-0000EF120000}"/>
    <cellStyle name="40% - Énfasis2 5 2 2 2 2" xfId="2529" xr:uid="{00000000-0005-0000-0000-0000F0120000}"/>
    <cellStyle name="40% - Énfasis2 5 2 2 2 2 2" xfId="8194" xr:uid="{00000000-0005-0000-0000-0000F1120000}"/>
    <cellStyle name="40% - Énfasis2 5 2 2 2 3" xfId="8193" xr:uid="{00000000-0005-0000-0000-0000F2120000}"/>
    <cellStyle name="40% - Énfasis2 5 2 2 3" xfId="2530" xr:uid="{00000000-0005-0000-0000-0000F3120000}"/>
    <cellStyle name="40% - Énfasis2 5 2 2 3 2" xfId="2531" xr:uid="{00000000-0005-0000-0000-0000F4120000}"/>
    <cellStyle name="40% - Énfasis2 5 2 2 3 2 2" xfId="8196" xr:uid="{00000000-0005-0000-0000-0000F5120000}"/>
    <cellStyle name="40% - Énfasis2 5 2 2 3 3" xfId="8195" xr:uid="{00000000-0005-0000-0000-0000F6120000}"/>
    <cellStyle name="40% - Énfasis2 5 2 2 4" xfId="2532" xr:uid="{00000000-0005-0000-0000-0000F7120000}"/>
    <cellStyle name="40% - Énfasis2 5 2 2 4 2" xfId="8197" xr:uid="{00000000-0005-0000-0000-0000F8120000}"/>
    <cellStyle name="40% - Énfasis2 5 2 2 5" xfId="8192" xr:uid="{00000000-0005-0000-0000-0000F9120000}"/>
    <cellStyle name="40% - Énfasis2 5 2 3" xfId="2533" xr:uid="{00000000-0005-0000-0000-0000FA120000}"/>
    <cellStyle name="40% - Énfasis2 5 2 3 2" xfId="2534" xr:uid="{00000000-0005-0000-0000-0000FB120000}"/>
    <cellStyle name="40% - Énfasis2 5 2 3 2 2" xfId="8199" xr:uid="{00000000-0005-0000-0000-0000FC120000}"/>
    <cellStyle name="40% - Énfasis2 5 2 3 3" xfId="8198" xr:uid="{00000000-0005-0000-0000-0000FD120000}"/>
    <cellStyle name="40% - Énfasis2 5 2 4" xfId="2535" xr:uid="{00000000-0005-0000-0000-0000FE120000}"/>
    <cellStyle name="40% - Énfasis2 5 2 4 2" xfId="2536" xr:uid="{00000000-0005-0000-0000-0000FF120000}"/>
    <cellStyle name="40% - Énfasis2 5 2 4 2 2" xfId="8201" xr:uid="{00000000-0005-0000-0000-000000130000}"/>
    <cellStyle name="40% - Énfasis2 5 2 4 3" xfId="8200" xr:uid="{00000000-0005-0000-0000-000001130000}"/>
    <cellStyle name="40% - Énfasis2 5 2 5" xfId="2537" xr:uid="{00000000-0005-0000-0000-000002130000}"/>
    <cellStyle name="40% - Énfasis2 5 2 5 2" xfId="8202" xr:uid="{00000000-0005-0000-0000-000003130000}"/>
    <cellStyle name="40% - Énfasis2 5 2 6" xfId="8191" xr:uid="{00000000-0005-0000-0000-000004130000}"/>
    <cellStyle name="40% - Énfasis2 5 3" xfId="2538" xr:uid="{00000000-0005-0000-0000-000005130000}"/>
    <cellStyle name="40% - Énfasis2 5 3 2" xfId="2539" xr:uid="{00000000-0005-0000-0000-000006130000}"/>
    <cellStyle name="40% - Énfasis2 5 3 2 2" xfId="2540" xr:uid="{00000000-0005-0000-0000-000007130000}"/>
    <cellStyle name="40% - Énfasis2 5 3 2 2 2" xfId="8205" xr:uid="{00000000-0005-0000-0000-000008130000}"/>
    <cellStyle name="40% - Énfasis2 5 3 2 3" xfId="8204" xr:uid="{00000000-0005-0000-0000-000009130000}"/>
    <cellStyle name="40% - Énfasis2 5 3 3" xfId="2541" xr:uid="{00000000-0005-0000-0000-00000A130000}"/>
    <cellStyle name="40% - Énfasis2 5 3 3 2" xfId="2542" xr:uid="{00000000-0005-0000-0000-00000B130000}"/>
    <cellStyle name="40% - Énfasis2 5 3 3 2 2" xfId="8207" xr:uid="{00000000-0005-0000-0000-00000C130000}"/>
    <cellStyle name="40% - Énfasis2 5 3 3 3" xfId="8206" xr:uid="{00000000-0005-0000-0000-00000D130000}"/>
    <cellStyle name="40% - Énfasis2 5 3 4" xfId="2543" xr:uid="{00000000-0005-0000-0000-00000E130000}"/>
    <cellStyle name="40% - Énfasis2 5 3 4 2" xfId="8208" xr:uid="{00000000-0005-0000-0000-00000F130000}"/>
    <cellStyle name="40% - Énfasis2 5 3 5" xfId="8203" xr:uid="{00000000-0005-0000-0000-000010130000}"/>
    <cellStyle name="40% - Énfasis2 5 4" xfId="2544" xr:uid="{00000000-0005-0000-0000-000011130000}"/>
    <cellStyle name="40% - Énfasis2 5 4 2" xfId="2545" xr:uid="{00000000-0005-0000-0000-000012130000}"/>
    <cellStyle name="40% - Énfasis2 5 4 2 2" xfId="8210" xr:uid="{00000000-0005-0000-0000-000013130000}"/>
    <cellStyle name="40% - Énfasis2 5 4 3" xfId="8209" xr:uid="{00000000-0005-0000-0000-000014130000}"/>
    <cellStyle name="40% - Énfasis2 5 5" xfId="2546" xr:uid="{00000000-0005-0000-0000-000015130000}"/>
    <cellStyle name="40% - Énfasis2 5 5 2" xfId="2547" xr:uid="{00000000-0005-0000-0000-000016130000}"/>
    <cellStyle name="40% - Énfasis2 5 5 2 2" xfId="8212" xr:uid="{00000000-0005-0000-0000-000017130000}"/>
    <cellStyle name="40% - Énfasis2 5 5 3" xfId="8211" xr:uid="{00000000-0005-0000-0000-000018130000}"/>
    <cellStyle name="40% - Énfasis2 5 6" xfId="2548" xr:uid="{00000000-0005-0000-0000-000019130000}"/>
    <cellStyle name="40% - Énfasis2 5 6 2" xfId="2549" xr:uid="{00000000-0005-0000-0000-00001A130000}"/>
    <cellStyle name="40% - Énfasis2 5 6 2 2" xfId="8214" xr:uid="{00000000-0005-0000-0000-00001B130000}"/>
    <cellStyle name="40% - Énfasis2 5 6 3" xfId="8213" xr:uid="{00000000-0005-0000-0000-00001C130000}"/>
    <cellStyle name="40% - Énfasis2 5 7" xfId="2550" xr:uid="{00000000-0005-0000-0000-00001D130000}"/>
    <cellStyle name="40% - Énfasis2 5 7 2" xfId="8215" xr:uid="{00000000-0005-0000-0000-00001E130000}"/>
    <cellStyle name="40% - Énfasis2 5 8" xfId="8190" xr:uid="{00000000-0005-0000-0000-00001F130000}"/>
    <cellStyle name="40% - Énfasis2 6" xfId="2551" xr:uid="{00000000-0005-0000-0000-000020130000}"/>
    <cellStyle name="40% - Énfasis2 6 2" xfId="2552" xr:uid="{00000000-0005-0000-0000-000021130000}"/>
    <cellStyle name="40% - Énfasis2 6 2 2" xfId="2553" xr:uid="{00000000-0005-0000-0000-000022130000}"/>
    <cellStyle name="40% - Énfasis2 6 2 2 2" xfId="2554" xr:uid="{00000000-0005-0000-0000-000023130000}"/>
    <cellStyle name="40% - Énfasis2 6 2 2 2 2" xfId="2555" xr:uid="{00000000-0005-0000-0000-000024130000}"/>
    <cellStyle name="40% - Énfasis2 6 2 2 2 2 2" xfId="8220" xr:uid="{00000000-0005-0000-0000-000025130000}"/>
    <cellStyle name="40% - Énfasis2 6 2 2 2 3" xfId="8219" xr:uid="{00000000-0005-0000-0000-000026130000}"/>
    <cellStyle name="40% - Énfasis2 6 2 2 3" xfId="2556" xr:uid="{00000000-0005-0000-0000-000027130000}"/>
    <cellStyle name="40% - Énfasis2 6 2 2 3 2" xfId="2557" xr:uid="{00000000-0005-0000-0000-000028130000}"/>
    <cellStyle name="40% - Énfasis2 6 2 2 3 2 2" xfId="8222" xr:uid="{00000000-0005-0000-0000-000029130000}"/>
    <cellStyle name="40% - Énfasis2 6 2 2 3 3" xfId="8221" xr:uid="{00000000-0005-0000-0000-00002A130000}"/>
    <cellStyle name="40% - Énfasis2 6 2 2 4" xfId="2558" xr:uid="{00000000-0005-0000-0000-00002B130000}"/>
    <cellStyle name="40% - Énfasis2 6 2 2 4 2" xfId="8223" xr:uid="{00000000-0005-0000-0000-00002C130000}"/>
    <cellStyle name="40% - Énfasis2 6 2 2 5" xfId="8218" xr:uid="{00000000-0005-0000-0000-00002D130000}"/>
    <cellStyle name="40% - Énfasis2 6 2 3" xfId="2559" xr:uid="{00000000-0005-0000-0000-00002E130000}"/>
    <cellStyle name="40% - Énfasis2 6 2 3 2" xfId="2560" xr:uid="{00000000-0005-0000-0000-00002F130000}"/>
    <cellStyle name="40% - Énfasis2 6 2 3 2 2" xfId="8225" xr:uid="{00000000-0005-0000-0000-000030130000}"/>
    <cellStyle name="40% - Énfasis2 6 2 3 3" xfId="8224" xr:uid="{00000000-0005-0000-0000-000031130000}"/>
    <cellStyle name="40% - Énfasis2 6 2 4" xfId="2561" xr:uid="{00000000-0005-0000-0000-000032130000}"/>
    <cellStyle name="40% - Énfasis2 6 2 4 2" xfId="2562" xr:uid="{00000000-0005-0000-0000-000033130000}"/>
    <cellStyle name="40% - Énfasis2 6 2 4 2 2" xfId="8227" xr:uid="{00000000-0005-0000-0000-000034130000}"/>
    <cellStyle name="40% - Énfasis2 6 2 4 3" xfId="8226" xr:uid="{00000000-0005-0000-0000-000035130000}"/>
    <cellStyle name="40% - Énfasis2 6 2 5" xfId="2563" xr:uid="{00000000-0005-0000-0000-000036130000}"/>
    <cellStyle name="40% - Énfasis2 6 2 5 2" xfId="8228" xr:uid="{00000000-0005-0000-0000-000037130000}"/>
    <cellStyle name="40% - Énfasis2 6 2 6" xfId="8217" xr:uid="{00000000-0005-0000-0000-000038130000}"/>
    <cellStyle name="40% - Énfasis2 6 3" xfId="2564" xr:uid="{00000000-0005-0000-0000-000039130000}"/>
    <cellStyle name="40% - Énfasis2 6 3 2" xfId="2565" xr:uid="{00000000-0005-0000-0000-00003A130000}"/>
    <cellStyle name="40% - Énfasis2 6 3 2 2" xfId="2566" xr:uid="{00000000-0005-0000-0000-00003B130000}"/>
    <cellStyle name="40% - Énfasis2 6 3 2 2 2" xfId="8231" xr:uid="{00000000-0005-0000-0000-00003C130000}"/>
    <cellStyle name="40% - Énfasis2 6 3 2 3" xfId="8230" xr:uid="{00000000-0005-0000-0000-00003D130000}"/>
    <cellStyle name="40% - Énfasis2 6 3 3" xfId="2567" xr:uid="{00000000-0005-0000-0000-00003E130000}"/>
    <cellStyle name="40% - Énfasis2 6 3 3 2" xfId="2568" xr:uid="{00000000-0005-0000-0000-00003F130000}"/>
    <cellStyle name="40% - Énfasis2 6 3 3 2 2" xfId="8233" xr:uid="{00000000-0005-0000-0000-000040130000}"/>
    <cellStyle name="40% - Énfasis2 6 3 3 3" xfId="8232" xr:uid="{00000000-0005-0000-0000-000041130000}"/>
    <cellStyle name="40% - Énfasis2 6 3 4" xfId="2569" xr:uid="{00000000-0005-0000-0000-000042130000}"/>
    <cellStyle name="40% - Énfasis2 6 3 4 2" xfId="8234" xr:uid="{00000000-0005-0000-0000-000043130000}"/>
    <cellStyle name="40% - Énfasis2 6 3 5" xfId="8229" xr:uid="{00000000-0005-0000-0000-000044130000}"/>
    <cellStyle name="40% - Énfasis2 6 4" xfId="2570" xr:uid="{00000000-0005-0000-0000-000045130000}"/>
    <cellStyle name="40% - Énfasis2 6 4 2" xfId="2571" xr:uid="{00000000-0005-0000-0000-000046130000}"/>
    <cellStyle name="40% - Énfasis2 6 4 2 2" xfId="8236" xr:uid="{00000000-0005-0000-0000-000047130000}"/>
    <cellStyle name="40% - Énfasis2 6 4 3" xfId="8235" xr:uid="{00000000-0005-0000-0000-000048130000}"/>
    <cellStyle name="40% - Énfasis2 6 5" xfId="2572" xr:uid="{00000000-0005-0000-0000-000049130000}"/>
    <cellStyle name="40% - Énfasis2 6 5 2" xfId="2573" xr:uid="{00000000-0005-0000-0000-00004A130000}"/>
    <cellStyle name="40% - Énfasis2 6 5 2 2" xfId="8238" xr:uid="{00000000-0005-0000-0000-00004B130000}"/>
    <cellStyle name="40% - Énfasis2 6 5 3" xfId="8237" xr:uid="{00000000-0005-0000-0000-00004C130000}"/>
    <cellStyle name="40% - Énfasis2 6 6" xfId="2574" xr:uid="{00000000-0005-0000-0000-00004D130000}"/>
    <cellStyle name="40% - Énfasis2 6 6 2" xfId="8239" xr:uid="{00000000-0005-0000-0000-00004E130000}"/>
    <cellStyle name="40% - Énfasis2 6 7" xfId="8216" xr:uid="{00000000-0005-0000-0000-00004F130000}"/>
    <cellStyle name="40% - Énfasis2 7" xfId="2575" xr:uid="{00000000-0005-0000-0000-000050130000}"/>
    <cellStyle name="40% - Énfasis2 7 2" xfId="2576" xr:uid="{00000000-0005-0000-0000-000051130000}"/>
    <cellStyle name="40% - Énfasis2 7 2 2" xfId="2577" xr:uid="{00000000-0005-0000-0000-000052130000}"/>
    <cellStyle name="40% - Énfasis2 7 2 2 2" xfId="2578" xr:uid="{00000000-0005-0000-0000-000053130000}"/>
    <cellStyle name="40% - Énfasis2 7 2 2 2 2" xfId="2579" xr:uid="{00000000-0005-0000-0000-000054130000}"/>
    <cellStyle name="40% - Énfasis2 7 2 2 2 2 2" xfId="8244" xr:uid="{00000000-0005-0000-0000-000055130000}"/>
    <cellStyle name="40% - Énfasis2 7 2 2 2 3" xfId="8243" xr:uid="{00000000-0005-0000-0000-000056130000}"/>
    <cellStyle name="40% - Énfasis2 7 2 2 3" xfId="2580" xr:uid="{00000000-0005-0000-0000-000057130000}"/>
    <cellStyle name="40% - Énfasis2 7 2 2 3 2" xfId="2581" xr:uid="{00000000-0005-0000-0000-000058130000}"/>
    <cellStyle name="40% - Énfasis2 7 2 2 3 2 2" xfId="8246" xr:uid="{00000000-0005-0000-0000-000059130000}"/>
    <cellStyle name="40% - Énfasis2 7 2 2 3 3" xfId="8245" xr:uid="{00000000-0005-0000-0000-00005A130000}"/>
    <cellStyle name="40% - Énfasis2 7 2 2 4" xfId="2582" xr:uid="{00000000-0005-0000-0000-00005B130000}"/>
    <cellStyle name="40% - Énfasis2 7 2 2 4 2" xfId="8247" xr:uid="{00000000-0005-0000-0000-00005C130000}"/>
    <cellStyle name="40% - Énfasis2 7 2 2 5" xfId="8242" xr:uid="{00000000-0005-0000-0000-00005D130000}"/>
    <cellStyle name="40% - Énfasis2 7 2 3" xfId="2583" xr:uid="{00000000-0005-0000-0000-00005E130000}"/>
    <cellStyle name="40% - Énfasis2 7 2 3 2" xfId="2584" xr:uid="{00000000-0005-0000-0000-00005F130000}"/>
    <cellStyle name="40% - Énfasis2 7 2 3 2 2" xfId="8249" xr:uid="{00000000-0005-0000-0000-000060130000}"/>
    <cellStyle name="40% - Énfasis2 7 2 3 3" xfId="8248" xr:uid="{00000000-0005-0000-0000-000061130000}"/>
    <cellStyle name="40% - Énfasis2 7 2 4" xfId="2585" xr:uid="{00000000-0005-0000-0000-000062130000}"/>
    <cellStyle name="40% - Énfasis2 7 2 4 2" xfId="2586" xr:uid="{00000000-0005-0000-0000-000063130000}"/>
    <cellStyle name="40% - Énfasis2 7 2 4 2 2" xfId="8251" xr:uid="{00000000-0005-0000-0000-000064130000}"/>
    <cellStyle name="40% - Énfasis2 7 2 4 3" xfId="8250" xr:uid="{00000000-0005-0000-0000-000065130000}"/>
    <cellStyle name="40% - Énfasis2 7 2 5" xfId="2587" xr:uid="{00000000-0005-0000-0000-000066130000}"/>
    <cellStyle name="40% - Énfasis2 7 2 5 2" xfId="8252" xr:uid="{00000000-0005-0000-0000-000067130000}"/>
    <cellStyle name="40% - Énfasis2 7 2 6" xfId="8241" xr:uid="{00000000-0005-0000-0000-000068130000}"/>
    <cellStyle name="40% - Énfasis2 7 3" xfId="2588" xr:uid="{00000000-0005-0000-0000-000069130000}"/>
    <cellStyle name="40% - Énfasis2 7 3 2" xfId="2589" xr:uid="{00000000-0005-0000-0000-00006A130000}"/>
    <cellStyle name="40% - Énfasis2 7 3 2 2" xfId="2590" xr:uid="{00000000-0005-0000-0000-00006B130000}"/>
    <cellStyle name="40% - Énfasis2 7 3 2 2 2" xfId="8255" xr:uid="{00000000-0005-0000-0000-00006C130000}"/>
    <cellStyle name="40% - Énfasis2 7 3 2 3" xfId="8254" xr:uid="{00000000-0005-0000-0000-00006D130000}"/>
    <cellStyle name="40% - Énfasis2 7 3 3" xfId="2591" xr:uid="{00000000-0005-0000-0000-00006E130000}"/>
    <cellStyle name="40% - Énfasis2 7 3 3 2" xfId="2592" xr:uid="{00000000-0005-0000-0000-00006F130000}"/>
    <cellStyle name="40% - Énfasis2 7 3 3 2 2" xfId="8257" xr:uid="{00000000-0005-0000-0000-000070130000}"/>
    <cellStyle name="40% - Énfasis2 7 3 3 3" xfId="8256" xr:uid="{00000000-0005-0000-0000-000071130000}"/>
    <cellStyle name="40% - Énfasis2 7 3 4" xfId="2593" xr:uid="{00000000-0005-0000-0000-000072130000}"/>
    <cellStyle name="40% - Énfasis2 7 3 4 2" xfId="8258" xr:uid="{00000000-0005-0000-0000-000073130000}"/>
    <cellStyle name="40% - Énfasis2 7 3 5" xfId="8253" xr:uid="{00000000-0005-0000-0000-000074130000}"/>
    <cellStyle name="40% - Énfasis2 7 4" xfId="2594" xr:uid="{00000000-0005-0000-0000-000075130000}"/>
    <cellStyle name="40% - Énfasis2 7 4 2" xfId="2595" xr:uid="{00000000-0005-0000-0000-000076130000}"/>
    <cellStyle name="40% - Énfasis2 7 4 2 2" xfId="8260" xr:uid="{00000000-0005-0000-0000-000077130000}"/>
    <cellStyle name="40% - Énfasis2 7 4 3" xfId="8259" xr:uid="{00000000-0005-0000-0000-000078130000}"/>
    <cellStyle name="40% - Énfasis2 7 5" xfId="2596" xr:uid="{00000000-0005-0000-0000-000079130000}"/>
    <cellStyle name="40% - Énfasis2 7 5 2" xfId="2597" xr:uid="{00000000-0005-0000-0000-00007A130000}"/>
    <cellStyle name="40% - Énfasis2 7 5 2 2" xfId="8262" xr:uid="{00000000-0005-0000-0000-00007B130000}"/>
    <cellStyle name="40% - Énfasis2 7 5 3" xfId="8261" xr:uid="{00000000-0005-0000-0000-00007C130000}"/>
    <cellStyle name="40% - Énfasis2 7 6" xfId="2598" xr:uid="{00000000-0005-0000-0000-00007D130000}"/>
    <cellStyle name="40% - Énfasis2 7 6 2" xfId="8263" xr:uid="{00000000-0005-0000-0000-00007E130000}"/>
    <cellStyle name="40% - Énfasis2 7 7" xfId="8240" xr:uid="{00000000-0005-0000-0000-00007F130000}"/>
    <cellStyle name="40% - Énfasis2 8" xfId="2599" xr:uid="{00000000-0005-0000-0000-000080130000}"/>
    <cellStyle name="40% - Énfasis2 8 2" xfId="2600" xr:uid="{00000000-0005-0000-0000-000081130000}"/>
    <cellStyle name="40% - Énfasis2 8 2 2" xfId="2601" xr:uid="{00000000-0005-0000-0000-000082130000}"/>
    <cellStyle name="40% - Énfasis2 8 2 2 2" xfId="2602" xr:uid="{00000000-0005-0000-0000-000083130000}"/>
    <cellStyle name="40% - Énfasis2 8 2 2 2 2" xfId="2603" xr:uid="{00000000-0005-0000-0000-000084130000}"/>
    <cellStyle name="40% - Énfasis2 8 2 2 2 2 2" xfId="8268" xr:uid="{00000000-0005-0000-0000-000085130000}"/>
    <cellStyle name="40% - Énfasis2 8 2 2 2 3" xfId="8267" xr:uid="{00000000-0005-0000-0000-000086130000}"/>
    <cellStyle name="40% - Énfasis2 8 2 2 3" xfId="2604" xr:uid="{00000000-0005-0000-0000-000087130000}"/>
    <cellStyle name="40% - Énfasis2 8 2 2 3 2" xfId="8269" xr:uid="{00000000-0005-0000-0000-000088130000}"/>
    <cellStyle name="40% - Énfasis2 8 2 2 4" xfId="8266" xr:uid="{00000000-0005-0000-0000-000089130000}"/>
    <cellStyle name="40% - Énfasis2 8 2 3" xfId="2605" xr:uid="{00000000-0005-0000-0000-00008A130000}"/>
    <cellStyle name="40% - Énfasis2 8 2 3 2" xfId="2606" xr:uid="{00000000-0005-0000-0000-00008B130000}"/>
    <cellStyle name="40% - Énfasis2 8 2 3 2 2" xfId="8271" xr:uid="{00000000-0005-0000-0000-00008C130000}"/>
    <cellStyle name="40% - Énfasis2 8 2 3 3" xfId="8270" xr:uid="{00000000-0005-0000-0000-00008D130000}"/>
    <cellStyle name="40% - Énfasis2 8 2 4" xfId="2607" xr:uid="{00000000-0005-0000-0000-00008E130000}"/>
    <cellStyle name="40% - Énfasis2 8 2 4 2" xfId="2608" xr:uid="{00000000-0005-0000-0000-00008F130000}"/>
    <cellStyle name="40% - Énfasis2 8 2 4 2 2" xfId="8273" xr:uid="{00000000-0005-0000-0000-000090130000}"/>
    <cellStyle name="40% - Énfasis2 8 2 4 3" xfId="8272" xr:uid="{00000000-0005-0000-0000-000091130000}"/>
    <cellStyle name="40% - Énfasis2 8 2 5" xfId="2609" xr:uid="{00000000-0005-0000-0000-000092130000}"/>
    <cellStyle name="40% - Énfasis2 8 2 5 2" xfId="8274" xr:uid="{00000000-0005-0000-0000-000093130000}"/>
    <cellStyle name="40% - Énfasis2 8 2 6" xfId="8265" xr:uid="{00000000-0005-0000-0000-000094130000}"/>
    <cellStyle name="40% - Énfasis2 8 3" xfId="2610" xr:uid="{00000000-0005-0000-0000-000095130000}"/>
    <cellStyle name="40% - Énfasis2 8 3 2" xfId="2611" xr:uid="{00000000-0005-0000-0000-000096130000}"/>
    <cellStyle name="40% - Énfasis2 8 3 2 2" xfId="2612" xr:uid="{00000000-0005-0000-0000-000097130000}"/>
    <cellStyle name="40% - Énfasis2 8 3 2 2 2" xfId="8277" xr:uid="{00000000-0005-0000-0000-000098130000}"/>
    <cellStyle name="40% - Énfasis2 8 3 2 3" xfId="8276" xr:uid="{00000000-0005-0000-0000-000099130000}"/>
    <cellStyle name="40% - Énfasis2 8 3 3" xfId="2613" xr:uid="{00000000-0005-0000-0000-00009A130000}"/>
    <cellStyle name="40% - Énfasis2 8 3 3 2" xfId="2614" xr:uid="{00000000-0005-0000-0000-00009B130000}"/>
    <cellStyle name="40% - Énfasis2 8 3 3 2 2" xfId="8279" xr:uid="{00000000-0005-0000-0000-00009C130000}"/>
    <cellStyle name="40% - Énfasis2 8 3 3 3" xfId="8278" xr:uid="{00000000-0005-0000-0000-00009D130000}"/>
    <cellStyle name="40% - Énfasis2 8 3 4" xfId="2615" xr:uid="{00000000-0005-0000-0000-00009E130000}"/>
    <cellStyle name="40% - Énfasis2 8 3 4 2" xfId="8280" xr:uid="{00000000-0005-0000-0000-00009F130000}"/>
    <cellStyle name="40% - Énfasis2 8 3 5" xfId="8275" xr:uid="{00000000-0005-0000-0000-0000A0130000}"/>
    <cellStyle name="40% - Énfasis2 8 4" xfId="2616" xr:uid="{00000000-0005-0000-0000-0000A1130000}"/>
    <cellStyle name="40% - Énfasis2 8 4 2" xfId="2617" xr:uid="{00000000-0005-0000-0000-0000A2130000}"/>
    <cellStyle name="40% - Énfasis2 8 4 2 2" xfId="8282" xr:uid="{00000000-0005-0000-0000-0000A3130000}"/>
    <cellStyle name="40% - Énfasis2 8 4 3" xfId="8281" xr:uid="{00000000-0005-0000-0000-0000A4130000}"/>
    <cellStyle name="40% - Énfasis2 8 5" xfId="2618" xr:uid="{00000000-0005-0000-0000-0000A5130000}"/>
    <cellStyle name="40% - Énfasis2 8 5 2" xfId="2619" xr:uid="{00000000-0005-0000-0000-0000A6130000}"/>
    <cellStyle name="40% - Énfasis2 8 5 2 2" xfId="8284" xr:uid="{00000000-0005-0000-0000-0000A7130000}"/>
    <cellStyle name="40% - Énfasis2 8 5 3" xfId="8283" xr:uid="{00000000-0005-0000-0000-0000A8130000}"/>
    <cellStyle name="40% - Énfasis2 8 6" xfId="2620" xr:uid="{00000000-0005-0000-0000-0000A9130000}"/>
    <cellStyle name="40% - Énfasis2 8 6 2" xfId="8285" xr:uid="{00000000-0005-0000-0000-0000AA130000}"/>
    <cellStyle name="40% - Énfasis2 8 7" xfId="8264" xr:uid="{00000000-0005-0000-0000-0000AB130000}"/>
    <cellStyle name="40% - Énfasis2 9" xfId="2621" xr:uid="{00000000-0005-0000-0000-0000AC130000}"/>
    <cellStyle name="40% - Énfasis2 9 2" xfId="2622" xr:uid="{00000000-0005-0000-0000-0000AD130000}"/>
    <cellStyle name="40% - Énfasis2 9 2 2" xfId="2623" xr:uid="{00000000-0005-0000-0000-0000AE130000}"/>
    <cellStyle name="40% - Énfasis2 9 2 2 2" xfId="2624" xr:uid="{00000000-0005-0000-0000-0000AF130000}"/>
    <cellStyle name="40% - Énfasis2 9 2 2 2 2" xfId="2625" xr:uid="{00000000-0005-0000-0000-0000B0130000}"/>
    <cellStyle name="40% - Énfasis2 9 2 2 2 2 2" xfId="8290" xr:uid="{00000000-0005-0000-0000-0000B1130000}"/>
    <cellStyle name="40% - Énfasis2 9 2 2 2 3" xfId="8289" xr:uid="{00000000-0005-0000-0000-0000B2130000}"/>
    <cellStyle name="40% - Énfasis2 9 2 2 3" xfId="2626" xr:uid="{00000000-0005-0000-0000-0000B3130000}"/>
    <cellStyle name="40% - Énfasis2 9 2 2 3 2" xfId="8291" xr:uid="{00000000-0005-0000-0000-0000B4130000}"/>
    <cellStyle name="40% - Énfasis2 9 2 2 4" xfId="8288" xr:uid="{00000000-0005-0000-0000-0000B5130000}"/>
    <cellStyle name="40% - Énfasis2 9 2 3" xfId="2627" xr:uid="{00000000-0005-0000-0000-0000B6130000}"/>
    <cellStyle name="40% - Énfasis2 9 2 3 2" xfId="2628" xr:uid="{00000000-0005-0000-0000-0000B7130000}"/>
    <cellStyle name="40% - Énfasis2 9 2 3 2 2" xfId="8293" xr:uid="{00000000-0005-0000-0000-0000B8130000}"/>
    <cellStyle name="40% - Énfasis2 9 2 3 3" xfId="8292" xr:uid="{00000000-0005-0000-0000-0000B9130000}"/>
    <cellStyle name="40% - Énfasis2 9 2 4" xfId="2629" xr:uid="{00000000-0005-0000-0000-0000BA130000}"/>
    <cellStyle name="40% - Énfasis2 9 2 4 2" xfId="2630" xr:uid="{00000000-0005-0000-0000-0000BB130000}"/>
    <cellStyle name="40% - Énfasis2 9 2 4 2 2" xfId="8295" xr:uid="{00000000-0005-0000-0000-0000BC130000}"/>
    <cellStyle name="40% - Énfasis2 9 2 4 3" xfId="8294" xr:uid="{00000000-0005-0000-0000-0000BD130000}"/>
    <cellStyle name="40% - Énfasis2 9 2 5" xfId="2631" xr:uid="{00000000-0005-0000-0000-0000BE130000}"/>
    <cellStyle name="40% - Énfasis2 9 2 5 2" xfId="8296" xr:uid="{00000000-0005-0000-0000-0000BF130000}"/>
    <cellStyle name="40% - Énfasis2 9 2 6" xfId="8287" xr:uid="{00000000-0005-0000-0000-0000C0130000}"/>
    <cellStyle name="40% - Énfasis2 9 3" xfId="2632" xr:uid="{00000000-0005-0000-0000-0000C1130000}"/>
    <cellStyle name="40% - Énfasis2 9 3 2" xfId="2633" xr:uid="{00000000-0005-0000-0000-0000C2130000}"/>
    <cellStyle name="40% - Énfasis2 9 3 2 2" xfId="2634" xr:uid="{00000000-0005-0000-0000-0000C3130000}"/>
    <cellStyle name="40% - Énfasis2 9 3 2 2 2" xfId="8299" xr:uid="{00000000-0005-0000-0000-0000C4130000}"/>
    <cellStyle name="40% - Énfasis2 9 3 2 3" xfId="8298" xr:uid="{00000000-0005-0000-0000-0000C5130000}"/>
    <cellStyle name="40% - Énfasis2 9 3 3" xfId="2635" xr:uid="{00000000-0005-0000-0000-0000C6130000}"/>
    <cellStyle name="40% - Énfasis2 9 3 3 2" xfId="2636" xr:uid="{00000000-0005-0000-0000-0000C7130000}"/>
    <cellStyle name="40% - Énfasis2 9 3 3 2 2" xfId="8301" xr:uid="{00000000-0005-0000-0000-0000C8130000}"/>
    <cellStyle name="40% - Énfasis2 9 3 3 3" xfId="8300" xr:uid="{00000000-0005-0000-0000-0000C9130000}"/>
    <cellStyle name="40% - Énfasis2 9 3 4" xfId="2637" xr:uid="{00000000-0005-0000-0000-0000CA130000}"/>
    <cellStyle name="40% - Énfasis2 9 3 4 2" xfId="8302" xr:uid="{00000000-0005-0000-0000-0000CB130000}"/>
    <cellStyle name="40% - Énfasis2 9 3 5" xfId="8297" xr:uid="{00000000-0005-0000-0000-0000CC130000}"/>
    <cellStyle name="40% - Énfasis2 9 4" xfId="2638" xr:uid="{00000000-0005-0000-0000-0000CD130000}"/>
    <cellStyle name="40% - Énfasis2 9 4 2" xfId="2639" xr:uid="{00000000-0005-0000-0000-0000CE130000}"/>
    <cellStyle name="40% - Énfasis2 9 4 2 2" xfId="8304" xr:uid="{00000000-0005-0000-0000-0000CF130000}"/>
    <cellStyle name="40% - Énfasis2 9 4 3" xfId="8303" xr:uid="{00000000-0005-0000-0000-0000D0130000}"/>
    <cellStyle name="40% - Énfasis2 9 5" xfId="2640" xr:uid="{00000000-0005-0000-0000-0000D1130000}"/>
    <cellStyle name="40% - Énfasis2 9 5 2" xfId="2641" xr:uid="{00000000-0005-0000-0000-0000D2130000}"/>
    <cellStyle name="40% - Énfasis2 9 5 2 2" xfId="8306" xr:uid="{00000000-0005-0000-0000-0000D3130000}"/>
    <cellStyle name="40% - Énfasis2 9 5 3" xfId="8305" xr:uid="{00000000-0005-0000-0000-0000D4130000}"/>
    <cellStyle name="40% - Énfasis2 9 6" xfId="2642" xr:uid="{00000000-0005-0000-0000-0000D5130000}"/>
    <cellStyle name="40% - Énfasis2 9 6 2" xfId="8307" xr:uid="{00000000-0005-0000-0000-0000D6130000}"/>
    <cellStyle name="40% - Énfasis2 9 7" xfId="8286" xr:uid="{00000000-0005-0000-0000-0000D7130000}"/>
    <cellStyle name="40% - Énfasis3 10" xfId="2643" xr:uid="{00000000-0005-0000-0000-0000D8130000}"/>
    <cellStyle name="40% - Énfasis3 10 2" xfId="2644" xr:uid="{00000000-0005-0000-0000-0000D9130000}"/>
    <cellStyle name="40% - Énfasis3 10 2 2" xfId="2645" xr:uid="{00000000-0005-0000-0000-0000DA130000}"/>
    <cellStyle name="40% - Énfasis3 10 2 2 2" xfId="2646" xr:uid="{00000000-0005-0000-0000-0000DB130000}"/>
    <cellStyle name="40% - Énfasis3 10 2 2 2 2" xfId="2647" xr:uid="{00000000-0005-0000-0000-0000DC130000}"/>
    <cellStyle name="40% - Énfasis3 10 2 2 2 2 2" xfId="8312" xr:uid="{00000000-0005-0000-0000-0000DD130000}"/>
    <cellStyle name="40% - Énfasis3 10 2 2 2 3" xfId="8311" xr:uid="{00000000-0005-0000-0000-0000DE130000}"/>
    <cellStyle name="40% - Énfasis3 10 2 2 3" xfId="2648" xr:uid="{00000000-0005-0000-0000-0000DF130000}"/>
    <cellStyle name="40% - Énfasis3 10 2 2 3 2" xfId="8313" xr:uid="{00000000-0005-0000-0000-0000E0130000}"/>
    <cellStyle name="40% - Énfasis3 10 2 2 4" xfId="8310" xr:uid="{00000000-0005-0000-0000-0000E1130000}"/>
    <cellStyle name="40% - Énfasis3 10 2 3" xfId="2649" xr:uid="{00000000-0005-0000-0000-0000E2130000}"/>
    <cellStyle name="40% - Énfasis3 10 2 3 2" xfId="2650" xr:uid="{00000000-0005-0000-0000-0000E3130000}"/>
    <cellStyle name="40% - Énfasis3 10 2 3 2 2" xfId="8315" xr:uid="{00000000-0005-0000-0000-0000E4130000}"/>
    <cellStyle name="40% - Énfasis3 10 2 3 3" xfId="8314" xr:uid="{00000000-0005-0000-0000-0000E5130000}"/>
    <cellStyle name="40% - Énfasis3 10 2 4" xfId="2651" xr:uid="{00000000-0005-0000-0000-0000E6130000}"/>
    <cellStyle name="40% - Énfasis3 10 2 4 2" xfId="2652" xr:uid="{00000000-0005-0000-0000-0000E7130000}"/>
    <cellStyle name="40% - Énfasis3 10 2 4 2 2" xfId="8317" xr:uid="{00000000-0005-0000-0000-0000E8130000}"/>
    <cellStyle name="40% - Énfasis3 10 2 4 3" xfId="8316" xr:uid="{00000000-0005-0000-0000-0000E9130000}"/>
    <cellStyle name="40% - Énfasis3 10 2 5" xfId="2653" xr:uid="{00000000-0005-0000-0000-0000EA130000}"/>
    <cellStyle name="40% - Énfasis3 10 2 5 2" xfId="8318" xr:uid="{00000000-0005-0000-0000-0000EB130000}"/>
    <cellStyle name="40% - Énfasis3 10 2 6" xfId="8309" xr:uid="{00000000-0005-0000-0000-0000EC130000}"/>
    <cellStyle name="40% - Énfasis3 10 3" xfId="2654" xr:uid="{00000000-0005-0000-0000-0000ED130000}"/>
    <cellStyle name="40% - Énfasis3 10 3 2" xfId="2655" xr:uid="{00000000-0005-0000-0000-0000EE130000}"/>
    <cellStyle name="40% - Énfasis3 10 3 2 2" xfId="2656" xr:uid="{00000000-0005-0000-0000-0000EF130000}"/>
    <cellStyle name="40% - Énfasis3 10 3 2 2 2" xfId="8321" xr:uid="{00000000-0005-0000-0000-0000F0130000}"/>
    <cellStyle name="40% - Énfasis3 10 3 2 3" xfId="8320" xr:uid="{00000000-0005-0000-0000-0000F1130000}"/>
    <cellStyle name="40% - Énfasis3 10 3 3" xfId="2657" xr:uid="{00000000-0005-0000-0000-0000F2130000}"/>
    <cellStyle name="40% - Énfasis3 10 3 3 2" xfId="2658" xr:uid="{00000000-0005-0000-0000-0000F3130000}"/>
    <cellStyle name="40% - Énfasis3 10 3 3 2 2" xfId="8323" xr:uid="{00000000-0005-0000-0000-0000F4130000}"/>
    <cellStyle name="40% - Énfasis3 10 3 3 3" xfId="8322" xr:uid="{00000000-0005-0000-0000-0000F5130000}"/>
    <cellStyle name="40% - Énfasis3 10 3 4" xfId="2659" xr:uid="{00000000-0005-0000-0000-0000F6130000}"/>
    <cellStyle name="40% - Énfasis3 10 3 4 2" xfId="8324" xr:uid="{00000000-0005-0000-0000-0000F7130000}"/>
    <cellStyle name="40% - Énfasis3 10 3 5" xfId="8319" xr:uid="{00000000-0005-0000-0000-0000F8130000}"/>
    <cellStyle name="40% - Énfasis3 10 4" xfId="2660" xr:uid="{00000000-0005-0000-0000-0000F9130000}"/>
    <cellStyle name="40% - Énfasis3 10 4 2" xfId="2661" xr:uid="{00000000-0005-0000-0000-0000FA130000}"/>
    <cellStyle name="40% - Énfasis3 10 4 2 2" xfId="8326" xr:uid="{00000000-0005-0000-0000-0000FB130000}"/>
    <cellStyle name="40% - Énfasis3 10 4 3" xfId="8325" xr:uid="{00000000-0005-0000-0000-0000FC130000}"/>
    <cellStyle name="40% - Énfasis3 10 5" xfId="2662" xr:uid="{00000000-0005-0000-0000-0000FD130000}"/>
    <cellStyle name="40% - Énfasis3 10 5 2" xfId="2663" xr:uid="{00000000-0005-0000-0000-0000FE130000}"/>
    <cellStyle name="40% - Énfasis3 10 5 2 2" xfId="8328" xr:uid="{00000000-0005-0000-0000-0000FF130000}"/>
    <cellStyle name="40% - Énfasis3 10 5 3" xfId="8327" xr:uid="{00000000-0005-0000-0000-000000140000}"/>
    <cellStyle name="40% - Énfasis3 10 6" xfId="2664" xr:uid="{00000000-0005-0000-0000-000001140000}"/>
    <cellStyle name="40% - Énfasis3 10 6 2" xfId="8329" xr:uid="{00000000-0005-0000-0000-000002140000}"/>
    <cellStyle name="40% - Énfasis3 10 7" xfId="8308" xr:uid="{00000000-0005-0000-0000-000003140000}"/>
    <cellStyle name="40% - Énfasis3 11" xfId="2665" xr:uid="{00000000-0005-0000-0000-000004140000}"/>
    <cellStyle name="40% - Énfasis3 11 2" xfId="2666" xr:uid="{00000000-0005-0000-0000-000005140000}"/>
    <cellStyle name="40% - Énfasis3 11 2 2" xfId="2667" xr:uid="{00000000-0005-0000-0000-000006140000}"/>
    <cellStyle name="40% - Énfasis3 11 2 2 2" xfId="2668" xr:uid="{00000000-0005-0000-0000-000007140000}"/>
    <cellStyle name="40% - Énfasis3 11 2 2 2 2" xfId="8333" xr:uid="{00000000-0005-0000-0000-000008140000}"/>
    <cellStyle name="40% - Énfasis3 11 2 2 3" xfId="8332" xr:uid="{00000000-0005-0000-0000-000009140000}"/>
    <cellStyle name="40% - Énfasis3 11 2 3" xfId="2669" xr:uid="{00000000-0005-0000-0000-00000A140000}"/>
    <cellStyle name="40% - Énfasis3 11 2 3 2" xfId="2670" xr:uid="{00000000-0005-0000-0000-00000B140000}"/>
    <cellStyle name="40% - Énfasis3 11 2 3 2 2" xfId="8335" xr:uid="{00000000-0005-0000-0000-00000C140000}"/>
    <cellStyle name="40% - Énfasis3 11 2 3 3" xfId="8334" xr:uid="{00000000-0005-0000-0000-00000D140000}"/>
    <cellStyle name="40% - Énfasis3 11 2 4" xfId="2671" xr:uid="{00000000-0005-0000-0000-00000E140000}"/>
    <cellStyle name="40% - Énfasis3 11 2 4 2" xfId="8336" xr:uid="{00000000-0005-0000-0000-00000F140000}"/>
    <cellStyle name="40% - Énfasis3 11 2 5" xfId="8331" xr:uid="{00000000-0005-0000-0000-000010140000}"/>
    <cellStyle name="40% - Énfasis3 11 3" xfId="2672" xr:uid="{00000000-0005-0000-0000-000011140000}"/>
    <cellStyle name="40% - Énfasis3 11 3 2" xfId="2673" xr:uid="{00000000-0005-0000-0000-000012140000}"/>
    <cellStyle name="40% - Énfasis3 11 3 2 2" xfId="8338" xr:uid="{00000000-0005-0000-0000-000013140000}"/>
    <cellStyle name="40% - Énfasis3 11 3 3" xfId="8337" xr:uid="{00000000-0005-0000-0000-000014140000}"/>
    <cellStyle name="40% - Énfasis3 11 4" xfId="2674" xr:uid="{00000000-0005-0000-0000-000015140000}"/>
    <cellStyle name="40% - Énfasis3 11 4 2" xfId="2675" xr:uid="{00000000-0005-0000-0000-000016140000}"/>
    <cellStyle name="40% - Énfasis3 11 4 2 2" xfId="8340" xr:uid="{00000000-0005-0000-0000-000017140000}"/>
    <cellStyle name="40% - Énfasis3 11 4 3" xfId="8339" xr:uid="{00000000-0005-0000-0000-000018140000}"/>
    <cellStyle name="40% - Énfasis3 11 5" xfId="2676" xr:uid="{00000000-0005-0000-0000-000019140000}"/>
    <cellStyle name="40% - Énfasis3 11 5 2" xfId="8341" xr:uid="{00000000-0005-0000-0000-00001A140000}"/>
    <cellStyle name="40% - Énfasis3 11 6" xfId="8330" xr:uid="{00000000-0005-0000-0000-00001B140000}"/>
    <cellStyle name="40% - Énfasis3 12" xfId="2677" xr:uid="{00000000-0005-0000-0000-00001C140000}"/>
    <cellStyle name="40% - Énfasis3 12 2" xfId="2678" xr:uid="{00000000-0005-0000-0000-00001D140000}"/>
    <cellStyle name="40% - Énfasis3 12 2 2" xfId="2679" xr:uid="{00000000-0005-0000-0000-00001E140000}"/>
    <cellStyle name="40% - Énfasis3 12 2 2 2" xfId="8344" xr:uid="{00000000-0005-0000-0000-00001F140000}"/>
    <cellStyle name="40% - Énfasis3 12 2 3" xfId="8343" xr:uid="{00000000-0005-0000-0000-000020140000}"/>
    <cellStyle name="40% - Énfasis3 12 3" xfId="2680" xr:uid="{00000000-0005-0000-0000-000021140000}"/>
    <cellStyle name="40% - Énfasis3 12 3 2" xfId="2681" xr:uid="{00000000-0005-0000-0000-000022140000}"/>
    <cellStyle name="40% - Énfasis3 12 3 2 2" xfId="8346" xr:uid="{00000000-0005-0000-0000-000023140000}"/>
    <cellStyle name="40% - Énfasis3 12 3 3" xfId="8345" xr:uid="{00000000-0005-0000-0000-000024140000}"/>
    <cellStyle name="40% - Énfasis3 12 4" xfId="2682" xr:uid="{00000000-0005-0000-0000-000025140000}"/>
    <cellStyle name="40% - Énfasis3 12 4 2" xfId="8347" xr:uid="{00000000-0005-0000-0000-000026140000}"/>
    <cellStyle name="40% - Énfasis3 12 5" xfId="8342" xr:uid="{00000000-0005-0000-0000-000027140000}"/>
    <cellStyle name="40% - Énfasis3 13" xfId="2683" xr:uid="{00000000-0005-0000-0000-000028140000}"/>
    <cellStyle name="40% - Énfasis3 13 2" xfId="2684" xr:uid="{00000000-0005-0000-0000-000029140000}"/>
    <cellStyle name="40% - Énfasis3 13 2 2" xfId="2685" xr:uid="{00000000-0005-0000-0000-00002A140000}"/>
    <cellStyle name="40% - Énfasis3 13 2 2 2" xfId="8350" xr:uid="{00000000-0005-0000-0000-00002B140000}"/>
    <cellStyle name="40% - Énfasis3 13 2 3" xfId="8349" xr:uid="{00000000-0005-0000-0000-00002C140000}"/>
    <cellStyle name="40% - Énfasis3 13 3" xfId="2686" xr:uid="{00000000-0005-0000-0000-00002D140000}"/>
    <cellStyle name="40% - Énfasis3 13 3 2" xfId="8351" xr:uid="{00000000-0005-0000-0000-00002E140000}"/>
    <cellStyle name="40% - Énfasis3 13 4" xfId="8348" xr:uid="{00000000-0005-0000-0000-00002F140000}"/>
    <cellStyle name="40% - Énfasis3 14" xfId="2687" xr:uid="{00000000-0005-0000-0000-000030140000}"/>
    <cellStyle name="40% - Énfasis3 14 2" xfId="2688" xr:uid="{00000000-0005-0000-0000-000031140000}"/>
    <cellStyle name="40% - Énfasis3 14 2 2" xfId="8353" xr:uid="{00000000-0005-0000-0000-000032140000}"/>
    <cellStyle name="40% - Énfasis3 14 3" xfId="8352" xr:uid="{00000000-0005-0000-0000-000033140000}"/>
    <cellStyle name="40% - Énfasis3 2" xfId="37" xr:uid="{00000000-0005-0000-0000-000034140000}"/>
    <cellStyle name="40% - Énfasis3 2 2" xfId="2689" xr:uid="{00000000-0005-0000-0000-000035140000}"/>
    <cellStyle name="40% - Énfasis3 2 2 2" xfId="2690" xr:uid="{00000000-0005-0000-0000-000036140000}"/>
    <cellStyle name="40% - Énfasis3 2 2 2 2" xfId="2691" xr:uid="{00000000-0005-0000-0000-000037140000}"/>
    <cellStyle name="40% - Énfasis3 2 2 2 2 2" xfId="2692" xr:uid="{00000000-0005-0000-0000-000038140000}"/>
    <cellStyle name="40% - Énfasis3 2 2 2 2 2 2" xfId="2693" xr:uid="{00000000-0005-0000-0000-000039140000}"/>
    <cellStyle name="40% - Énfasis3 2 2 2 2 2 2 2" xfId="8358" xr:uid="{00000000-0005-0000-0000-00003A140000}"/>
    <cellStyle name="40% - Énfasis3 2 2 2 2 2 3" xfId="8357" xr:uid="{00000000-0005-0000-0000-00003B140000}"/>
    <cellStyle name="40% - Énfasis3 2 2 2 2 3" xfId="2694" xr:uid="{00000000-0005-0000-0000-00003C140000}"/>
    <cellStyle name="40% - Énfasis3 2 2 2 2 3 2" xfId="2695" xr:uid="{00000000-0005-0000-0000-00003D140000}"/>
    <cellStyle name="40% - Énfasis3 2 2 2 2 3 2 2" xfId="8360" xr:uid="{00000000-0005-0000-0000-00003E140000}"/>
    <cellStyle name="40% - Énfasis3 2 2 2 2 3 3" xfId="8359" xr:uid="{00000000-0005-0000-0000-00003F140000}"/>
    <cellStyle name="40% - Énfasis3 2 2 2 2 4" xfId="2696" xr:uid="{00000000-0005-0000-0000-000040140000}"/>
    <cellStyle name="40% - Énfasis3 2 2 2 2 4 2" xfId="8361" xr:uid="{00000000-0005-0000-0000-000041140000}"/>
    <cellStyle name="40% - Énfasis3 2 2 2 2 5" xfId="8356" xr:uid="{00000000-0005-0000-0000-000042140000}"/>
    <cellStyle name="40% - Énfasis3 2 2 2 3" xfId="2697" xr:uid="{00000000-0005-0000-0000-000043140000}"/>
    <cellStyle name="40% - Énfasis3 2 2 2 3 2" xfId="2698" xr:uid="{00000000-0005-0000-0000-000044140000}"/>
    <cellStyle name="40% - Énfasis3 2 2 2 3 2 2" xfId="8363" xr:uid="{00000000-0005-0000-0000-000045140000}"/>
    <cellStyle name="40% - Énfasis3 2 2 2 3 3" xfId="8362" xr:uid="{00000000-0005-0000-0000-000046140000}"/>
    <cellStyle name="40% - Énfasis3 2 2 2 4" xfId="2699" xr:uid="{00000000-0005-0000-0000-000047140000}"/>
    <cellStyle name="40% - Énfasis3 2 2 2 4 2" xfId="2700" xr:uid="{00000000-0005-0000-0000-000048140000}"/>
    <cellStyle name="40% - Énfasis3 2 2 2 4 2 2" xfId="8365" xr:uid="{00000000-0005-0000-0000-000049140000}"/>
    <cellStyle name="40% - Énfasis3 2 2 2 4 3" xfId="8364" xr:uid="{00000000-0005-0000-0000-00004A140000}"/>
    <cellStyle name="40% - Énfasis3 2 2 2 5" xfId="2701" xr:uid="{00000000-0005-0000-0000-00004B140000}"/>
    <cellStyle name="40% - Énfasis3 2 2 2 5 2" xfId="8366" xr:uid="{00000000-0005-0000-0000-00004C140000}"/>
    <cellStyle name="40% - Énfasis3 2 2 2 6" xfId="8355" xr:uid="{00000000-0005-0000-0000-00004D140000}"/>
    <cellStyle name="40% - Énfasis3 2 2 3" xfId="2702" xr:uid="{00000000-0005-0000-0000-00004E140000}"/>
    <cellStyle name="40% - Énfasis3 2 2 3 2" xfId="2703" xr:uid="{00000000-0005-0000-0000-00004F140000}"/>
    <cellStyle name="40% - Énfasis3 2 2 3 2 2" xfId="2704" xr:uid="{00000000-0005-0000-0000-000050140000}"/>
    <cellStyle name="40% - Énfasis3 2 2 3 2 2 2" xfId="8369" xr:uid="{00000000-0005-0000-0000-000051140000}"/>
    <cellStyle name="40% - Énfasis3 2 2 3 2 3" xfId="8368" xr:uid="{00000000-0005-0000-0000-000052140000}"/>
    <cellStyle name="40% - Énfasis3 2 2 3 3" xfId="2705" xr:uid="{00000000-0005-0000-0000-000053140000}"/>
    <cellStyle name="40% - Énfasis3 2 2 3 3 2" xfId="2706" xr:uid="{00000000-0005-0000-0000-000054140000}"/>
    <cellStyle name="40% - Énfasis3 2 2 3 3 2 2" xfId="8371" xr:uid="{00000000-0005-0000-0000-000055140000}"/>
    <cellStyle name="40% - Énfasis3 2 2 3 3 3" xfId="8370" xr:uid="{00000000-0005-0000-0000-000056140000}"/>
    <cellStyle name="40% - Énfasis3 2 2 3 4" xfId="2707" xr:uid="{00000000-0005-0000-0000-000057140000}"/>
    <cellStyle name="40% - Énfasis3 2 2 3 4 2" xfId="8372" xr:uid="{00000000-0005-0000-0000-000058140000}"/>
    <cellStyle name="40% - Énfasis3 2 2 3 5" xfId="8367" xr:uid="{00000000-0005-0000-0000-000059140000}"/>
    <cellStyle name="40% - Énfasis3 2 2 4" xfId="2708" xr:uid="{00000000-0005-0000-0000-00005A140000}"/>
    <cellStyle name="40% - Énfasis3 2 2 4 2" xfId="2709" xr:uid="{00000000-0005-0000-0000-00005B140000}"/>
    <cellStyle name="40% - Énfasis3 2 2 4 2 2" xfId="8374" xr:uid="{00000000-0005-0000-0000-00005C140000}"/>
    <cellStyle name="40% - Énfasis3 2 2 4 3" xfId="8373" xr:uid="{00000000-0005-0000-0000-00005D140000}"/>
    <cellStyle name="40% - Énfasis3 2 2 5" xfId="2710" xr:uid="{00000000-0005-0000-0000-00005E140000}"/>
    <cellStyle name="40% - Énfasis3 2 2 5 2" xfId="2711" xr:uid="{00000000-0005-0000-0000-00005F140000}"/>
    <cellStyle name="40% - Énfasis3 2 2 5 2 2" xfId="8376" xr:uid="{00000000-0005-0000-0000-000060140000}"/>
    <cellStyle name="40% - Énfasis3 2 2 5 3" xfId="8375" xr:uid="{00000000-0005-0000-0000-000061140000}"/>
    <cellStyle name="40% - Énfasis3 2 2 6" xfId="2712" xr:uid="{00000000-0005-0000-0000-000062140000}"/>
    <cellStyle name="40% - Énfasis3 2 2 6 2" xfId="2713" xr:uid="{00000000-0005-0000-0000-000063140000}"/>
    <cellStyle name="40% - Énfasis3 2 2 6 2 2" xfId="8378" xr:uid="{00000000-0005-0000-0000-000064140000}"/>
    <cellStyle name="40% - Énfasis3 2 2 6 3" xfId="8377" xr:uid="{00000000-0005-0000-0000-000065140000}"/>
    <cellStyle name="40% - Énfasis3 2 2 7" xfId="2714" xr:uid="{00000000-0005-0000-0000-000066140000}"/>
    <cellStyle name="40% - Énfasis3 2 2 7 2" xfId="8379" xr:uid="{00000000-0005-0000-0000-000067140000}"/>
    <cellStyle name="40% - Énfasis3 2 2 8" xfId="8354" xr:uid="{00000000-0005-0000-0000-000068140000}"/>
    <cellStyle name="40% - Énfasis3 2 3" xfId="2715" xr:uid="{00000000-0005-0000-0000-000069140000}"/>
    <cellStyle name="40% - Énfasis3 2 3 2" xfId="2716" xr:uid="{00000000-0005-0000-0000-00006A140000}"/>
    <cellStyle name="40% - Énfasis3 2 3 2 2" xfId="2717" xr:uid="{00000000-0005-0000-0000-00006B140000}"/>
    <cellStyle name="40% - Énfasis3 2 3 2 2 2" xfId="2718" xr:uid="{00000000-0005-0000-0000-00006C140000}"/>
    <cellStyle name="40% - Énfasis3 2 3 2 2 2 2" xfId="2719" xr:uid="{00000000-0005-0000-0000-00006D140000}"/>
    <cellStyle name="40% - Énfasis3 2 3 2 2 2 2 2" xfId="8384" xr:uid="{00000000-0005-0000-0000-00006E140000}"/>
    <cellStyle name="40% - Énfasis3 2 3 2 2 2 3" xfId="8383" xr:uid="{00000000-0005-0000-0000-00006F140000}"/>
    <cellStyle name="40% - Énfasis3 2 3 2 2 3" xfId="2720" xr:uid="{00000000-0005-0000-0000-000070140000}"/>
    <cellStyle name="40% - Énfasis3 2 3 2 2 3 2" xfId="2721" xr:uid="{00000000-0005-0000-0000-000071140000}"/>
    <cellStyle name="40% - Énfasis3 2 3 2 2 3 2 2" xfId="8386" xr:uid="{00000000-0005-0000-0000-000072140000}"/>
    <cellStyle name="40% - Énfasis3 2 3 2 2 3 3" xfId="8385" xr:uid="{00000000-0005-0000-0000-000073140000}"/>
    <cellStyle name="40% - Énfasis3 2 3 2 2 4" xfId="2722" xr:uid="{00000000-0005-0000-0000-000074140000}"/>
    <cellStyle name="40% - Énfasis3 2 3 2 2 4 2" xfId="8387" xr:uid="{00000000-0005-0000-0000-000075140000}"/>
    <cellStyle name="40% - Énfasis3 2 3 2 2 5" xfId="8382" xr:uid="{00000000-0005-0000-0000-000076140000}"/>
    <cellStyle name="40% - Énfasis3 2 3 2 3" xfId="2723" xr:uid="{00000000-0005-0000-0000-000077140000}"/>
    <cellStyle name="40% - Énfasis3 2 3 2 3 2" xfId="2724" xr:uid="{00000000-0005-0000-0000-000078140000}"/>
    <cellStyle name="40% - Énfasis3 2 3 2 3 2 2" xfId="8389" xr:uid="{00000000-0005-0000-0000-000079140000}"/>
    <cellStyle name="40% - Énfasis3 2 3 2 3 3" xfId="8388" xr:uid="{00000000-0005-0000-0000-00007A140000}"/>
    <cellStyle name="40% - Énfasis3 2 3 2 4" xfId="2725" xr:uid="{00000000-0005-0000-0000-00007B140000}"/>
    <cellStyle name="40% - Énfasis3 2 3 2 4 2" xfId="2726" xr:uid="{00000000-0005-0000-0000-00007C140000}"/>
    <cellStyle name="40% - Énfasis3 2 3 2 4 2 2" xfId="8391" xr:uid="{00000000-0005-0000-0000-00007D140000}"/>
    <cellStyle name="40% - Énfasis3 2 3 2 4 3" xfId="8390" xr:uid="{00000000-0005-0000-0000-00007E140000}"/>
    <cellStyle name="40% - Énfasis3 2 3 2 5" xfId="2727" xr:uid="{00000000-0005-0000-0000-00007F140000}"/>
    <cellStyle name="40% - Énfasis3 2 3 2 5 2" xfId="8392" xr:uid="{00000000-0005-0000-0000-000080140000}"/>
    <cellStyle name="40% - Énfasis3 2 3 2 6" xfId="8381" xr:uid="{00000000-0005-0000-0000-000081140000}"/>
    <cellStyle name="40% - Énfasis3 2 3 3" xfId="2728" xr:uid="{00000000-0005-0000-0000-000082140000}"/>
    <cellStyle name="40% - Énfasis3 2 3 3 2" xfId="2729" xr:uid="{00000000-0005-0000-0000-000083140000}"/>
    <cellStyle name="40% - Énfasis3 2 3 3 2 2" xfId="2730" xr:uid="{00000000-0005-0000-0000-000084140000}"/>
    <cellStyle name="40% - Énfasis3 2 3 3 2 2 2" xfId="8395" xr:uid="{00000000-0005-0000-0000-000085140000}"/>
    <cellStyle name="40% - Énfasis3 2 3 3 2 3" xfId="8394" xr:uid="{00000000-0005-0000-0000-000086140000}"/>
    <cellStyle name="40% - Énfasis3 2 3 3 3" xfId="2731" xr:uid="{00000000-0005-0000-0000-000087140000}"/>
    <cellStyle name="40% - Énfasis3 2 3 3 3 2" xfId="2732" xr:uid="{00000000-0005-0000-0000-000088140000}"/>
    <cellStyle name="40% - Énfasis3 2 3 3 3 2 2" xfId="8397" xr:uid="{00000000-0005-0000-0000-000089140000}"/>
    <cellStyle name="40% - Énfasis3 2 3 3 3 3" xfId="8396" xr:uid="{00000000-0005-0000-0000-00008A140000}"/>
    <cellStyle name="40% - Énfasis3 2 3 3 4" xfId="2733" xr:uid="{00000000-0005-0000-0000-00008B140000}"/>
    <cellStyle name="40% - Énfasis3 2 3 3 4 2" xfId="8398" xr:uid="{00000000-0005-0000-0000-00008C140000}"/>
    <cellStyle name="40% - Énfasis3 2 3 3 5" xfId="8393" xr:uid="{00000000-0005-0000-0000-00008D140000}"/>
    <cellStyle name="40% - Énfasis3 2 3 4" xfId="2734" xr:uid="{00000000-0005-0000-0000-00008E140000}"/>
    <cellStyle name="40% - Énfasis3 2 3 4 2" xfId="2735" xr:uid="{00000000-0005-0000-0000-00008F140000}"/>
    <cellStyle name="40% - Énfasis3 2 3 4 2 2" xfId="8400" xr:uid="{00000000-0005-0000-0000-000090140000}"/>
    <cellStyle name="40% - Énfasis3 2 3 4 3" xfId="8399" xr:uid="{00000000-0005-0000-0000-000091140000}"/>
    <cellStyle name="40% - Énfasis3 2 3 5" xfId="2736" xr:uid="{00000000-0005-0000-0000-000092140000}"/>
    <cellStyle name="40% - Énfasis3 2 3 5 2" xfId="2737" xr:uid="{00000000-0005-0000-0000-000093140000}"/>
    <cellStyle name="40% - Énfasis3 2 3 5 2 2" xfId="8402" xr:uid="{00000000-0005-0000-0000-000094140000}"/>
    <cellStyle name="40% - Énfasis3 2 3 5 3" xfId="8401" xr:uid="{00000000-0005-0000-0000-000095140000}"/>
    <cellStyle name="40% - Énfasis3 2 3 6" xfId="2738" xr:uid="{00000000-0005-0000-0000-000096140000}"/>
    <cellStyle name="40% - Énfasis3 2 3 6 2" xfId="8403" xr:uid="{00000000-0005-0000-0000-000097140000}"/>
    <cellStyle name="40% - Énfasis3 2 3 7" xfId="8380" xr:uid="{00000000-0005-0000-0000-000098140000}"/>
    <cellStyle name="40% - Énfasis3 2 4" xfId="2739" xr:uid="{00000000-0005-0000-0000-000099140000}"/>
    <cellStyle name="40% - Énfasis3 2 4 2" xfId="2740" xr:uid="{00000000-0005-0000-0000-00009A140000}"/>
    <cellStyle name="40% - Énfasis3 2 4 2 2" xfId="2741" xr:uid="{00000000-0005-0000-0000-00009B140000}"/>
    <cellStyle name="40% - Énfasis3 2 4 2 2 2" xfId="2742" xr:uid="{00000000-0005-0000-0000-00009C140000}"/>
    <cellStyle name="40% - Énfasis3 2 4 2 2 2 2" xfId="8407" xr:uid="{00000000-0005-0000-0000-00009D140000}"/>
    <cellStyle name="40% - Énfasis3 2 4 2 2 3" xfId="8406" xr:uid="{00000000-0005-0000-0000-00009E140000}"/>
    <cellStyle name="40% - Énfasis3 2 4 2 3" xfId="2743" xr:uid="{00000000-0005-0000-0000-00009F140000}"/>
    <cellStyle name="40% - Énfasis3 2 4 2 3 2" xfId="2744" xr:uid="{00000000-0005-0000-0000-0000A0140000}"/>
    <cellStyle name="40% - Énfasis3 2 4 2 3 2 2" xfId="8409" xr:uid="{00000000-0005-0000-0000-0000A1140000}"/>
    <cellStyle name="40% - Énfasis3 2 4 2 3 3" xfId="8408" xr:uid="{00000000-0005-0000-0000-0000A2140000}"/>
    <cellStyle name="40% - Énfasis3 2 4 2 4" xfId="2745" xr:uid="{00000000-0005-0000-0000-0000A3140000}"/>
    <cellStyle name="40% - Énfasis3 2 4 2 4 2" xfId="8410" xr:uid="{00000000-0005-0000-0000-0000A4140000}"/>
    <cellStyle name="40% - Énfasis3 2 4 2 5" xfId="8405" xr:uid="{00000000-0005-0000-0000-0000A5140000}"/>
    <cellStyle name="40% - Énfasis3 2 4 3" xfId="2746" xr:uid="{00000000-0005-0000-0000-0000A6140000}"/>
    <cellStyle name="40% - Énfasis3 2 4 3 2" xfId="2747" xr:uid="{00000000-0005-0000-0000-0000A7140000}"/>
    <cellStyle name="40% - Énfasis3 2 4 3 2 2" xfId="8412" xr:uid="{00000000-0005-0000-0000-0000A8140000}"/>
    <cellStyle name="40% - Énfasis3 2 4 3 3" xfId="8411" xr:uid="{00000000-0005-0000-0000-0000A9140000}"/>
    <cellStyle name="40% - Énfasis3 2 4 4" xfId="2748" xr:uid="{00000000-0005-0000-0000-0000AA140000}"/>
    <cellStyle name="40% - Énfasis3 2 4 4 2" xfId="2749" xr:uid="{00000000-0005-0000-0000-0000AB140000}"/>
    <cellStyle name="40% - Énfasis3 2 4 4 2 2" xfId="8414" xr:uid="{00000000-0005-0000-0000-0000AC140000}"/>
    <cellStyle name="40% - Énfasis3 2 4 4 3" xfId="8413" xr:uid="{00000000-0005-0000-0000-0000AD140000}"/>
    <cellStyle name="40% - Énfasis3 2 4 5" xfId="2750" xr:uid="{00000000-0005-0000-0000-0000AE140000}"/>
    <cellStyle name="40% - Énfasis3 2 4 5 2" xfId="8415" xr:uid="{00000000-0005-0000-0000-0000AF140000}"/>
    <cellStyle name="40% - Énfasis3 2 4 6" xfId="8404" xr:uid="{00000000-0005-0000-0000-0000B0140000}"/>
    <cellStyle name="40% - Énfasis3 2 5" xfId="2751" xr:uid="{00000000-0005-0000-0000-0000B1140000}"/>
    <cellStyle name="40% - Énfasis3 2 5 2" xfId="2752" xr:uid="{00000000-0005-0000-0000-0000B2140000}"/>
    <cellStyle name="40% - Énfasis3 2 5 2 2" xfId="2753" xr:uid="{00000000-0005-0000-0000-0000B3140000}"/>
    <cellStyle name="40% - Énfasis3 2 5 2 2 2" xfId="8418" xr:uid="{00000000-0005-0000-0000-0000B4140000}"/>
    <cellStyle name="40% - Énfasis3 2 5 2 3" xfId="8417" xr:uid="{00000000-0005-0000-0000-0000B5140000}"/>
    <cellStyle name="40% - Énfasis3 2 5 3" xfId="2754" xr:uid="{00000000-0005-0000-0000-0000B6140000}"/>
    <cellStyle name="40% - Énfasis3 2 5 3 2" xfId="2755" xr:uid="{00000000-0005-0000-0000-0000B7140000}"/>
    <cellStyle name="40% - Énfasis3 2 5 3 2 2" xfId="8420" xr:uid="{00000000-0005-0000-0000-0000B8140000}"/>
    <cellStyle name="40% - Énfasis3 2 5 3 3" xfId="8419" xr:uid="{00000000-0005-0000-0000-0000B9140000}"/>
    <cellStyle name="40% - Énfasis3 2 5 4" xfId="2756" xr:uid="{00000000-0005-0000-0000-0000BA140000}"/>
    <cellStyle name="40% - Énfasis3 2 5 4 2" xfId="8421" xr:uid="{00000000-0005-0000-0000-0000BB140000}"/>
    <cellStyle name="40% - Énfasis3 2 5 5" xfId="8416" xr:uid="{00000000-0005-0000-0000-0000BC140000}"/>
    <cellStyle name="40% - Énfasis3 2 6" xfId="2757" xr:uid="{00000000-0005-0000-0000-0000BD140000}"/>
    <cellStyle name="40% - Énfasis3 2 6 2" xfId="2758" xr:uid="{00000000-0005-0000-0000-0000BE140000}"/>
    <cellStyle name="40% - Énfasis3 2 6 2 2" xfId="8423" xr:uid="{00000000-0005-0000-0000-0000BF140000}"/>
    <cellStyle name="40% - Énfasis3 2 6 3" xfId="8422" xr:uid="{00000000-0005-0000-0000-0000C0140000}"/>
    <cellStyle name="40% - Énfasis3 2 7" xfId="2759" xr:uid="{00000000-0005-0000-0000-0000C1140000}"/>
    <cellStyle name="40% - Énfasis3 2 7 2" xfId="2760" xr:uid="{00000000-0005-0000-0000-0000C2140000}"/>
    <cellStyle name="40% - Énfasis3 2 7 2 2" xfId="8425" xr:uid="{00000000-0005-0000-0000-0000C3140000}"/>
    <cellStyle name="40% - Énfasis3 2 7 3" xfId="8424" xr:uid="{00000000-0005-0000-0000-0000C4140000}"/>
    <cellStyle name="40% - Énfasis3 2 8" xfId="2761" xr:uid="{00000000-0005-0000-0000-0000C5140000}"/>
    <cellStyle name="40% - Énfasis3 2 8 2" xfId="2762" xr:uid="{00000000-0005-0000-0000-0000C6140000}"/>
    <cellStyle name="40% - Énfasis3 2 8 2 2" xfId="8427" xr:uid="{00000000-0005-0000-0000-0000C7140000}"/>
    <cellStyle name="40% - Énfasis3 2 8 3" xfId="8426" xr:uid="{00000000-0005-0000-0000-0000C8140000}"/>
    <cellStyle name="40% - Énfasis3 2 9" xfId="2763" xr:uid="{00000000-0005-0000-0000-0000C9140000}"/>
    <cellStyle name="40% - Énfasis3 2 9 2" xfId="8428" xr:uid="{00000000-0005-0000-0000-0000CA140000}"/>
    <cellStyle name="40% - Énfasis3 3" xfId="38" xr:uid="{00000000-0005-0000-0000-0000CB140000}"/>
    <cellStyle name="40% - Énfasis3 3 2" xfId="2764" xr:uid="{00000000-0005-0000-0000-0000CC140000}"/>
    <cellStyle name="40% - Énfasis3 3 2 2" xfId="2765" xr:uid="{00000000-0005-0000-0000-0000CD140000}"/>
    <cellStyle name="40% - Énfasis3 3 2 2 2" xfId="2766" xr:uid="{00000000-0005-0000-0000-0000CE140000}"/>
    <cellStyle name="40% - Énfasis3 3 2 2 2 2" xfId="2767" xr:uid="{00000000-0005-0000-0000-0000CF140000}"/>
    <cellStyle name="40% - Énfasis3 3 2 2 2 2 2" xfId="2768" xr:uid="{00000000-0005-0000-0000-0000D0140000}"/>
    <cellStyle name="40% - Énfasis3 3 2 2 2 2 2 2" xfId="8433" xr:uid="{00000000-0005-0000-0000-0000D1140000}"/>
    <cellStyle name="40% - Énfasis3 3 2 2 2 2 3" xfId="8432" xr:uid="{00000000-0005-0000-0000-0000D2140000}"/>
    <cellStyle name="40% - Énfasis3 3 2 2 2 3" xfId="2769" xr:uid="{00000000-0005-0000-0000-0000D3140000}"/>
    <cellStyle name="40% - Énfasis3 3 2 2 2 3 2" xfId="2770" xr:uid="{00000000-0005-0000-0000-0000D4140000}"/>
    <cellStyle name="40% - Énfasis3 3 2 2 2 3 2 2" xfId="8435" xr:uid="{00000000-0005-0000-0000-0000D5140000}"/>
    <cellStyle name="40% - Énfasis3 3 2 2 2 3 3" xfId="8434" xr:uid="{00000000-0005-0000-0000-0000D6140000}"/>
    <cellStyle name="40% - Énfasis3 3 2 2 2 4" xfId="2771" xr:uid="{00000000-0005-0000-0000-0000D7140000}"/>
    <cellStyle name="40% - Énfasis3 3 2 2 2 4 2" xfId="8436" xr:uid="{00000000-0005-0000-0000-0000D8140000}"/>
    <cellStyle name="40% - Énfasis3 3 2 2 2 5" xfId="8431" xr:uid="{00000000-0005-0000-0000-0000D9140000}"/>
    <cellStyle name="40% - Énfasis3 3 2 2 3" xfId="2772" xr:uid="{00000000-0005-0000-0000-0000DA140000}"/>
    <cellStyle name="40% - Énfasis3 3 2 2 3 2" xfId="2773" xr:uid="{00000000-0005-0000-0000-0000DB140000}"/>
    <cellStyle name="40% - Énfasis3 3 2 2 3 2 2" xfId="8438" xr:uid="{00000000-0005-0000-0000-0000DC140000}"/>
    <cellStyle name="40% - Énfasis3 3 2 2 3 3" xfId="8437" xr:uid="{00000000-0005-0000-0000-0000DD140000}"/>
    <cellStyle name="40% - Énfasis3 3 2 2 4" xfId="2774" xr:uid="{00000000-0005-0000-0000-0000DE140000}"/>
    <cellStyle name="40% - Énfasis3 3 2 2 4 2" xfId="2775" xr:uid="{00000000-0005-0000-0000-0000DF140000}"/>
    <cellStyle name="40% - Énfasis3 3 2 2 4 2 2" xfId="8440" xr:uid="{00000000-0005-0000-0000-0000E0140000}"/>
    <cellStyle name="40% - Énfasis3 3 2 2 4 3" xfId="8439" xr:uid="{00000000-0005-0000-0000-0000E1140000}"/>
    <cellStyle name="40% - Énfasis3 3 2 2 5" xfId="2776" xr:uid="{00000000-0005-0000-0000-0000E2140000}"/>
    <cellStyle name="40% - Énfasis3 3 2 2 5 2" xfId="8441" xr:uid="{00000000-0005-0000-0000-0000E3140000}"/>
    <cellStyle name="40% - Énfasis3 3 2 2 6" xfId="8430" xr:uid="{00000000-0005-0000-0000-0000E4140000}"/>
    <cellStyle name="40% - Énfasis3 3 2 3" xfId="2777" xr:uid="{00000000-0005-0000-0000-0000E5140000}"/>
    <cellStyle name="40% - Énfasis3 3 2 3 2" xfId="2778" xr:uid="{00000000-0005-0000-0000-0000E6140000}"/>
    <cellStyle name="40% - Énfasis3 3 2 3 2 2" xfId="2779" xr:uid="{00000000-0005-0000-0000-0000E7140000}"/>
    <cellStyle name="40% - Énfasis3 3 2 3 2 2 2" xfId="8444" xr:uid="{00000000-0005-0000-0000-0000E8140000}"/>
    <cellStyle name="40% - Énfasis3 3 2 3 2 3" xfId="8443" xr:uid="{00000000-0005-0000-0000-0000E9140000}"/>
    <cellStyle name="40% - Énfasis3 3 2 3 3" xfId="2780" xr:uid="{00000000-0005-0000-0000-0000EA140000}"/>
    <cellStyle name="40% - Énfasis3 3 2 3 3 2" xfId="2781" xr:uid="{00000000-0005-0000-0000-0000EB140000}"/>
    <cellStyle name="40% - Énfasis3 3 2 3 3 2 2" xfId="8446" xr:uid="{00000000-0005-0000-0000-0000EC140000}"/>
    <cellStyle name="40% - Énfasis3 3 2 3 3 3" xfId="8445" xr:uid="{00000000-0005-0000-0000-0000ED140000}"/>
    <cellStyle name="40% - Énfasis3 3 2 3 4" xfId="2782" xr:uid="{00000000-0005-0000-0000-0000EE140000}"/>
    <cellStyle name="40% - Énfasis3 3 2 3 4 2" xfId="8447" xr:uid="{00000000-0005-0000-0000-0000EF140000}"/>
    <cellStyle name="40% - Énfasis3 3 2 3 5" xfId="8442" xr:uid="{00000000-0005-0000-0000-0000F0140000}"/>
    <cellStyle name="40% - Énfasis3 3 2 4" xfId="2783" xr:uid="{00000000-0005-0000-0000-0000F1140000}"/>
    <cellStyle name="40% - Énfasis3 3 2 4 2" xfId="2784" xr:uid="{00000000-0005-0000-0000-0000F2140000}"/>
    <cellStyle name="40% - Énfasis3 3 2 4 2 2" xfId="8449" xr:uid="{00000000-0005-0000-0000-0000F3140000}"/>
    <cellStyle name="40% - Énfasis3 3 2 4 3" xfId="8448" xr:uid="{00000000-0005-0000-0000-0000F4140000}"/>
    <cellStyle name="40% - Énfasis3 3 2 5" xfId="2785" xr:uid="{00000000-0005-0000-0000-0000F5140000}"/>
    <cellStyle name="40% - Énfasis3 3 2 5 2" xfId="2786" xr:uid="{00000000-0005-0000-0000-0000F6140000}"/>
    <cellStyle name="40% - Énfasis3 3 2 5 2 2" xfId="8451" xr:uid="{00000000-0005-0000-0000-0000F7140000}"/>
    <cellStyle name="40% - Énfasis3 3 2 5 3" xfId="8450" xr:uid="{00000000-0005-0000-0000-0000F8140000}"/>
    <cellStyle name="40% - Énfasis3 3 2 6" xfId="2787" xr:uid="{00000000-0005-0000-0000-0000F9140000}"/>
    <cellStyle name="40% - Énfasis3 3 2 6 2" xfId="2788" xr:uid="{00000000-0005-0000-0000-0000FA140000}"/>
    <cellStyle name="40% - Énfasis3 3 2 6 2 2" xfId="8453" xr:uid="{00000000-0005-0000-0000-0000FB140000}"/>
    <cellStyle name="40% - Énfasis3 3 2 6 3" xfId="8452" xr:uid="{00000000-0005-0000-0000-0000FC140000}"/>
    <cellStyle name="40% - Énfasis3 3 2 7" xfId="2789" xr:uid="{00000000-0005-0000-0000-0000FD140000}"/>
    <cellStyle name="40% - Énfasis3 3 2 7 2" xfId="8454" xr:uid="{00000000-0005-0000-0000-0000FE140000}"/>
    <cellStyle name="40% - Énfasis3 3 2 8" xfId="8429" xr:uid="{00000000-0005-0000-0000-0000FF140000}"/>
    <cellStyle name="40% - Énfasis3 3 3" xfId="2790" xr:uid="{00000000-0005-0000-0000-000000150000}"/>
    <cellStyle name="40% - Énfasis3 3 3 2" xfId="2791" xr:uid="{00000000-0005-0000-0000-000001150000}"/>
    <cellStyle name="40% - Énfasis3 3 3 2 2" xfId="2792" xr:uid="{00000000-0005-0000-0000-000002150000}"/>
    <cellStyle name="40% - Énfasis3 3 3 2 2 2" xfId="2793" xr:uid="{00000000-0005-0000-0000-000003150000}"/>
    <cellStyle name="40% - Énfasis3 3 3 2 2 2 2" xfId="8458" xr:uid="{00000000-0005-0000-0000-000004150000}"/>
    <cellStyle name="40% - Énfasis3 3 3 2 2 3" xfId="8457" xr:uid="{00000000-0005-0000-0000-000005150000}"/>
    <cellStyle name="40% - Énfasis3 3 3 2 3" xfId="2794" xr:uid="{00000000-0005-0000-0000-000006150000}"/>
    <cellStyle name="40% - Énfasis3 3 3 2 3 2" xfId="2795" xr:uid="{00000000-0005-0000-0000-000007150000}"/>
    <cellStyle name="40% - Énfasis3 3 3 2 3 2 2" xfId="8460" xr:uid="{00000000-0005-0000-0000-000008150000}"/>
    <cellStyle name="40% - Énfasis3 3 3 2 3 3" xfId="8459" xr:uid="{00000000-0005-0000-0000-000009150000}"/>
    <cellStyle name="40% - Énfasis3 3 3 2 4" xfId="2796" xr:uid="{00000000-0005-0000-0000-00000A150000}"/>
    <cellStyle name="40% - Énfasis3 3 3 2 4 2" xfId="8461" xr:uid="{00000000-0005-0000-0000-00000B150000}"/>
    <cellStyle name="40% - Énfasis3 3 3 2 5" xfId="8456" xr:uid="{00000000-0005-0000-0000-00000C150000}"/>
    <cellStyle name="40% - Énfasis3 3 3 3" xfId="2797" xr:uid="{00000000-0005-0000-0000-00000D150000}"/>
    <cellStyle name="40% - Énfasis3 3 3 3 2" xfId="2798" xr:uid="{00000000-0005-0000-0000-00000E150000}"/>
    <cellStyle name="40% - Énfasis3 3 3 3 2 2" xfId="8463" xr:uid="{00000000-0005-0000-0000-00000F150000}"/>
    <cellStyle name="40% - Énfasis3 3 3 3 3" xfId="8462" xr:uid="{00000000-0005-0000-0000-000010150000}"/>
    <cellStyle name="40% - Énfasis3 3 3 4" xfId="2799" xr:uid="{00000000-0005-0000-0000-000011150000}"/>
    <cellStyle name="40% - Énfasis3 3 3 4 2" xfId="2800" xr:uid="{00000000-0005-0000-0000-000012150000}"/>
    <cellStyle name="40% - Énfasis3 3 3 4 2 2" xfId="8465" xr:uid="{00000000-0005-0000-0000-000013150000}"/>
    <cellStyle name="40% - Énfasis3 3 3 4 3" xfId="8464" xr:uid="{00000000-0005-0000-0000-000014150000}"/>
    <cellStyle name="40% - Énfasis3 3 3 5" xfId="2801" xr:uid="{00000000-0005-0000-0000-000015150000}"/>
    <cellStyle name="40% - Énfasis3 3 3 5 2" xfId="8466" xr:uid="{00000000-0005-0000-0000-000016150000}"/>
    <cellStyle name="40% - Énfasis3 3 3 6" xfId="8455" xr:uid="{00000000-0005-0000-0000-000017150000}"/>
    <cellStyle name="40% - Énfasis3 3 4" xfId="2802" xr:uid="{00000000-0005-0000-0000-000018150000}"/>
    <cellStyle name="40% - Énfasis3 3 4 2" xfId="2803" xr:uid="{00000000-0005-0000-0000-000019150000}"/>
    <cellStyle name="40% - Énfasis3 3 4 2 2" xfId="2804" xr:uid="{00000000-0005-0000-0000-00001A150000}"/>
    <cellStyle name="40% - Énfasis3 3 4 2 2 2" xfId="8469" xr:uid="{00000000-0005-0000-0000-00001B150000}"/>
    <cellStyle name="40% - Énfasis3 3 4 2 3" xfId="8468" xr:uid="{00000000-0005-0000-0000-00001C150000}"/>
    <cellStyle name="40% - Énfasis3 3 4 3" xfId="2805" xr:uid="{00000000-0005-0000-0000-00001D150000}"/>
    <cellStyle name="40% - Énfasis3 3 4 3 2" xfId="2806" xr:uid="{00000000-0005-0000-0000-00001E150000}"/>
    <cellStyle name="40% - Énfasis3 3 4 3 2 2" xfId="8471" xr:uid="{00000000-0005-0000-0000-00001F150000}"/>
    <cellStyle name="40% - Énfasis3 3 4 3 3" xfId="8470" xr:uid="{00000000-0005-0000-0000-000020150000}"/>
    <cellStyle name="40% - Énfasis3 3 4 4" xfId="2807" xr:uid="{00000000-0005-0000-0000-000021150000}"/>
    <cellStyle name="40% - Énfasis3 3 4 4 2" xfId="8472" xr:uid="{00000000-0005-0000-0000-000022150000}"/>
    <cellStyle name="40% - Énfasis3 3 4 5" xfId="8467" xr:uid="{00000000-0005-0000-0000-000023150000}"/>
    <cellStyle name="40% - Énfasis3 3 5" xfId="2808" xr:uid="{00000000-0005-0000-0000-000024150000}"/>
    <cellStyle name="40% - Énfasis3 3 5 2" xfId="2809" xr:uid="{00000000-0005-0000-0000-000025150000}"/>
    <cellStyle name="40% - Énfasis3 3 5 2 2" xfId="8474" xr:uid="{00000000-0005-0000-0000-000026150000}"/>
    <cellStyle name="40% - Énfasis3 3 5 3" xfId="8473" xr:uid="{00000000-0005-0000-0000-000027150000}"/>
    <cellStyle name="40% - Énfasis3 3 6" xfId="2810" xr:uid="{00000000-0005-0000-0000-000028150000}"/>
    <cellStyle name="40% - Énfasis3 3 6 2" xfId="2811" xr:uid="{00000000-0005-0000-0000-000029150000}"/>
    <cellStyle name="40% - Énfasis3 3 6 2 2" xfId="8476" xr:uid="{00000000-0005-0000-0000-00002A150000}"/>
    <cellStyle name="40% - Énfasis3 3 6 3" xfId="8475" xr:uid="{00000000-0005-0000-0000-00002B150000}"/>
    <cellStyle name="40% - Énfasis3 3 7" xfId="2812" xr:uid="{00000000-0005-0000-0000-00002C150000}"/>
    <cellStyle name="40% - Énfasis3 3 7 2" xfId="2813" xr:uid="{00000000-0005-0000-0000-00002D150000}"/>
    <cellStyle name="40% - Énfasis3 3 7 2 2" xfId="8478" xr:uid="{00000000-0005-0000-0000-00002E150000}"/>
    <cellStyle name="40% - Énfasis3 3 7 3" xfId="8477" xr:uid="{00000000-0005-0000-0000-00002F150000}"/>
    <cellStyle name="40% - Énfasis3 3 8" xfId="2814" xr:uid="{00000000-0005-0000-0000-000030150000}"/>
    <cellStyle name="40% - Énfasis3 3 8 2" xfId="8479" xr:uid="{00000000-0005-0000-0000-000031150000}"/>
    <cellStyle name="40% - Énfasis3 3 9" xfId="5685" xr:uid="{00000000-0005-0000-0000-000032150000}"/>
    <cellStyle name="40% - Énfasis3 4" xfId="2815" xr:uid="{00000000-0005-0000-0000-000033150000}"/>
    <cellStyle name="40% - Énfasis3 4 2" xfId="2816" xr:uid="{00000000-0005-0000-0000-000034150000}"/>
    <cellStyle name="40% - Énfasis3 4 2 2" xfId="2817" xr:uid="{00000000-0005-0000-0000-000035150000}"/>
    <cellStyle name="40% - Énfasis3 4 2 2 2" xfId="2818" xr:uid="{00000000-0005-0000-0000-000036150000}"/>
    <cellStyle name="40% - Énfasis3 4 2 2 2 2" xfId="2819" xr:uid="{00000000-0005-0000-0000-000037150000}"/>
    <cellStyle name="40% - Énfasis3 4 2 2 2 2 2" xfId="8484" xr:uid="{00000000-0005-0000-0000-000038150000}"/>
    <cellStyle name="40% - Énfasis3 4 2 2 2 3" xfId="8483" xr:uid="{00000000-0005-0000-0000-000039150000}"/>
    <cellStyle name="40% - Énfasis3 4 2 2 3" xfId="2820" xr:uid="{00000000-0005-0000-0000-00003A150000}"/>
    <cellStyle name="40% - Énfasis3 4 2 2 3 2" xfId="2821" xr:uid="{00000000-0005-0000-0000-00003B150000}"/>
    <cellStyle name="40% - Énfasis3 4 2 2 3 2 2" xfId="8486" xr:uid="{00000000-0005-0000-0000-00003C150000}"/>
    <cellStyle name="40% - Énfasis3 4 2 2 3 3" xfId="8485" xr:uid="{00000000-0005-0000-0000-00003D150000}"/>
    <cellStyle name="40% - Énfasis3 4 2 2 4" xfId="2822" xr:uid="{00000000-0005-0000-0000-00003E150000}"/>
    <cellStyle name="40% - Énfasis3 4 2 2 4 2" xfId="8487" xr:uid="{00000000-0005-0000-0000-00003F150000}"/>
    <cellStyle name="40% - Énfasis3 4 2 2 5" xfId="8482" xr:uid="{00000000-0005-0000-0000-000040150000}"/>
    <cellStyle name="40% - Énfasis3 4 2 3" xfId="2823" xr:uid="{00000000-0005-0000-0000-000041150000}"/>
    <cellStyle name="40% - Énfasis3 4 2 3 2" xfId="2824" xr:uid="{00000000-0005-0000-0000-000042150000}"/>
    <cellStyle name="40% - Énfasis3 4 2 3 2 2" xfId="8489" xr:uid="{00000000-0005-0000-0000-000043150000}"/>
    <cellStyle name="40% - Énfasis3 4 2 3 3" xfId="8488" xr:uid="{00000000-0005-0000-0000-000044150000}"/>
    <cellStyle name="40% - Énfasis3 4 2 4" xfId="2825" xr:uid="{00000000-0005-0000-0000-000045150000}"/>
    <cellStyle name="40% - Énfasis3 4 2 4 2" xfId="2826" xr:uid="{00000000-0005-0000-0000-000046150000}"/>
    <cellStyle name="40% - Énfasis3 4 2 4 2 2" xfId="8491" xr:uid="{00000000-0005-0000-0000-000047150000}"/>
    <cellStyle name="40% - Énfasis3 4 2 4 3" xfId="8490" xr:uid="{00000000-0005-0000-0000-000048150000}"/>
    <cellStyle name="40% - Énfasis3 4 2 5" xfId="2827" xr:uid="{00000000-0005-0000-0000-000049150000}"/>
    <cellStyle name="40% - Énfasis3 4 2 5 2" xfId="8492" xr:uid="{00000000-0005-0000-0000-00004A150000}"/>
    <cellStyle name="40% - Énfasis3 4 2 6" xfId="8481" xr:uid="{00000000-0005-0000-0000-00004B150000}"/>
    <cellStyle name="40% - Énfasis3 4 3" xfId="2828" xr:uid="{00000000-0005-0000-0000-00004C150000}"/>
    <cellStyle name="40% - Énfasis3 4 3 2" xfId="2829" xr:uid="{00000000-0005-0000-0000-00004D150000}"/>
    <cellStyle name="40% - Énfasis3 4 3 2 2" xfId="2830" xr:uid="{00000000-0005-0000-0000-00004E150000}"/>
    <cellStyle name="40% - Énfasis3 4 3 2 2 2" xfId="8495" xr:uid="{00000000-0005-0000-0000-00004F150000}"/>
    <cellStyle name="40% - Énfasis3 4 3 2 3" xfId="8494" xr:uid="{00000000-0005-0000-0000-000050150000}"/>
    <cellStyle name="40% - Énfasis3 4 3 3" xfId="2831" xr:uid="{00000000-0005-0000-0000-000051150000}"/>
    <cellStyle name="40% - Énfasis3 4 3 3 2" xfId="2832" xr:uid="{00000000-0005-0000-0000-000052150000}"/>
    <cellStyle name="40% - Énfasis3 4 3 3 2 2" xfId="8497" xr:uid="{00000000-0005-0000-0000-000053150000}"/>
    <cellStyle name="40% - Énfasis3 4 3 3 3" xfId="8496" xr:uid="{00000000-0005-0000-0000-000054150000}"/>
    <cellStyle name="40% - Énfasis3 4 3 4" xfId="2833" xr:uid="{00000000-0005-0000-0000-000055150000}"/>
    <cellStyle name="40% - Énfasis3 4 3 4 2" xfId="8498" xr:uid="{00000000-0005-0000-0000-000056150000}"/>
    <cellStyle name="40% - Énfasis3 4 3 5" xfId="8493" xr:uid="{00000000-0005-0000-0000-000057150000}"/>
    <cellStyle name="40% - Énfasis3 4 4" xfId="2834" xr:uid="{00000000-0005-0000-0000-000058150000}"/>
    <cellStyle name="40% - Énfasis3 4 4 2" xfId="2835" xr:uid="{00000000-0005-0000-0000-000059150000}"/>
    <cellStyle name="40% - Énfasis3 4 4 2 2" xfId="8500" xr:uid="{00000000-0005-0000-0000-00005A150000}"/>
    <cellStyle name="40% - Énfasis3 4 4 3" xfId="8499" xr:uid="{00000000-0005-0000-0000-00005B150000}"/>
    <cellStyle name="40% - Énfasis3 4 5" xfId="2836" xr:uid="{00000000-0005-0000-0000-00005C150000}"/>
    <cellStyle name="40% - Énfasis3 4 5 2" xfId="2837" xr:uid="{00000000-0005-0000-0000-00005D150000}"/>
    <cellStyle name="40% - Énfasis3 4 5 2 2" xfId="8502" xr:uid="{00000000-0005-0000-0000-00005E150000}"/>
    <cellStyle name="40% - Énfasis3 4 5 3" xfId="8501" xr:uid="{00000000-0005-0000-0000-00005F150000}"/>
    <cellStyle name="40% - Énfasis3 4 6" xfId="2838" xr:uid="{00000000-0005-0000-0000-000060150000}"/>
    <cellStyle name="40% - Énfasis3 4 6 2" xfId="2839" xr:uid="{00000000-0005-0000-0000-000061150000}"/>
    <cellStyle name="40% - Énfasis3 4 6 2 2" xfId="8504" xr:uid="{00000000-0005-0000-0000-000062150000}"/>
    <cellStyle name="40% - Énfasis3 4 6 3" xfId="8503" xr:uid="{00000000-0005-0000-0000-000063150000}"/>
    <cellStyle name="40% - Énfasis3 4 7" xfId="2840" xr:uid="{00000000-0005-0000-0000-000064150000}"/>
    <cellStyle name="40% - Énfasis3 4 7 2" xfId="8505" xr:uid="{00000000-0005-0000-0000-000065150000}"/>
    <cellStyle name="40% - Énfasis3 4 8" xfId="8480" xr:uid="{00000000-0005-0000-0000-000066150000}"/>
    <cellStyle name="40% - Énfasis3 5" xfId="2841" xr:uid="{00000000-0005-0000-0000-000067150000}"/>
    <cellStyle name="40% - Énfasis3 5 2" xfId="2842" xr:uid="{00000000-0005-0000-0000-000068150000}"/>
    <cellStyle name="40% - Énfasis3 5 2 2" xfId="2843" xr:uid="{00000000-0005-0000-0000-000069150000}"/>
    <cellStyle name="40% - Énfasis3 5 2 2 2" xfId="2844" xr:uid="{00000000-0005-0000-0000-00006A150000}"/>
    <cellStyle name="40% - Énfasis3 5 2 2 2 2" xfId="2845" xr:uid="{00000000-0005-0000-0000-00006B150000}"/>
    <cellStyle name="40% - Énfasis3 5 2 2 2 2 2" xfId="8510" xr:uid="{00000000-0005-0000-0000-00006C150000}"/>
    <cellStyle name="40% - Énfasis3 5 2 2 2 3" xfId="8509" xr:uid="{00000000-0005-0000-0000-00006D150000}"/>
    <cellStyle name="40% - Énfasis3 5 2 2 3" xfId="2846" xr:uid="{00000000-0005-0000-0000-00006E150000}"/>
    <cellStyle name="40% - Énfasis3 5 2 2 3 2" xfId="2847" xr:uid="{00000000-0005-0000-0000-00006F150000}"/>
    <cellStyle name="40% - Énfasis3 5 2 2 3 2 2" xfId="8512" xr:uid="{00000000-0005-0000-0000-000070150000}"/>
    <cellStyle name="40% - Énfasis3 5 2 2 3 3" xfId="8511" xr:uid="{00000000-0005-0000-0000-000071150000}"/>
    <cellStyle name="40% - Énfasis3 5 2 2 4" xfId="2848" xr:uid="{00000000-0005-0000-0000-000072150000}"/>
    <cellStyle name="40% - Énfasis3 5 2 2 4 2" xfId="8513" xr:uid="{00000000-0005-0000-0000-000073150000}"/>
    <cellStyle name="40% - Énfasis3 5 2 2 5" xfId="8508" xr:uid="{00000000-0005-0000-0000-000074150000}"/>
    <cellStyle name="40% - Énfasis3 5 2 3" xfId="2849" xr:uid="{00000000-0005-0000-0000-000075150000}"/>
    <cellStyle name="40% - Énfasis3 5 2 3 2" xfId="2850" xr:uid="{00000000-0005-0000-0000-000076150000}"/>
    <cellStyle name="40% - Énfasis3 5 2 3 2 2" xfId="8515" xr:uid="{00000000-0005-0000-0000-000077150000}"/>
    <cellStyle name="40% - Énfasis3 5 2 3 3" xfId="8514" xr:uid="{00000000-0005-0000-0000-000078150000}"/>
    <cellStyle name="40% - Énfasis3 5 2 4" xfId="2851" xr:uid="{00000000-0005-0000-0000-000079150000}"/>
    <cellStyle name="40% - Énfasis3 5 2 4 2" xfId="2852" xr:uid="{00000000-0005-0000-0000-00007A150000}"/>
    <cellStyle name="40% - Énfasis3 5 2 4 2 2" xfId="8517" xr:uid="{00000000-0005-0000-0000-00007B150000}"/>
    <cellStyle name="40% - Énfasis3 5 2 4 3" xfId="8516" xr:uid="{00000000-0005-0000-0000-00007C150000}"/>
    <cellStyle name="40% - Énfasis3 5 2 5" xfId="2853" xr:uid="{00000000-0005-0000-0000-00007D150000}"/>
    <cellStyle name="40% - Énfasis3 5 2 5 2" xfId="8518" xr:uid="{00000000-0005-0000-0000-00007E150000}"/>
    <cellStyle name="40% - Énfasis3 5 2 6" xfId="8507" xr:uid="{00000000-0005-0000-0000-00007F150000}"/>
    <cellStyle name="40% - Énfasis3 5 3" xfId="2854" xr:uid="{00000000-0005-0000-0000-000080150000}"/>
    <cellStyle name="40% - Énfasis3 5 3 2" xfId="2855" xr:uid="{00000000-0005-0000-0000-000081150000}"/>
    <cellStyle name="40% - Énfasis3 5 3 2 2" xfId="2856" xr:uid="{00000000-0005-0000-0000-000082150000}"/>
    <cellStyle name="40% - Énfasis3 5 3 2 2 2" xfId="8521" xr:uid="{00000000-0005-0000-0000-000083150000}"/>
    <cellStyle name="40% - Énfasis3 5 3 2 3" xfId="8520" xr:uid="{00000000-0005-0000-0000-000084150000}"/>
    <cellStyle name="40% - Énfasis3 5 3 3" xfId="2857" xr:uid="{00000000-0005-0000-0000-000085150000}"/>
    <cellStyle name="40% - Énfasis3 5 3 3 2" xfId="2858" xr:uid="{00000000-0005-0000-0000-000086150000}"/>
    <cellStyle name="40% - Énfasis3 5 3 3 2 2" xfId="8523" xr:uid="{00000000-0005-0000-0000-000087150000}"/>
    <cellStyle name="40% - Énfasis3 5 3 3 3" xfId="8522" xr:uid="{00000000-0005-0000-0000-000088150000}"/>
    <cellStyle name="40% - Énfasis3 5 3 4" xfId="2859" xr:uid="{00000000-0005-0000-0000-000089150000}"/>
    <cellStyle name="40% - Énfasis3 5 3 4 2" xfId="8524" xr:uid="{00000000-0005-0000-0000-00008A150000}"/>
    <cellStyle name="40% - Énfasis3 5 3 5" xfId="8519" xr:uid="{00000000-0005-0000-0000-00008B150000}"/>
    <cellStyle name="40% - Énfasis3 5 4" xfId="2860" xr:uid="{00000000-0005-0000-0000-00008C150000}"/>
    <cellStyle name="40% - Énfasis3 5 4 2" xfId="2861" xr:uid="{00000000-0005-0000-0000-00008D150000}"/>
    <cellStyle name="40% - Énfasis3 5 4 2 2" xfId="8526" xr:uid="{00000000-0005-0000-0000-00008E150000}"/>
    <cellStyle name="40% - Énfasis3 5 4 3" xfId="8525" xr:uid="{00000000-0005-0000-0000-00008F150000}"/>
    <cellStyle name="40% - Énfasis3 5 5" xfId="2862" xr:uid="{00000000-0005-0000-0000-000090150000}"/>
    <cellStyle name="40% - Énfasis3 5 5 2" xfId="2863" xr:uid="{00000000-0005-0000-0000-000091150000}"/>
    <cellStyle name="40% - Énfasis3 5 5 2 2" xfId="8528" xr:uid="{00000000-0005-0000-0000-000092150000}"/>
    <cellStyle name="40% - Énfasis3 5 5 3" xfId="8527" xr:uid="{00000000-0005-0000-0000-000093150000}"/>
    <cellStyle name="40% - Énfasis3 5 6" xfId="2864" xr:uid="{00000000-0005-0000-0000-000094150000}"/>
    <cellStyle name="40% - Énfasis3 5 6 2" xfId="2865" xr:uid="{00000000-0005-0000-0000-000095150000}"/>
    <cellStyle name="40% - Énfasis3 5 6 2 2" xfId="8530" xr:uid="{00000000-0005-0000-0000-000096150000}"/>
    <cellStyle name="40% - Énfasis3 5 6 3" xfId="8529" xr:uid="{00000000-0005-0000-0000-000097150000}"/>
    <cellStyle name="40% - Énfasis3 5 7" xfId="2866" xr:uid="{00000000-0005-0000-0000-000098150000}"/>
    <cellStyle name="40% - Énfasis3 5 7 2" xfId="8531" xr:uid="{00000000-0005-0000-0000-000099150000}"/>
    <cellStyle name="40% - Énfasis3 5 8" xfId="8506" xr:uid="{00000000-0005-0000-0000-00009A150000}"/>
    <cellStyle name="40% - Énfasis3 6" xfId="2867" xr:uid="{00000000-0005-0000-0000-00009B150000}"/>
    <cellStyle name="40% - Énfasis3 6 2" xfId="2868" xr:uid="{00000000-0005-0000-0000-00009C150000}"/>
    <cellStyle name="40% - Énfasis3 6 2 2" xfId="2869" xr:uid="{00000000-0005-0000-0000-00009D150000}"/>
    <cellStyle name="40% - Énfasis3 6 2 2 2" xfId="2870" xr:uid="{00000000-0005-0000-0000-00009E150000}"/>
    <cellStyle name="40% - Énfasis3 6 2 2 2 2" xfId="2871" xr:uid="{00000000-0005-0000-0000-00009F150000}"/>
    <cellStyle name="40% - Énfasis3 6 2 2 2 2 2" xfId="8536" xr:uid="{00000000-0005-0000-0000-0000A0150000}"/>
    <cellStyle name="40% - Énfasis3 6 2 2 2 3" xfId="8535" xr:uid="{00000000-0005-0000-0000-0000A1150000}"/>
    <cellStyle name="40% - Énfasis3 6 2 2 3" xfId="2872" xr:uid="{00000000-0005-0000-0000-0000A2150000}"/>
    <cellStyle name="40% - Énfasis3 6 2 2 3 2" xfId="2873" xr:uid="{00000000-0005-0000-0000-0000A3150000}"/>
    <cellStyle name="40% - Énfasis3 6 2 2 3 2 2" xfId="8538" xr:uid="{00000000-0005-0000-0000-0000A4150000}"/>
    <cellStyle name="40% - Énfasis3 6 2 2 3 3" xfId="8537" xr:uid="{00000000-0005-0000-0000-0000A5150000}"/>
    <cellStyle name="40% - Énfasis3 6 2 2 4" xfId="2874" xr:uid="{00000000-0005-0000-0000-0000A6150000}"/>
    <cellStyle name="40% - Énfasis3 6 2 2 4 2" xfId="8539" xr:uid="{00000000-0005-0000-0000-0000A7150000}"/>
    <cellStyle name="40% - Énfasis3 6 2 2 5" xfId="8534" xr:uid="{00000000-0005-0000-0000-0000A8150000}"/>
    <cellStyle name="40% - Énfasis3 6 2 3" xfId="2875" xr:uid="{00000000-0005-0000-0000-0000A9150000}"/>
    <cellStyle name="40% - Énfasis3 6 2 3 2" xfId="2876" xr:uid="{00000000-0005-0000-0000-0000AA150000}"/>
    <cellStyle name="40% - Énfasis3 6 2 3 2 2" xfId="8541" xr:uid="{00000000-0005-0000-0000-0000AB150000}"/>
    <cellStyle name="40% - Énfasis3 6 2 3 3" xfId="8540" xr:uid="{00000000-0005-0000-0000-0000AC150000}"/>
    <cellStyle name="40% - Énfasis3 6 2 4" xfId="2877" xr:uid="{00000000-0005-0000-0000-0000AD150000}"/>
    <cellStyle name="40% - Énfasis3 6 2 4 2" xfId="2878" xr:uid="{00000000-0005-0000-0000-0000AE150000}"/>
    <cellStyle name="40% - Énfasis3 6 2 4 2 2" xfId="8543" xr:uid="{00000000-0005-0000-0000-0000AF150000}"/>
    <cellStyle name="40% - Énfasis3 6 2 4 3" xfId="8542" xr:uid="{00000000-0005-0000-0000-0000B0150000}"/>
    <cellStyle name="40% - Énfasis3 6 2 5" xfId="2879" xr:uid="{00000000-0005-0000-0000-0000B1150000}"/>
    <cellStyle name="40% - Énfasis3 6 2 5 2" xfId="8544" xr:uid="{00000000-0005-0000-0000-0000B2150000}"/>
    <cellStyle name="40% - Énfasis3 6 2 6" xfId="8533" xr:uid="{00000000-0005-0000-0000-0000B3150000}"/>
    <cellStyle name="40% - Énfasis3 6 3" xfId="2880" xr:uid="{00000000-0005-0000-0000-0000B4150000}"/>
    <cellStyle name="40% - Énfasis3 6 3 2" xfId="2881" xr:uid="{00000000-0005-0000-0000-0000B5150000}"/>
    <cellStyle name="40% - Énfasis3 6 3 2 2" xfId="2882" xr:uid="{00000000-0005-0000-0000-0000B6150000}"/>
    <cellStyle name="40% - Énfasis3 6 3 2 2 2" xfId="8547" xr:uid="{00000000-0005-0000-0000-0000B7150000}"/>
    <cellStyle name="40% - Énfasis3 6 3 2 3" xfId="8546" xr:uid="{00000000-0005-0000-0000-0000B8150000}"/>
    <cellStyle name="40% - Énfasis3 6 3 3" xfId="2883" xr:uid="{00000000-0005-0000-0000-0000B9150000}"/>
    <cellStyle name="40% - Énfasis3 6 3 3 2" xfId="2884" xr:uid="{00000000-0005-0000-0000-0000BA150000}"/>
    <cellStyle name="40% - Énfasis3 6 3 3 2 2" xfId="8549" xr:uid="{00000000-0005-0000-0000-0000BB150000}"/>
    <cellStyle name="40% - Énfasis3 6 3 3 3" xfId="8548" xr:uid="{00000000-0005-0000-0000-0000BC150000}"/>
    <cellStyle name="40% - Énfasis3 6 3 4" xfId="2885" xr:uid="{00000000-0005-0000-0000-0000BD150000}"/>
    <cellStyle name="40% - Énfasis3 6 3 4 2" xfId="8550" xr:uid="{00000000-0005-0000-0000-0000BE150000}"/>
    <cellStyle name="40% - Énfasis3 6 3 5" xfId="8545" xr:uid="{00000000-0005-0000-0000-0000BF150000}"/>
    <cellStyle name="40% - Énfasis3 6 4" xfId="2886" xr:uid="{00000000-0005-0000-0000-0000C0150000}"/>
    <cellStyle name="40% - Énfasis3 6 4 2" xfId="2887" xr:uid="{00000000-0005-0000-0000-0000C1150000}"/>
    <cellStyle name="40% - Énfasis3 6 4 2 2" xfId="8552" xr:uid="{00000000-0005-0000-0000-0000C2150000}"/>
    <cellStyle name="40% - Énfasis3 6 4 3" xfId="8551" xr:uid="{00000000-0005-0000-0000-0000C3150000}"/>
    <cellStyle name="40% - Énfasis3 6 5" xfId="2888" xr:uid="{00000000-0005-0000-0000-0000C4150000}"/>
    <cellStyle name="40% - Énfasis3 6 5 2" xfId="2889" xr:uid="{00000000-0005-0000-0000-0000C5150000}"/>
    <cellStyle name="40% - Énfasis3 6 5 2 2" xfId="8554" xr:uid="{00000000-0005-0000-0000-0000C6150000}"/>
    <cellStyle name="40% - Énfasis3 6 5 3" xfId="8553" xr:uid="{00000000-0005-0000-0000-0000C7150000}"/>
    <cellStyle name="40% - Énfasis3 6 6" xfId="2890" xr:uid="{00000000-0005-0000-0000-0000C8150000}"/>
    <cellStyle name="40% - Énfasis3 6 6 2" xfId="8555" xr:uid="{00000000-0005-0000-0000-0000C9150000}"/>
    <cellStyle name="40% - Énfasis3 6 7" xfId="8532" xr:uid="{00000000-0005-0000-0000-0000CA150000}"/>
    <cellStyle name="40% - Énfasis3 7" xfId="2891" xr:uid="{00000000-0005-0000-0000-0000CB150000}"/>
    <cellStyle name="40% - Énfasis3 7 2" xfId="2892" xr:uid="{00000000-0005-0000-0000-0000CC150000}"/>
    <cellStyle name="40% - Énfasis3 7 2 2" xfId="2893" xr:uid="{00000000-0005-0000-0000-0000CD150000}"/>
    <cellStyle name="40% - Énfasis3 7 2 2 2" xfId="2894" xr:uid="{00000000-0005-0000-0000-0000CE150000}"/>
    <cellStyle name="40% - Énfasis3 7 2 2 2 2" xfId="2895" xr:uid="{00000000-0005-0000-0000-0000CF150000}"/>
    <cellStyle name="40% - Énfasis3 7 2 2 2 2 2" xfId="8560" xr:uid="{00000000-0005-0000-0000-0000D0150000}"/>
    <cellStyle name="40% - Énfasis3 7 2 2 2 3" xfId="8559" xr:uid="{00000000-0005-0000-0000-0000D1150000}"/>
    <cellStyle name="40% - Énfasis3 7 2 2 3" xfId="2896" xr:uid="{00000000-0005-0000-0000-0000D2150000}"/>
    <cellStyle name="40% - Énfasis3 7 2 2 3 2" xfId="2897" xr:uid="{00000000-0005-0000-0000-0000D3150000}"/>
    <cellStyle name="40% - Énfasis3 7 2 2 3 2 2" xfId="8562" xr:uid="{00000000-0005-0000-0000-0000D4150000}"/>
    <cellStyle name="40% - Énfasis3 7 2 2 3 3" xfId="8561" xr:uid="{00000000-0005-0000-0000-0000D5150000}"/>
    <cellStyle name="40% - Énfasis3 7 2 2 4" xfId="2898" xr:uid="{00000000-0005-0000-0000-0000D6150000}"/>
    <cellStyle name="40% - Énfasis3 7 2 2 4 2" xfId="8563" xr:uid="{00000000-0005-0000-0000-0000D7150000}"/>
    <cellStyle name="40% - Énfasis3 7 2 2 5" xfId="8558" xr:uid="{00000000-0005-0000-0000-0000D8150000}"/>
    <cellStyle name="40% - Énfasis3 7 2 3" xfId="2899" xr:uid="{00000000-0005-0000-0000-0000D9150000}"/>
    <cellStyle name="40% - Énfasis3 7 2 3 2" xfId="2900" xr:uid="{00000000-0005-0000-0000-0000DA150000}"/>
    <cellStyle name="40% - Énfasis3 7 2 3 2 2" xfId="8565" xr:uid="{00000000-0005-0000-0000-0000DB150000}"/>
    <cellStyle name="40% - Énfasis3 7 2 3 3" xfId="8564" xr:uid="{00000000-0005-0000-0000-0000DC150000}"/>
    <cellStyle name="40% - Énfasis3 7 2 4" xfId="2901" xr:uid="{00000000-0005-0000-0000-0000DD150000}"/>
    <cellStyle name="40% - Énfasis3 7 2 4 2" xfId="2902" xr:uid="{00000000-0005-0000-0000-0000DE150000}"/>
    <cellStyle name="40% - Énfasis3 7 2 4 2 2" xfId="8567" xr:uid="{00000000-0005-0000-0000-0000DF150000}"/>
    <cellStyle name="40% - Énfasis3 7 2 4 3" xfId="8566" xr:uid="{00000000-0005-0000-0000-0000E0150000}"/>
    <cellStyle name="40% - Énfasis3 7 2 5" xfId="2903" xr:uid="{00000000-0005-0000-0000-0000E1150000}"/>
    <cellStyle name="40% - Énfasis3 7 2 5 2" xfId="8568" xr:uid="{00000000-0005-0000-0000-0000E2150000}"/>
    <cellStyle name="40% - Énfasis3 7 2 6" xfId="8557" xr:uid="{00000000-0005-0000-0000-0000E3150000}"/>
    <cellStyle name="40% - Énfasis3 7 3" xfId="2904" xr:uid="{00000000-0005-0000-0000-0000E4150000}"/>
    <cellStyle name="40% - Énfasis3 7 3 2" xfId="2905" xr:uid="{00000000-0005-0000-0000-0000E5150000}"/>
    <cellStyle name="40% - Énfasis3 7 3 2 2" xfId="2906" xr:uid="{00000000-0005-0000-0000-0000E6150000}"/>
    <cellStyle name="40% - Énfasis3 7 3 2 2 2" xfId="8571" xr:uid="{00000000-0005-0000-0000-0000E7150000}"/>
    <cellStyle name="40% - Énfasis3 7 3 2 3" xfId="8570" xr:uid="{00000000-0005-0000-0000-0000E8150000}"/>
    <cellStyle name="40% - Énfasis3 7 3 3" xfId="2907" xr:uid="{00000000-0005-0000-0000-0000E9150000}"/>
    <cellStyle name="40% - Énfasis3 7 3 3 2" xfId="2908" xr:uid="{00000000-0005-0000-0000-0000EA150000}"/>
    <cellStyle name="40% - Énfasis3 7 3 3 2 2" xfId="8573" xr:uid="{00000000-0005-0000-0000-0000EB150000}"/>
    <cellStyle name="40% - Énfasis3 7 3 3 3" xfId="8572" xr:uid="{00000000-0005-0000-0000-0000EC150000}"/>
    <cellStyle name="40% - Énfasis3 7 3 4" xfId="2909" xr:uid="{00000000-0005-0000-0000-0000ED150000}"/>
    <cellStyle name="40% - Énfasis3 7 3 4 2" xfId="8574" xr:uid="{00000000-0005-0000-0000-0000EE150000}"/>
    <cellStyle name="40% - Énfasis3 7 3 5" xfId="8569" xr:uid="{00000000-0005-0000-0000-0000EF150000}"/>
    <cellStyle name="40% - Énfasis3 7 4" xfId="2910" xr:uid="{00000000-0005-0000-0000-0000F0150000}"/>
    <cellStyle name="40% - Énfasis3 7 4 2" xfId="2911" xr:uid="{00000000-0005-0000-0000-0000F1150000}"/>
    <cellStyle name="40% - Énfasis3 7 4 2 2" xfId="8576" xr:uid="{00000000-0005-0000-0000-0000F2150000}"/>
    <cellStyle name="40% - Énfasis3 7 4 3" xfId="8575" xr:uid="{00000000-0005-0000-0000-0000F3150000}"/>
    <cellStyle name="40% - Énfasis3 7 5" xfId="2912" xr:uid="{00000000-0005-0000-0000-0000F4150000}"/>
    <cellStyle name="40% - Énfasis3 7 5 2" xfId="2913" xr:uid="{00000000-0005-0000-0000-0000F5150000}"/>
    <cellStyle name="40% - Énfasis3 7 5 2 2" xfId="8578" xr:uid="{00000000-0005-0000-0000-0000F6150000}"/>
    <cellStyle name="40% - Énfasis3 7 5 3" xfId="8577" xr:uid="{00000000-0005-0000-0000-0000F7150000}"/>
    <cellStyle name="40% - Énfasis3 7 6" xfId="2914" xr:uid="{00000000-0005-0000-0000-0000F8150000}"/>
    <cellStyle name="40% - Énfasis3 7 6 2" xfId="8579" xr:uid="{00000000-0005-0000-0000-0000F9150000}"/>
    <cellStyle name="40% - Énfasis3 7 7" xfId="8556" xr:uid="{00000000-0005-0000-0000-0000FA150000}"/>
    <cellStyle name="40% - Énfasis3 8" xfId="2915" xr:uid="{00000000-0005-0000-0000-0000FB150000}"/>
    <cellStyle name="40% - Énfasis3 8 2" xfId="2916" xr:uid="{00000000-0005-0000-0000-0000FC150000}"/>
    <cellStyle name="40% - Énfasis3 8 2 2" xfId="2917" xr:uid="{00000000-0005-0000-0000-0000FD150000}"/>
    <cellStyle name="40% - Énfasis3 8 2 2 2" xfId="2918" xr:uid="{00000000-0005-0000-0000-0000FE150000}"/>
    <cellStyle name="40% - Énfasis3 8 2 2 2 2" xfId="2919" xr:uid="{00000000-0005-0000-0000-0000FF150000}"/>
    <cellStyle name="40% - Énfasis3 8 2 2 2 2 2" xfId="8584" xr:uid="{00000000-0005-0000-0000-000000160000}"/>
    <cellStyle name="40% - Énfasis3 8 2 2 2 3" xfId="8583" xr:uid="{00000000-0005-0000-0000-000001160000}"/>
    <cellStyle name="40% - Énfasis3 8 2 2 3" xfId="2920" xr:uid="{00000000-0005-0000-0000-000002160000}"/>
    <cellStyle name="40% - Énfasis3 8 2 2 3 2" xfId="8585" xr:uid="{00000000-0005-0000-0000-000003160000}"/>
    <cellStyle name="40% - Énfasis3 8 2 2 4" xfId="8582" xr:uid="{00000000-0005-0000-0000-000004160000}"/>
    <cellStyle name="40% - Énfasis3 8 2 3" xfId="2921" xr:uid="{00000000-0005-0000-0000-000005160000}"/>
    <cellStyle name="40% - Énfasis3 8 2 3 2" xfId="2922" xr:uid="{00000000-0005-0000-0000-000006160000}"/>
    <cellStyle name="40% - Énfasis3 8 2 3 2 2" xfId="8587" xr:uid="{00000000-0005-0000-0000-000007160000}"/>
    <cellStyle name="40% - Énfasis3 8 2 3 3" xfId="8586" xr:uid="{00000000-0005-0000-0000-000008160000}"/>
    <cellStyle name="40% - Énfasis3 8 2 4" xfId="2923" xr:uid="{00000000-0005-0000-0000-000009160000}"/>
    <cellStyle name="40% - Énfasis3 8 2 4 2" xfId="2924" xr:uid="{00000000-0005-0000-0000-00000A160000}"/>
    <cellStyle name="40% - Énfasis3 8 2 4 2 2" xfId="8589" xr:uid="{00000000-0005-0000-0000-00000B160000}"/>
    <cellStyle name="40% - Énfasis3 8 2 4 3" xfId="8588" xr:uid="{00000000-0005-0000-0000-00000C160000}"/>
    <cellStyle name="40% - Énfasis3 8 2 5" xfId="2925" xr:uid="{00000000-0005-0000-0000-00000D160000}"/>
    <cellStyle name="40% - Énfasis3 8 2 5 2" xfId="8590" xr:uid="{00000000-0005-0000-0000-00000E160000}"/>
    <cellStyle name="40% - Énfasis3 8 2 6" xfId="8581" xr:uid="{00000000-0005-0000-0000-00000F160000}"/>
    <cellStyle name="40% - Énfasis3 8 3" xfId="2926" xr:uid="{00000000-0005-0000-0000-000010160000}"/>
    <cellStyle name="40% - Énfasis3 8 3 2" xfId="2927" xr:uid="{00000000-0005-0000-0000-000011160000}"/>
    <cellStyle name="40% - Énfasis3 8 3 2 2" xfId="2928" xr:uid="{00000000-0005-0000-0000-000012160000}"/>
    <cellStyle name="40% - Énfasis3 8 3 2 2 2" xfId="8593" xr:uid="{00000000-0005-0000-0000-000013160000}"/>
    <cellStyle name="40% - Énfasis3 8 3 2 3" xfId="8592" xr:uid="{00000000-0005-0000-0000-000014160000}"/>
    <cellStyle name="40% - Énfasis3 8 3 3" xfId="2929" xr:uid="{00000000-0005-0000-0000-000015160000}"/>
    <cellStyle name="40% - Énfasis3 8 3 3 2" xfId="2930" xr:uid="{00000000-0005-0000-0000-000016160000}"/>
    <cellStyle name="40% - Énfasis3 8 3 3 2 2" xfId="8595" xr:uid="{00000000-0005-0000-0000-000017160000}"/>
    <cellStyle name="40% - Énfasis3 8 3 3 3" xfId="8594" xr:uid="{00000000-0005-0000-0000-000018160000}"/>
    <cellStyle name="40% - Énfasis3 8 3 4" xfId="2931" xr:uid="{00000000-0005-0000-0000-000019160000}"/>
    <cellStyle name="40% - Énfasis3 8 3 4 2" xfId="8596" xr:uid="{00000000-0005-0000-0000-00001A160000}"/>
    <cellStyle name="40% - Énfasis3 8 3 5" xfId="8591" xr:uid="{00000000-0005-0000-0000-00001B160000}"/>
    <cellStyle name="40% - Énfasis3 8 4" xfId="2932" xr:uid="{00000000-0005-0000-0000-00001C160000}"/>
    <cellStyle name="40% - Énfasis3 8 4 2" xfId="2933" xr:uid="{00000000-0005-0000-0000-00001D160000}"/>
    <cellStyle name="40% - Énfasis3 8 4 2 2" xfId="8598" xr:uid="{00000000-0005-0000-0000-00001E160000}"/>
    <cellStyle name="40% - Énfasis3 8 4 3" xfId="8597" xr:uid="{00000000-0005-0000-0000-00001F160000}"/>
    <cellStyle name="40% - Énfasis3 8 5" xfId="2934" xr:uid="{00000000-0005-0000-0000-000020160000}"/>
    <cellStyle name="40% - Énfasis3 8 5 2" xfId="2935" xr:uid="{00000000-0005-0000-0000-000021160000}"/>
    <cellStyle name="40% - Énfasis3 8 5 2 2" xfId="8600" xr:uid="{00000000-0005-0000-0000-000022160000}"/>
    <cellStyle name="40% - Énfasis3 8 5 3" xfId="8599" xr:uid="{00000000-0005-0000-0000-000023160000}"/>
    <cellStyle name="40% - Énfasis3 8 6" xfId="2936" xr:uid="{00000000-0005-0000-0000-000024160000}"/>
    <cellStyle name="40% - Énfasis3 8 6 2" xfId="8601" xr:uid="{00000000-0005-0000-0000-000025160000}"/>
    <cellStyle name="40% - Énfasis3 8 7" xfId="8580" xr:uid="{00000000-0005-0000-0000-000026160000}"/>
    <cellStyle name="40% - Énfasis3 9" xfId="2937" xr:uid="{00000000-0005-0000-0000-000027160000}"/>
    <cellStyle name="40% - Énfasis3 9 2" xfId="2938" xr:uid="{00000000-0005-0000-0000-000028160000}"/>
    <cellStyle name="40% - Énfasis3 9 2 2" xfId="2939" xr:uid="{00000000-0005-0000-0000-000029160000}"/>
    <cellStyle name="40% - Énfasis3 9 2 2 2" xfId="2940" xr:uid="{00000000-0005-0000-0000-00002A160000}"/>
    <cellStyle name="40% - Énfasis3 9 2 2 2 2" xfId="2941" xr:uid="{00000000-0005-0000-0000-00002B160000}"/>
    <cellStyle name="40% - Énfasis3 9 2 2 2 2 2" xfId="8606" xr:uid="{00000000-0005-0000-0000-00002C160000}"/>
    <cellStyle name="40% - Énfasis3 9 2 2 2 3" xfId="8605" xr:uid="{00000000-0005-0000-0000-00002D160000}"/>
    <cellStyle name="40% - Énfasis3 9 2 2 3" xfId="2942" xr:uid="{00000000-0005-0000-0000-00002E160000}"/>
    <cellStyle name="40% - Énfasis3 9 2 2 3 2" xfId="8607" xr:uid="{00000000-0005-0000-0000-00002F160000}"/>
    <cellStyle name="40% - Énfasis3 9 2 2 4" xfId="8604" xr:uid="{00000000-0005-0000-0000-000030160000}"/>
    <cellStyle name="40% - Énfasis3 9 2 3" xfId="2943" xr:uid="{00000000-0005-0000-0000-000031160000}"/>
    <cellStyle name="40% - Énfasis3 9 2 3 2" xfId="2944" xr:uid="{00000000-0005-0000-0000-000032160000}"/>
    <cellStyle name="40% - Énfasis3 9 2 3 2 2" xfId="8609" xr:uid="{00000000-0005-0000-0000-000033160000}"/>
    <cellStyle name="40% - Énfasis3 9 2 3 3" xfId="8608" xr:uid="{00000000-0005-0000-0000-000034160000}"/>
    <cellStyle name="40% - Énfasis3 9 2 4" xfId="2945" xr:uid="{00000000-0005-0000-0000-000035160000}"/>
    <cellStyle name="40% - Énfasis3 9 2 4 2" xfId="2946" xr:uid="{00000000-0005-0000-0000-000036160000}"/>
    <cellStyle name="40% - Énfasis3 9 2 4 2 2" xfId="8611" xr:uid="{00000000-0005-0000-0000-000037160000}"/>
    <cellStyle name="40% - Énfasis3 9 2 4 3" xfId="8610" xr:uid="{00000000-0005-0000-0000-000038160000}"/>
    <cellStyle name="40% - Énfasis3 9 2 5" xfId="2947" xr:uid="{00000000-0005-0000-0000-000039160000}"/>
    <cellStyle name="40% - Énfasis3 9 2 5 2" xfId="8612" xr:uid="{00000000-0005-0000-0000-00003A160000}"/>
    <cellStyle name="40% - Énfasis3 9 2 6" xfId="8603" xr:uid="{00000000-0005-0000-0000-00003B160000}"/>
    <cellStyle name="40% - Énfasis3 9 3" xfId="2948" xr:uid="{00000000-0005-0000-0000-00003C160000}"/>
    <cellStyle name="40% - Énfasis3 9 3 2" xfId="2949" xr:uid="{00000000-0005-0000-0000-00003D160000}"/>
    <cellStyle name="40% - Énfasis3 9 3 2 2" xfId="2950" xr:uid="{00000000-0005-0000-0000-00003E160000}"/>
    <cellStyle name="40% - Énfasis3 9 3 2 2 2" xfId="8615" xr:uid="{00000000-0005-0000-0000-00003F160000}"/>
    <cellStyle name="40% - Énfasis3 9 3 2 3" xfId="8614" xr:uid="{00000000-0005-0000-0000-000040160000}"/>
    <cellStyle name="40% - Énfasis3 9 3 3" xfId="2951" xr:uid="{00000000-0005-0000-0000-000041160000}"/>
    <cellStyle name="40% - Énfasis3 9 3 3 2" xfId="2952" xr:uid="{00000000-0005-0000-0000-000042160000}"/>
    <cellStyle name="40% - Énfasis3 9 3 3 2 2" xfId="8617" xr:uid="{00000000-0005-0000-0000-000043160000}"/>
    <cellStyle name="40% - Énfasis3 9 3 3 3" xfId="8616" xr:uid="{00000000-0005-0000-0000-000044160000}"/>
    <cellStyle name="40% - Énfasis3 9 3 4" xfId="2953" xr:uid="{00000000-0005-0000-0000-000045160000}"/>
    <cellStyle name="40% - Énfasis3 9 3 4 2" xfId="8618" xr:uid="{00000000-0005-0000-0000-000046160000}"/>
    <cellStyle name="40% - Énfasis3 9 3 5" xfId="8613" xr:uid="{00000000-0005-0000-0000-000047160000}"/>
    <cellStyle name="40% - Énfasis3 9 4" xfId="2954" xr:uid="{00000000-0005-0000-0000-000048160000}"/>
    <cellStyle name="40% - Énfasis3 9 4 2" xfId="2955" xr:uid="{00000000-0005-0000-0000-000049160000}"/>
    <cellStyle name="40% - Énfasis3 9 4 2 2" xfId="8620" xr:uid="{00000000-0005-0000-0000-00004A160000}"/>
    <cellStyle name="40% - Énfasis3 9 4 3" xfId="8619" xr:uid="{00000000-0005-0000-0000-00004B160000}"/>
    <cellStyle name="40% - Énfasis3 9 5" xfId="2956" xr:uid="{00000000-0005-0000-0000-00004C160000}"/>
    <cellStyle name="40% - Énfasis3 9 5 2" xfId="2957" xr:uid="{00000000-0005-0000-0000-00004D160000}"/>
    <cellStyle name="40% - Énfasis3 9 5 2 2" xfId="8622" xr:uid="{00000000-0005-0000-0000-00004E160000}"/>
    <cellStyle name="40% - Énfasis3 9 5 3" xfId="8621" xr:uid="{00000000-0005-0000-0000-00004F160000}"/>
    <cellStyle name="40% - Énfasis3 9 6" xfId="2958" xr:uid="{00000000-0005-0000-0000-000050160000}"/>
    <cellStyle name="40% - Énfasis3 9 6 2" xfId="8623" xr:uid="{00000000-0005-0000-0000-000051160000}"/>
    <cellStyle name="40% - Énfasis3 9 7" xfId="8602" xr:uid="{00000000-0005-0000-0000-000052160000}"/>
    <cellStyle name="40% - Énfasis4 10" xfId="2959" xr:uid="{00000000-0005-0000-0000-000053160000}"/>
    <cellStyle name="40% - Énfasis4 10 2" xfId="2960" xr:uid="{00000000-0005-0000-0000-000054160000}"/>
    <cellStyle name="40% - Énfasis4 10 2 2" xfId="2961" xr:uid="{00000000-0005-0000-0000-000055160000}"/>
    <cellStyle name="40% - Énfasis4 10 2 2 2" xfId="2962" xr:uid="{00000000-0005-0000-0000-000056160000}"/>
    <cellStyle name="40% - Énfasis4 10 2 2 2 2" xfId="2963" xr:uid="{00000000-0005-0000-0000-000057160000}"/>
    <cellStyle name="40% - Énfasis4 10 2 2 2 2 2" xfId="8628" xr:uid="{00000000-0005-0000-0000-000058160000}"/>
    <cellStyle name="40% - Énfasis4 10 2 2 2 3" xfId="8627" xr:uid="{00000000-0005-0000-0000-000059160000}"/>
    <cellStyle name="40% - Énfasis4 10 2 2 3" xfId="2964" xr:uid="{00000000-0005-0000-0000-00005A160000}"/>
    <cellStyle name="40% - Énfasis4 10 2 2 3 2" xfId="8629" xr:uid="{00000000-0005-0000-0000-00005B160000}"/>
    <cellStyle name="40% - Énfasis4 10 2 2 4" xfId="8626" xr:uid="{00000000-0005-0000-0000-00005C160000}"/>
    <cellStyle name="40% - Énfasis4 10 2 3" xfId="2965" xr:uid="{00000000-0005-0000-0000-00005D160000}"/>
    <cellStyle name="40% - Énfasis4 10 2 3 2" xfId="2966" xr:uid="{00000000-0005-0000-0000-00005E160000}"/>
    <cellStyle name="40% - Énfasis4 10 2 3 2 2" xfId="8631" xr:uid="{00000000-0005-0000-0000-00005F160000}"/>
    <cellStyle name="40% - Énfasis4 10 2 3 3" xfId="8630" xr:uid="{00000000-0005-0000-0000-000060160000}"/>
    <cellStyle name="40% - Énfasis4 10 2 4" xfId="2967" xr:uid="{00000000-0005-0000-0000-000061160000}"/>
    <cellStyle name="40% - Énfasis4 10 2 4 2" xfId="2968" xr:uid="{00000000-0005-0000-0000-000062160000}"/>
    <cellStyle name="40% - Énfasis4 10 2 4 2 2" xfId="8633" xr:uid="{00000000-0005-0000-0000-000063160000}"/>
    <cellStyle name="40% - Énfasis4 10 2 4 3" xfId="8632" xr:uid="{00000000-0005-0000-0000-000064160000}"/>
    <cellStyle name="40% - Énfasis4 10 2 5" xfId="2969" xr:uid="{00000000-0005-0000-0000-000065160000}"/>
    <cellStyle name="40% - Énfasis4 10 2 5 2" xfId="8634" xr:uid="{00000000-0005-0000-0000-000066160000}"/>
    <cellStyle name="40% - Énfasis4 10 2 6" xfId="8625" xr:uid="{00000000-0005-0000-0000-000067160000}"/>
    <cellStyle name="40% - Énfasis4 10 3" xfId="2970" xr:uid="{00000000-0005-0000-0000-000068160000}"/>
    <cellStyle name="40% - Énfasis4 10 3 2" xfId="2971" xr:uid="{00000000-0005-0000-0000-000069160000}"/>
    <cellStyle name="40% - Énfasis4 10 3 2 2" xfId="2972" xr:uid="{00000000-0005-0000-0000-00006A160000}"/>
    <cellStyle name="40% - Énfasis4 10 3 2 2 2" xfId="8637" xr:uid="{00000000-0005-0000-0000-00006B160000}"/>
    <cellStyle name="40% - Énfasis4 10 3 2 3" xfId="8636" xr:uid="{00000000-0005-0000-0000-00006C160000}"/>
    <cellStyle name="40% - Énfasis4 10 3 3" xfId="2973" xr:uid="{00000000-0005-0000-0000-00006D160000}"/>
    <cellStyle name="40% - Énfasis4 10 3 3 2" xfId="2974" xr:uid="{00000000-0005-0000-0000-00006E160000}"/>
    <cellStyle name="40% - Énfasis4 10 3 3 2 2" xfId="8639" xr:uid="{00000000-0005-0000-0000-00006F160000}"/>
    <cellStyle name="40% - Énfasis4 10 3 3 3" xfId="8638" xr:uid="{00000000-0005-0000-0000-000070160000}"/>
    <cellStyle name="40% - Énfasis4 10 3 4" xfId="2975" xr:uid="{00000000-0005-0000-0000-000071160000}"/>
    <cellStyle name="40% - Énfasis4 10 3 4 2" xfId="8640" xr:uid="{00000000-0005-0000-0000-000072160000}"/>
    <cellStyle name="40% - Énfasis4 10 3 5" xfId="8635" xr:uid="{00000000-0005-0000-0000-000073160000}"/>
    <cellStyle name="40% - Énfasis4 10 4" xfId="2976" xr:uid="{00000000-0005-0000-0000-000074160000}"/>
    <cellStyle name="40% - Énfasis4 10 4 2" xfId="2977" xr:uid="{00000000-0005-0000-0000-000075160000}"/>
    <cellStyle name="40% - Énfasis4 10 4 2 2" xfId="8642" xr:uid="{00000000-0005-0000-0000-000076160000}"/>
    <cellStyle name="40% - Énfasis4 10 4 3" xfId="8641" xr:uid="{00000000-0005-0000-0000-000077160000}"/>
    <cellStyle name="40% - Énfasis4 10 5" xfId="2978" xr:uid="{00000000-0005-0000-0000-000078160000}"/>
    <cellStyle name="40% - Énfasis4 10 5 2" xfId="2979" xr:uid="{00000000-0005-0000-0000-000079160000}"/>
    <cellStyle name="40% - Énfasis4 10 5 2 2" xfId="8644" xr:uid="{00000000-0005-0000-0000-00007A160000}"/>
    <cellStyle name="40% - Énfasis4 10 5 3" xfId="8643" xr:uid="{00000000-0005-0000-0000-00007B160000}"/>
    <cellStyle name="40% - Énfasis4 10 6" xfId="2980" xr:uid="{00000000-0005-0000-0000-00007C160000}"/>
    <cellStyle name="40% - Énfasis4 10 6 2" xfId="8645" xr:uid="{00000000-0005-0000-0000-00007D160000}"/>
    <cellStyle name="40% - Énfasis4 10 7" xfId="8624" xr:uid="{00000000-0005-0000-0000-00007E160000}"/>
    <cellStyle name="40% - Énfasis4 11" xfId="2981" xr:uid="{00000000-0005-0000-0000-00007F160000}"/>
    <cellStyle name="40% - Énfasis4 11 2" xfId="2982" xr:uid="{00000000-0005-0000-0000-000080160000}"/>
    <cellStyle name="40% - Énfasis4 11 2 2" xfId="2983" xr:uid="{00000000-0005-0000-0000-000081160000}"/>
    <cellStyle name="40% - Énfasis4 11 2 2 2" xfId="2984" xr:uid="{00000000-0005-0000-0000-000082160000}"/>
    <cellStyle name="40% - Énfasis4 11 2 2 2 2" xfId="8649" xr:uid="{00000000-0005-0000-0000-000083160000}"/>
    <cellStyle name="40% - Énfasis4 11 2 2 3" xfId="8648" xr:uid="{00000000-0005-0000-0000-000084160000}"/>
    <cellStyle name="40% - Énfasis4 11 2 3" xfId="2985" xr:uid="{00000000-0005-0000-0000-000085160000}"/>
    <cellStyle name="40% - Énfasis4 11 2 3 2" xfId="2986" xr:uid="{00000000-0005-0000-0000-000086160000}"/>
    <cellStyle name="40% - Énfasis4 11 2 3 2 2" xfId="8651" xr:uid="{00000000-0005-0000-0000-000087160000}"/>
    <cellStyle name="40% - Énfasis4 11 2 3 3" xfId="8650" xr:uid="{00000000-0005-0000-0000-000088160000}"/>
    <cellStyle name="40% - Énfasis4 11 2 4" xfId="2987" xr:uid="{00000000-0005-0000-0000-000089160000}"/>
    <cellStyle name="40% - Énfasis4 11 2 4 2" xfId="8652" xr:uid="{00000000-0005-0000-0000-00008A160000}"/>
    <cellStyle name="40% - Énfasis4 11 2 5" xfId="8647" xr:uid="{00000000-0005-0000-0000-00008B160000}"/>
    <cellStyle name="40% - Énfasis4 11 3" xfId="2988" xr:uid="{00000000-0005-0000-0000-00008C160000}"/>
    <cellStyle name="40% - Énfasis4 11 3 2" xfId="2989" xr:uid="{00000000-0005-0000-0000-00008D160000}"/>
    <cellStyle name="40% - Énfasis4 11 3 2 2" xfId="8654" xr:uid="{00000000-0005-0000-0000-00008E160000}"/>
    <cellStyle name="40% - Énfasis4 11 3 3" xfId="8653" xr:uid="{00000000-0005-0000-0000-00008F160000}"/>
    <cellStyle name="40% - Énfasis4 11 4" xfId="2990" xr:uid="{00000000-0005-0000-0000-000090160000}"/>
    <cellStyle name="40% - Énfasis4 11 4 2" xfId="2991" xr:uid="{00000000-0005-0000-0000-000091160000}"/>
    <cellStyle name="40% - Énfasis4 11 4 2 2" xfId="8656" xr:uid="{00000000-0005-0000-0000-000092160000}"/>
    <cellStyle name="40% - Énfasis4 11 4 3" xfId="8655" xr:uid="{00000000-0005-0000-0000-000093160000}"/>
    <cellStyle name="40% - Énfasis4 11 5" xfId="2992" xr:uid="{00000000-0005-0000-0000-000094160000}"/>
    <cellStyle name="40% - Énfasis4 11 5 2" xfId="8657" xr:uid="{00000000-0005-0000-0000-000095160000}"/>
    <cellStyle name="40% - Énfasis4 11 6" xfId="8646" xr:uid="{00000000-0005-0000-0000-000096160000}"/>
    <cellStyle name="40% - Énfasis4 12" xfId="2993" xr:uid="{00000000-0005-0000-0000-000097160000}"/>
    <cellStyle name="40% - Énfasis4 12 2" xfId="2994" xr:uid="{00000000-0005-0000-0000-000098160000}"/>
    <cellStyle name="40% - Énfasis4 12 2 2" xfId="2995" xr:uid="{00000000-0005-0000-0000-000099160000}"/>
    <cellStyle name="40% - Énfasis4 12 2 2 2" xfId="8660" xr:uid="{00000000-0005-0000-0000-00009A160000}"/>
    <cellStyle name="40% - Énfasis4 12 2 3" xfId="8659" xr:uid="{00000000-0005-0000-0000-00009B160000}"/>
    <cellStyle name="40% - Énfasis4 12 3" xfId="2996" xr:uid="{00000000-0005-0000-0000-00009C160000}"/>
    <cellStyle name="40% - Énfasis4 12 3 2" xfId="2997" xr:uid="{00000000-0005-0000-0000-00009D160000}"/>
    <cellStyle name="40% - Énfasis4 12 3 2 2" xfId="8662" xr:uid="{00000000-0005-0000-0000-00009E160000}"/>
    <cellStyle name="40% - Énfasis4 12 3 3" xfId="8661" xr:uid="{00000000-0005-0000-0000-00009F160000}"/>
    <cellStyle name="40% - Énfasis4 12 4" xfId="2998" xr:uid="{00000000-0005-0000-0000-0000A0160000}"/>
    <cellStyle name="40% - Énfasis4 12 4 2" xfId="8663" xr:uid="{00000000-0005-0000-0000-0000A1160000}"/>
    <cellStyle name="40% - Énfasis4 12 5" xfId="8658" xr:uid="{00000000-0005-0000-0000-0000A2160000}"/>
    <cellStyle name="40% - Énfasis4 13" xfId="2999" xr:uid="{00000000-0005-0000-0000-0000A3160000}"/>
    <cellStyle name="40% - Énfasis4 13 2" xfId="3000" xr:uid="{00000000-0005-0000-0000-0000A4160000}"/>
    <cellStyle name="40% - Énfasis4 13 2 2" xfId="3001" xr:uid="{00000000-0005-0000-0000-0000A5160000}"/>
    <cellStyle name="40% - Énfasis4 13 2 2 2" xfId="8666" xr:uid="{00000000-0005-0000-0000-0000A6160000}"/>
    <cellStyle name="40% - Énfasis4 13 2 3" xfId="8665" xr:uid="{00000000-0005-0000-0000-0000A7160000}"/>
    <cellStyle name="40% - Énfasis4 13 3" xfId="3002" xr:uid="{00000000-0005-0000-0000-0000A8160000}"/>
    <cellStyle name="40% - Énfasis4 13 3 2" xfId="8667" xr:uid="{00000000-0005-0000-0000-0000A9160000}"/>
    <cellStyle name="40% - Énfasis4 13 4" xfId="8664" xr:uid="{00000000-0005-0000-0000-0000AA160000}"/>
    <cellStyle name="40% - Énfasis4 14" xfId="3003" xr:uid="{00000000-0005-0000-0000-0000AB160000}"/>
    <cellStyle name="40% - Énfasis4 14 2" xfId="3004" xr:uid="{00000000-0005-0000-0000-0000AC160000}"/>
    <cellStyle name="40% - Énfasis4 14 2 2" xfId="8669" xr:uid="{00000000-0005-0000-0000-0000AD160000}"/>
    <cellStyle name="40% - Énfasis4 14 3" xfId="8668" xr:uid="{00000000-0005-0000-0000-0000AE160000}"/>
    <cellStyle name="40% - Énfasis4 2" xfId="39" xr:uid="{00000000-0005-0000-0000-0000AF160000}"/>
    <cellStyle name="40% - Énfasis4 2 2" xfId="3005" xr:uid="{00000000-0005-0000-0000-0000B0160000}"/>
    <cellStyle name="40% - Énfasis4 2 2 2" xfId="3006" xr:uid="{00000000-0005-0000-0000-0000B1160000}"/>
    <cellStyle name="40% - Énfasis4 2 2 2 2" xfId="3007" xr:uid="{00000000-0005-0000-0000-0000B2160000}"/>
    <cellStyle name="40% - Énfasis4 2 2 2 2 2" xfId="3008" xr:uid="{00000000-0005-0000-0000-0000B3160000}"/>
    <cellStyle name="40% - Énfasis4 2 2 2 2 2 2" xfId="3009" xr:uid="{00000000-0005-0000-0000-0000B4160000}"/>
    <cellStyle name="40% - Énfasis4 2 2 2 2 2 2 2" xfId="8674" xr:uid="{00000000-0005-0000-0000-0000B5160000}"/>
    <cellStyle name="40% - Énfasis4 2 2 2 2 2 3" xfId="8673" xr:uid="{00000000-0005-0000-0000-0000B6160000}"/>
    <cellStyle name="40% - Énfasis4 2 2 2 2 3" xfId="3010" xr:uid="{00000000-0005-0000-0000-0000B7160000}"/>
    <cellStyle name="40% - Énfasis4 2 2 2 2 3 2" xfId="3011" xr:uid="{00000000-0005-0000-0000-0000B8160000}"/>
    <cellStyle name="40% - Énfasis4 2 2 2 2 3 2 2" xfId="8676" xr:uid="{00000000-0005-0000-0000-0000B9160000}"/>
    <cellStyle name="40% - Énfasis4 2 2 2 2 3 3" xfId="8675" xr:uid="{00000000-0005-0000-0000-0000BA160000}"/>
    <cellStyle name="40% - Énfasis4 2 2 2 2 4" xfId="3012" xr:uid="{00000000-0005-0000-0000-0000BB160000}"/>
    <cellStyle name="40% - Énfasis4 2 2 2 2 4 2" xfId="8677" xr:uid="{00000000-0005-0000-0000-0000BC160000}"/>
    <cellStyle name="40% - Énfasis4 2 2 2 2 5" xfId="8672" xr:uid="{00000000-0005-0000-0000-0000BD160000}"/>
    <cellStyle name="40% - Énfasis4 2 2 2 3" xfId="3013" xr:uid="{00000000-0005-0000-0000-0000BE160000}"/>
    <cellStyle name="40% - Énfasis4 2 2 2 3 2" xfId="3014" xr:uid="{00000000-0005-0000-0000-0000BF160000}"/>
    <cellStyle name="40% - Énfasis4 2 2 2 3 2 2" xfId="8679" xr:uid="{00000000-0005-0000-0000-0000C0160000}"/>
    <cellStyle name="40% - Énfasis4 2 2 2 3 3" xfId="8678" xr:uid="{00000000-0005-0000-0000-0000C1160000}"/>
    <cellStyle name="40% - Énfasis4 2 2 2 4" xfId="3015" xr:uid="{00000000-0005-0000-0000-0000C2160000}"/>
    <cellStyle name="40% - Énfasis4 2 2 2 4 2" xfId="3016" xr:uid="{00000000-0005-0000-0000-0000C3160000}"/>
    <cellStyle name="40% - Énfasis4 2 2 2 4 2 2" xfId="8681" xr:uid="{00000000-0005-0000-0000-0000C4160000}"/>
    <cellStyle name="40% - Énfasis4 2 2 2 4 3" xfId="8680" xr:uid="{00000000-0005-0000-0000-0000C5160000}"/>
    <cellStyle name="40% - Énfasis4 2 2 2 5" xfId="3017" xr:uid="{00000000-0005-0000-0000-0000C6160000}"/>
    <cellStyle name="40% - Énfasis4 2 2 2 5 2" xfId="8682" xr:uid="{00000000-0005-0000-0000-0000C7160000}"/>
    <cellStyle name="40% - Énfasis4 2 2 2 6" xfId="8671" xr:uid="{00000000-0005-0000-0000-0000C8160000}"/>
    <cellStyle name="40% - Énfasis4 2 2 3" xfId="3018" xr:uid="{00000000-0005-0000-0000-0000C9160000}"/>
    <cellStyle name="40% - Énfasis4 2 2 3 2" xfId="3019" xr:uid="{00000000-0005-0000-0000-0000CA160000}"/>
    <cellStyle name="40% - Énfasis4 2 2 3 2 2" xfId="3020" xr:uid="{00000000-0005-0000-0000-0000CB160000}"/>
    <cellStyle name="40% - Énfasis4 2 2 3 2 2 2" xfId="8685" xr:uid="{00000000-0005-0000-0000-0000CC160000}"/>
    <cellStyle name="40% - Énfasis4 2 2 3 2 3" xfId="8684" xr:uid="{00000000-0005-0000-0000-0000CD160000}"/>
    <cellStyle name="40% - Énfasis4 2 2 3 3" xfId="3021" xr:uid="{00000000-0005-0000-0000-0000CE160000}"/>
    <cellStyle name="40% - Énfasis4 2 2 3 3 2" xfId="3022" xr:uid="{00000000-0005-0000-0000-0000CF160000}"/>
    <cellStyle name="40% - Énfasis4 2 2 3 3 2 2" xfId="8687" xr:uid="{00000000-0005-0000-0000-0000D0160000}"/>
    <cellStyle name="40% - Énfasis4 2 2 3 3 3" xfId="8686" xr:uid="{00000000-0005-0000-0000-0000D1160000}"/>
    <cellStyle name="40% - Énfasis4 2 2 3 4" xfId="3023" xr:uid="{00000000-0005-0000-0000-0000D2160000}"/>
    <cellStyle name="40% - Énfasis4 2 2 3 4 2" xfId="8688" xr:uid="{00000000-0005-0000-0000-0000D3160000}"/>
    <cellStyle name="40% - Énfasis4 2 2 3 5" xfId="8683" xr:uid="{00000000-0005-0000-0000-0000D4160000}"/>
    <cellStyle name="40% - Énfasis4 2 2 4" xfId="3024" xr:uid="{00000000-0005-0000-0000-0000D5160000}"/>
    <cellStyle name="40% - Énfasis4 2 2 4 2" xfId="3025" xr:uid="{00000000-0005-0000-0000-0000D6160000}"/>
    <cellStyle name="40% - Énfasis4 2 2 4 2 2" xfId="8690" xr:uid="{00000000-0005-0000-0000-0000D7160000}"/>
    <cellStyle name="40% - Énfasis4 2 2 4 3" xfId="8689" xr:uid="{00000000-0005-0000-0000-0000D8160000}"/>
    <cellStyle name="40% - Énfasis4 2 2 5" xfId="3026" xr:uid="{00000000-0005-0000-0000-0000D9160000}"/>
    <cellStyle name="40% - Énfasis4 2 2 5 2" xfId="3027" xr:uid="{00000000-0005-0000-0000-0000DA160000}"/>
    <cellStyle name="40% - Énfasis4 2 2 5 2 2" xfId="8692" xr:uid="{00000000-0005-0000-0000-0000DB160000}"/>
    <cellStyle name="40% - Énfasis4 2 2 5 3" xfId="8691" xr:uid="{00000000-0005-0000-0000-0000DC160000}"/>
    <cellStyle name="40% - Énfasis4 2 2 6" xfId="3028" xr:uid="{00000000-0005-0000-0000-0000DD160000}"/>
    <cellStyle name="40% - Énfasis4 2 2 6 2" xfId="3029" xr:uid="{00000000-0005-0000-0000-0000DE160000}"/>
    <cellStyle name="40% - Énfasis4 2 2 6 2 2" xfId="8694" xr:uid="{00000000-0005-0000-0000-0000DF160000}"/>
    <cellStyle name="40% - Énfasis4 2 2 6 3" xfId="8693" xr:uid="{00000000-0005-0000-0000-0000E0160000}"/>
    <cellStyle name="40% - Énfasis4 2 2 7" xfId="3030" xr:uid="{00000000-0005-0000-0000-0000E1160000}"/>
    <cellStyle name="40% - Énfasis4 2 2 7 2" xfId="8695" xr:uid="{00000000-0005-0000-0000-0000E2160000}"/>
    <cellStyle name="40% - Énfasis4 2 2 8" xfId="8670" xr:uid="{00000000-0005-0000-0000-0000E3160000}"/>
    <cellStyle name="40% - Énfasis4 2 3" xfId="3031" xr:uid="{00000000-0005-0000-0000-0000E4160000}"/>
    <cellStyle name="40% - Énfasis4 2 3 2" xfId="3032" xr:uid="{00000000-0005-0000-0000-0000E5160000}"/>
    <cellStyle name="40% - Énfasis4 2 3 2 2" xfId="3033" xr:uid="{00000000-0005-0000-0000-0000E6160000}"/>
    <cellStyle name="40% - Énfasis4 2 3 2 2 2" xfId="3034" xr:uid="{00000000-0005-0000-0000-0000E7160000}"/>
    <cellStyle name="40% - Énfasis4 2 3 2 2 2 2" xfId="3035" xr:uid="{00000000-0005-0000-0000-0000E8160000}"/>
    <cellStyle name="40% - Énfasis4 2 3 2 2 2 2 2" xfId="8700" xr:uid="{00000000-0005-0000-0000-0000E9160000}"/>
    <cellStyle name="40% - Énfasis4 2 3 2 2 2 3" xfId="8699" xr:uid="{00000000-0005-0000-0000-0000EA160000}"/>
    <cellStyle name="40% - Énfasis4 2 3 2 2 3" xfId="3036" xr:uid="{00000000-0005-0000-0000-0000EB160000}"/>
    <cellStyle name="40% - Énfasis4 2 3 2 2 3 2" xfId="3037" xr:uid="{00000000-0005-0000-0000-0000EC160000}"/>
    <cellStyle name="40% - Énfasis4 2 3 2 2 3 2 2" xfId="8702" xr:uid="{00000000-0005-0000-0000-0000ED160000}"/>
    <cellStyle name="40% - Énfasis4 2 3 2 2 3 3" xfId="8701" xr:uid="{00000000-0005-0000-0000-0000EE160000}"/>
    <cellStyle name="40% - Énfasis4 2 3 2 2 4" xfId="3038" xr:uid="{00000000-0005-0000-0000-0000EF160000}"/>
    <cellStyle name="40% - Énfasis4 2 3 2 2 4 2" xfId="8703" xr:uid="{00000000-0005-0000-0000-0000F0160000}"/>
    <cellStyle name="40% - Énfasis4 2 3 2 2 5" xfId="8698" xr:uid="{00000000-0005-0000-0000-0000F1160000}"/>
    <cellStyle name="40% - Énfasis4 2 3 2 3" xfId="3039" xr:uid="{00000000-0005-0000-0000-0000F2160000}"/>
    <cellStyle name="40% - Énfasis4 2 3 2 3 2" xfId="3040" xr:uid="{00000000-0005-0000-0000-0000F3160000}"/>
    <cellStyle name="40% - Énfasis4 2 3 2 3 2 2" xfId="8705" xr:uid="{00000000-0005-0000-0000-0000F4160000}"/>
    <cellStyle name="40% - Énfasis4 2 3 2 3 3" xfId="8704" xr:uid="{00000000-0005-0000-0000-0000F5160000}"/>
    <cellStyle name="40% - Énfasis4 2 3 2 4" xfId="3041" xr:uid="{00000000-0005-0000-0000-0000F6160000}"/>
    <cellStyle name="40% - Énfasis4 2 3 2 4 2" xfId="3042" xr:uid="{00000000-0005-0000-0000-0000F7160000}"/>
    <cellStyle name="40% - Énfasis4 2 3 2 4 2 2" xfId="8707" xr:uid="{00000000-0005-0000-0000-0000F8160000}"/>
    <cellStyle name="40% - Énfasis4 2 3 2 4 3" xfId="8706" xr:uid="{00000000-0005-0000-0000-0000F9160000}"/>
    <cellStyle name="40% - Énfasis4 2 3 2 5" xfId="3043" xr:uid="{00000000-0005-0000-0000-0000FA160000}"/>
    <cellStyle name="40% - Énfasis4 2 3 2 5 2" xfId="8708" xr:uid="{00000000-0005-0000-0000-0000FB160000}"/>
    <cellStyle name="40% - Énfasis4 2 3 2 6" xfId="8697" xr:uid="{00000000-0005-0000-0000-0000FC160000}"/>
    <cellStyle name="40% - Énfasis4 2 3 3" xfId="3044" xr:uid="{00000000-0005-0000-0000-0000FD160000}"/>
    <cellStyle name="40% - Énfasis4 2 3 3 2" xfId="3045" xr:uid="{00000000-0005-0000-0000-0000FE160000}"/>
    <cellStyle name="40% - Énfasis4 2 3 3 2 2" xfId="3046" xr:uid="{00000000-0005-0000-0000-0000FF160000}"/>
    <cellStyle name="40% - Énfasis4 2 3 3 2 2 2" xfId="8711" xr:uid="{00000000-0005-0000-0000-000000170000}"/>
    <cellStyle name="40% - Énfasis4 2 3 3 2 3" xfId="8710" xr:uid="{00000000-0005-0000-0000-000001170000}"/>
    <cellStyle name="40% - Énfasis4 2 3 3 3" xfId="3047" xr:uid="{00000000-0005-0000-0000-000002170000}"/>
    <cellStyle name="40% - Énfasis4 2 3 3 3 2" xfId="3048" xr:uid="{00000000-0005-0000-0000-000003170000}"/>
    <cellStyle name="40% - Énfasis4 2 3 3 3 2 2" xfId="8713" xr:uid="{00000000-0005-0000-0000-000004170000}"/>
    <cellStyle name="40% - Énfasis4 2 3 3 3 3" xfId="8712" xr:uid="{00000000-0005-0000-0000-000005170000}"/>
    <cellStyle name="40% - Énfasis4 2 3 3 4" xfId="3049" xr:uid="{00000000-0005-0000-0000-000006170000}"/>
    <cellStyle name="40% - Énfasis4 2 3 3 4 2" xfId="8714" xr:uid="{00000000-0005-0000-0000-000007170000}"/>
    <cellStyle name="40% - Énfasis4 2 3 3 5" xfId="8709" xr:uid="{00000000-0005-0000-0000-000008170000}"/>
    <cellStyle name="40% - Énfasis4 2 3 4" xfId="3050" xr:uid="{00000000-0005-0000-0000-000009170000}"/>
    <cellStyle name="40% - Énfasis4 2 3 4 2" xfId="3051" xr:uid="{00000000-0005-0000-0000-00000A170000}"/>
    <cellStyle name="40% - Énfasis4 2 3 4 2 2" xfId="8716" xr:uid="{00000000-0005-0000-0000-00000B170000}"/>
    <cellStyle name="40% - Énfasis4 2 3 4 3" xfId="8715" xr:uid="{00000000-0005-0000-0000-00000C170000}"/>
    <cellStyle name="40% - Énfasis4 2 3 5" xfId="3052" xr:uid="{00000000-0005-0000-0000-00000D170000}"/>
    <cellStyle name="40% - Énfasis4 2 3 5 2" xfId="3053" xr:uid="{00000000-0005-0000-0000-00000E170000}"/>
    <cellStyle name="40% - Énfasis4 2 3 5 2 2" xfId="8718" xr:uid="{00000000-0005-0000-0000-00000F170000}"/>
    <cellStyle name="40% - Énfasis4 2 3 5 3" xfId="8717" xr:uid="{00000000-0005-0000-0000-000010170000}"/>
    <cellStyle name="40% - Énfasis4 2 3 6" xfId="3054" xr:uid="{00000000-0005-0000-0000-000011170000}"/>
    <cellStyle name="40% - Énfasis4 2 3 6 2" xfId="8719" xr:uid="{00000000-0005-0000-0000-000012170000}"/>
    <cellStyle name="40% - Énfasis4 2 3 7" xfId="8696" xr:uid="{00000000-0005-0000-0000-000013170000}"/>
    <cellStyle name="40% - Énfasis4 2 4" xfId="3055" xr:uid="{00000000-0005-0000-0000-000014170000}"/>
    <cellStyle name="40% - Énfasis4 2 4 2" xfId="3056" xr:uid="{00000000-0005-0000-0000-000015170000}"/>
    <cellStyle name="40% - Énfasis4 2 4 2 2" xfId="3057" xr:uid="{00000000-0005-0000-0000-000016170000}"/>
    <cellStyle name="40% - Énfasis4 2 4 2 2 2" xfId="3058" xr:uid="{00000000-0005-0000-0000-000017170000}"/>
    <cellStyle name="40% - Énfasis4 2 4 2 2 2 2" xfId="8723" xr:uid="{00000000-0005-0000-0000-000018170000}"/>
    <cellStyle name="40% - Énfasis4 2 4 2 2 3" xfId="8722" xr:uid="{00000000-0005-0000-0000-000019170000}"/>
    <cellStyle name="40% - Énfasis4 2 4 2 3" xfId="3059" xr:uid="{00000000-0005-0000-0000-00001A170000}"/>
    <cellStyle name="40% - Énfasis4 2 4 2 3 2" xfId="3060" xr:uid="{00000000-0005-0000-0000-00001B170000}"/>
    <cellStyle name="40% - Énfasis4 2 4 2 3 2 2" xfId="8725" xr:uid="{00000000-0005-0000-0000-00001C170000}"/>
    <cellStyle name="40% - Énfasis4 2 4 2 3 3" xfId="8724" xr:uid="{00000000-0005-0000-0000-00001D170000}"/>
    <cellStyle name="40% - Énfasis4 2 4 2 4" xfId="3061" xr:uid="{00000000-0005-0000-0000-00001E170000}"/>
    <cellStyle name="40% - Énfasis4 2 4 2 4 2" xfId="8726" xr:uid="{00000000-0005-0000-0000-00001F170000}"/>
    <cellStyle name="40% - Énfasis4 2 4 2 5" xfId="8721" xr:uid="{00000000-0005-0000-0000-000020170000}"/>
    <cellStyle name="40% - Énfasis4 2 4 3" xfId="3062" xr:uid="{00000000-0005-0000-0000-000021170000}"/>
    <cellStyle name="40% - Énfasis4 2 4 3 2" xfId="3063" xr:uid="{00000000-0005-0000-0000-000022170000}"/>
    <cellStyle name="40% - Énfasis4 2 4 3 2 2" xfId="8728" xr:uid="{00000000-0005-0000-0000-000023170000}"/>
    <cellStyle name="40% - Énfasis4 2 4 3 3" xfId="8727" xr:uid="{00000000-0005-0000-0000-000024170000}"/>
    <cellStyle name="40% - Énfasis4 2 4 4" xfId="3064" xr:uid="{00000000-0005-0000-0000-000025170000}"/>
    <cellStyle name="40% - Énfasis4 2 4 4 2" xfId="3065" xr:uid="{00000000-0005-0000-0000-000026170000}"/>
    <cellStyle name="40% - Énfasis4 2 4 4 2 2" xfId="8730" xr:uid="{00000000-0005-0000-0000-000027170000}"/>
    <cellStyle name="40% - Énfasis4 2 4 4 3" xfId="8729" xr:uid="{00000000-0005-0000-0000-000028170000}"/>
    <cellStyle name="40% - Énfasis4 2 4 5" xfId="3066" xr:uid="{00000000-0005-0000-0000-000029170000}"/>
    <cellStyle name="40% - Énfasis4 2 4 5 2" xfId="8731" xr:uid="{00000000-0005-0000-0000-00002A170000}"/>
    <cellStyle name="40% - Énfasis4 2 4 6" xfId="8720" xr:uid="{00000000-0005-0000-0000-00002B170000}"/>
    <cellStyle name="40% - Énfasis4 2 5" xfId="3067" xr:uid="{00000000-0005-0000-0000-00002C170000}"/>
    <cellStyle name="40% - Énfasis4 2 5 2" xfId="3068" xr:uid="{00000000-0005-0000-0000-00002D170000}"/>
    <cellStyle name="40% - Énfasis4 2 5 2 2" xfId="3069" xr:uid="{00000000-0005-0000-0000-00002E170000}"/>
    <cellStyle name="40% - Énfasis4 2 5 2 2 2" xfId="8734" xr:uid="{00000000-0005-0000-0000-00002F170000}"/>
    <cellStyle name="40% - Énfasis4 2 5 2 3" xfId="8733" xr:uid="{00000000-0005-0000-0000-000030170000}"/>
    <cellStyle name="40% - Énfasis4 2 5 3" xfId="3070" xr:uid="{00000000-0005-0000-0000-000031170000}"/>
    <cellStyle name="40% - Énfasis4 2 5 3 2" xfId="3071" xr:uid="{00000000-0005-0000-0000-000032170000}"/>
    <cellStyle name="40% - Énfasis4 2 5 3 2 2" xfId="8736" xr:uid="{00000000-0005-0000-0000-000033170000}"/>
    <cellStyle name="40% - Énfasis4 2 5 3 3" xfId="8735" xr:uid="{00000000-0005-0000-0000-000034170000}"/>
    <cellStyle name="40% - Énfasis4 2 5 4" xfId="3072" xr:uid="{00000000-0005-0000-0000-000035170000}"/>
    <cellStyle name="40% - Énfasis4 2 5 4 2" xfId="8737" xr:uid="{00000000-0005-0000-0000-000036170000}"/>
    <cellStyle name="40% - Énfasis4 2 5 5" xfId="8732" xr:uid="{00000000-0005-0000-0000-000037170000}"/>
    <cellStyle name="40% - Énfasis4 2 6" xfId="3073" xr:uid="{00000000-0005-0000-0000-000038170000}"/>
    <cellStyle name="40% - Énfasis4 2 6 2" xfId="3074" xr:uid="{00000000-0005-0000-0000-000039170000}"/>
    <cellStyle name="40% - Énfasis4 2 6 2 2" xfId="8739" xr:uid="{00000000-0005-0000-0000-00003A170000}"/>
    <cellStyle name="40% - Énfasis4 2 6 3" xfId="8738" xr:uid="{00000000-0005-0000-0000-00003B170000}"/>
    <cellStyle name="40% - Énfasis4 2 7" xfId="3075" xr:uid="{00000000-0005-0000-0000-00003C170000}"/>
    <cellStyle name="40% - Énfasis4 2 7 2" xfId="3076" xr:uid="{00000000-0005-0000-0000-00003D170000}"/>
    <cellStyle name="40% - Énfasis4 2 7 2 2" xfId="8741" xr:uid="{00000000-0005-0000-0000-00003E170000}"/>
    <cellStyle name="40% - Énfasis4 2 7 3" xfId="8740" xr:uid="{00000000-0005-0000-0000-00003F170000}"/>
    <cellStyle name="40% - Énfasis4 2 8" xfId="3077" xr:uid="{00000000-0005-0000-0000-000040170000}"/>
    <cellStyle name="40% - Énfasis4 2 8 2" xfId="3078" xr:uid="{00000000-0005-0000-0000-000041170000}"/>
    <cellStyle name="40% - Énfasis4 2 8 2 2" xfId="8743" xr:uid="{00000000-0005-0000-0000-000042170000}"/>
    <cellStyle name="40% - Énfasis4 2 8 3" xfId="8742" xr:uid="{00000000-0005-0000-0000-000043170000}"/>
    <cellStyle name="40% - Énfasis4 2 9" xfId="3079" xr:uid="{00000000-0005-0000-0000-000044170000}"/>
    <cellStyle name="40% - Énfasis4 2 9 2" xfId="8744" xr:uid="{00000000-0005-0000-0000-000045170000}"/>
    <cellStyle name="40% - Énfasis4 3" xfId="40" xr:uid="{00000000-0005-0000-0000-000046170000}"/>
    <cellStyle name="40% - Énfasis4 3 2" xfId="3080" xr:uid="{00000000-0005-0000-0000-000047170000}"/>
    <cellStyle name="40% - Énfasis4 3 2 2" xfId="3081" xr:uid="{00000000-0005-0000-0000-000048170000}"/>
    <cellStyle name="40% - Énfasis4 3 2 2 2" xfId="3082" xr:uid="{00000000-0005-0000-0000-000049170000}"/>
    <cellStyle name="40% - Énfasis4 3 2 2 2 2" xfId="3083" xr:uid="{00000000-0005-0000-0000-00004A170000}"/>
    <cellStyle name="40% - Énfasis4 3 2 2 2 2 2" xfId="3084" xr:uid="{00000000-0005-0000-0000-00004B170000}"/>
    <cellStyle name="40% - Énfasis4 3 2 2 2 2 2 2" xfId="8749" xr:uid="{00000000-0005-0000-0000-00004C170000}"/>
    <cellStyle name="40% - Énfasis4 3 2 2 2 2 3" xfId="8748" xr:uid="{00000000-0005-0000-0000-00004D170000}"/>
    <cellStyle name="40% - Énfasis4 3 2 2 2 3" xfId="3085" xr:uid="{00000000-0005-0000-0000-00004E170000}"/>
    <cellStyle name="40% - Énfasis4 3 2 2 2 3 2" xfId="3086" xr:uid="{00000000-0005-0000-0000-00004F170000}"/>
    <cellStyle name="40% - Énfasis4 3 2 2 2 3 2 2" xfId="8751" xr:uid="{00000000-0005-0000-0000-000050170000}"/>
    <cellStyle name="40% - Énfasis4 3 2 2 2 3 3" xfId="8750" xr:uid="{00000000-0005-0000-0000-000051170000}"/>
    <cellStyle name="40% - Énfasis4 3 2 2 2 4" xfId="3087" xr:uid="{00000000-0005-0000-0000-000052170000}"/>
    <cellStyle name="40% - Énfasis4 3 2 2 2 4 2" xfId="8752" xr:uid="{00000000-0005-0000-0000-000053170000}"/>
    <cellStyle name="40% - Énfasis4 3 2 2 2 5" xfId="8747" xr:uid="{00000000-0005-0000-0000-000054170000}"/>
    <cellStyle name="40% - Énfasis4 3 2 2 3" xfId="3088" xr:uid="{00000000-0005-0000-0000-000055170000}"/>
    <cellStyle name="40% - Énfasis4 3 2 2 3 2" xfId="3089" xr:uid="{00000000-0005-0000-0000-000056170000}"/>
    <cellStyle name="40% - Énfasis4 3 2 2 3 2 2" xfId="8754" xr:uid="{00000000-0005-0000-0000-000057170000}"/>
    <cellStyle name="40% - Énfasis4 3 2 2 3 3" xfId="8753" xr:uid="{00000000-0005-0000-0000-000058170000}"/>
    <cellStyle name="40% - Énfasis4 3 2 2 4" xfId="3090" xr:uid="{00000000-0005-0000-0000-000059170000}"/>
    <cellStyle name="40% - Énfasis4 3 2 2 4 2" xfId="3091" xr:uid="{00000000-0005-0000-0000-00005A170000}"/>
    <cellStyle name="40% - Énfasis4 3 2 2 4 2 2" xfId="8756" xr:uid="{00000000-0005-0000-0000-00005B170000}"/>
    <cellStyle name="40% - Énfasis4 3 2 2 4 3" xfId="8755" xr:uid="{00000000-0005-0000-0000-00005C170000}"/>
    <cellStyle name="40% - Énfasis4 3 2 2 5" xfId="3092" xr:uid="{00000000-0005-0000-0000-00005D170000}"/>
    <cellStyle name="40% - Énfasis4 3 2 2 5 2" xfId="8757" xr:uid="{00000000-0005-0000-0000-00005E170000}"/>
    <cellStyle name="40% - Énfasis4 3 2 2 6" xfId="8746" xr:uid="{00000000-0005-0000-0000-00005F170000}"/>
    <cellStyle name="40% - Énfasis4 3 2 3" xfId="3093" xr:uid="{00000000-0005-0000-0000-000060170000}"/>
    <cellStyle name="40% - Énfasis4 3 2 3 2" xfId="3094" xr:uid="{00000000-0005-0000-0000-000061170000}"/>
    <cellStyle name="40% - Énfasis4 3 2 3 2 2" xfId="3095" xr:uid="{00000000-0005-0000-0000-000062170000}"/>
    <cellStyle name="40% - Énfasis4 3 2 3 2 2 2" xfId="8760" xr:uid="{00000000-0005-0000-0000-000063170000}"/>
    <cellStyle name="40% - Énfasis4 3 2 3 2 3" xfId="8759" xr:uid="{00000000-0005-0000-0000-000064170000}"/>
    <cellStyle name="40% - Énfasis4 3 2 3 3" xfId="3096" xr:uid="{00000000-0005-0000-0000-000065170000}"/>
    <cellStyle name="40% - Énfasis4 3 2 3 3 2" xfId="3097" xr:uid="{00000000-0005-0000-0000-000066170000}"/>
    <cellStyle name="40% - Énfasis4 3 2 3 3 2 2" xfId="8762" xr:uid="{00000000-0005-0000-0000-000067170000}"/>
    <cellStyle name="40% - Énfasis4 3 2 3 3 3" xfId="8761" xr:uid="{00000000-0005-0000-0000-000068170000}"/>
    <cellStyle name="40% - Énfasis4 3 2 3 4" xfId="3098" xr:uid="{00000000-0005-0000-0000-000069170000}"/>
    <cellStyle name="40% - Énfasis4 3 2 3 4 2" xfId="8763" xr:uid="{00000000-0005-0000-0000-00006A170000}"/>
    <cellStyle name="40% - Énfasis4 3 2 3 5" xfId="8758" xr:uid="{00000000-0005-0000-0000-00006B170000}"/>
    <cellStyle name="40% - Énfasis4 3 2 4" xfId="3099" xr:uid="{00000000-0005-0000-0000-00006C170000}"/>
    <cellStyle name="40% - Énfasis4 3 2 4 2" xfId="3100" xr:uid="{00000000-0005-0000-0000-00006D170000}"/>
    <cellStyle name="40% - Énfasis4 3 2 4 2 2" xfId="8765" xr:uid="{00000000-0005-0000-0000-00006E170000}"/>
    <cellStyle name="40% - Énfasis4 3 2 4 3" xfId="8764" xr:uid="{00000000-0005-0000-0000-00006F170000}"/>
    <cellStyle name="40% - Énfasis4 3 2 5" xfId="3101" xr:uid="{00000000-0005-0000-0000-000070170000}"/>
    <cellStyle name="40% - Énfasis4 3 2 5 2" xfId="3102" xr:uid="{00000000-0005-0000-0000-000071170000}"/>
    <cellStyle name="40% - Énfasis4 3 2 5 2 2" xfId="8767" xr:uid="{00000000-0005-0000-0000-000072170000}"/>
    <cellStyle name="40% - Énfasis4 3 2 5 3" xfId="8766" xr:uid="{00000000-0005-0000-0000-000073170000}"/>
    <cellStyle name="40% - Énfasis4 3 2 6" xfId="3103" xr:uid="{00000000-0005-0000-0000-000074170000}"/>
    <cellStyle name="40% - Énfasis4 3 2 6 2" xfId="3104" xr:uid="{00000000-0005-0000-0000-000075170000}"/>
    <cellStyle name="40% - Énfasis4 3 2 6 2 2" xfId="8769" xr:uid="{00000000-0005-0000-0000-000076170000}"/>
    <cellStyle name="40% - Énfasis4 3 2 6 3" xfId="8768" xr:uid="{00000000-0005-0000-0000-000077170000}"/>
    <cellStyle name="40% - Énfasis4 3 2 7" xfId="3105" xr:uid="{00000000-0005-0000-0000-000078170000}"/>
    <cellStyle name="40% - Énfasis4 3 2 7 2" xfId="8770" xr:uid="{00000000-0005-0000-0000-000079170000}"/>
    <cellStyle name="40% - Énfasis4 3 2 8" xfId="8745" xr:uid="{00000000-0005-0000-0000-00007A170000}"/>
    <cellStyle name="40% - Énfasis4 3 3" xfId="3106" xr:uid="{00000000-0005-0000-0000-00007B170000}"/>
    <cellStyle name="40% - Énfasis4 3 3 2" xfId="3107" xr:uid="{00000000-0005-0000-0000-00007C170000}"/>
    <cellStyle name="40% - Énfasis4 3 3 2 2" xfId="3108" xr:uid="{00000000-0005-0000-0000-00007D170000}"/>
    <cellStyle name="40% - Énfasis4 3 3 2 2 2" xfId="3109" xr:uid="{00000000-0005-0000-0000-00007E170000}"/>
    <cellStyle name="40% - Énfasis4 3 3 2 2 2 2" xfId="8774" xr:uid="{00000000-0005-0000-0000-00007F170000}"/>
    <cellStyle name="40% - Énfasis4 3 3 2 2 3" xfId="8773" xr:uid="{00000000-0005-0000-0000-000080170000}"/>
    <cellStyle name="40% - Énfasis4 3 3 2 3" xfId="3110" xr:uid="{00000000-0005-0000-0000-000081170000}"/>
    <cellStyle name="40% - Énfasis4 3 3 2 3 2" xfId="3111" xr:uid="{00000000-0005-0000-0000-000082170000}"/>
    <cellStyle name="40% - Énfasis4 3 3 2 3 2 2" xfId="8776" xr:uid="{00000000-0005-0000-0000-000083170000}"/>
    <cellStyle name="40% - Énfasis4 3 3 2 3 3" xfId="8775" xr:uid="{00000000-0005-0000-0000-000084170000}"/>
    <cellStyle name="40% - Énfasis4 3 3 2 4" xfId="3112" xr:uid="{00000000-0005-0000-0000-000085170000}"/>
    <cellStyle name="40% - Énfasis4 3 3 2 4 2" xfId="8777" xr:uid="{00000000-0005-0000-0000-000086170000}"/>
    <cellStyle name="40% - Énfasis4 3 3 2 5" xfId="8772" xr:uid="{00000000-0005-0000-0000-000087170000}"/>
    <cellStyle name="40% - Énfasis4 3 3 3" xfId="3113" xr:uid="{00000000-0005-0000-0000-000088170000}"/>
    <cellStyle name="40% - Énfasis4 3 3 3 2" xfId="3114" xr:uid="{00000000-0005-0000-0000-000089170000}"/>
    <cellStyle name="40% - Énfasis4 3 3 3 2 2" xfId="8779" xr:uid="{00000000-0005-0000-0000-00008A170000}"/>
    <cellStyle name="40% - Énfasis4 3 3 3 3" xfId="8778" xr:uid="{00000000-0005-0000-0000-00008B170000}"/>
    <cellStyle name="40% - Énfasis4 3 3 4" xfId="3115" xr:uid="{00000000-0005-0000-0000-00008C170000}"/>
    <cellStyle name="40% - Énfasis4 3 3 4 2" xfId="3116" xr:uid="{00000000-0005-0000-0000-00008D170000}"/>
    <cellStyle name="40% - Énfasis4 3 3 4 2 2" xfId="8781" xr:uid="{00000000-0005-0000-0000-00008E170000}"/>
    <cellStyle name="40% - Énfasis4 3 3 4 3" xfId="8780" xr:uid="{00000000-0005-0000-0000-00008F170000}"/>
    <cellStyle name="40% - Énfasis4 3 3 5" xfId="3117" xr:uid="{00000000-0005-0000-0000-000090170000}"/>
    <cellStyle name="40% - Énfasis4 3 3 5 2" xfId="8782" xr:uid="{00000000-0005-0000-0000-000091170000}"/>
    <cellStyle name="40% - Énfasis4 3 3 6" xfId="8771" xr:uid="{00000000-0005-0000-0000-000092170000}"/>
    <cellStyle name="40% - Énfasis4 3 4" xfId="3118" xr:uid="{00000000-0005-0000-0000-000093170000}"/>
    <cellStyle name="40% - Énfasis4 3 4 2" xfId="3119" xr:uid="{00000000-0005-0000-0000-000094170000}"/>
    <cellStyle name="40% - Énfasis4 3 4 2 2" xfId="3120" xr:uid="{00000000-0005-0000-0000-000095170000}"/>
    <cellStyle name="40% - Énfasis4 3 4 2 2 2" xfId="8785" xr:uid="{00000000-0005-0000-0000-000096170000}"/>
    <cellStyle name="40% - Énfasis4 3 4 2 3" xfId="8784" xr:uid="{00000000-0005-0000-0000-000097170000}"/>
    <cellStyle name="40% - Énfasis4 3 4 3" xfId="3121" xr:uid="{00000000-0005-0000-0000-000098170000}"/>
    <cellStyle name="40% - Énfasis4 3 4 3 2" xfId="3122" xr:uid="{00000000-0005-0000-0000-000099170000}"/>
    <cellStyle name="40% - Énfasis4 3 4 3 2 2" xfId="8787" xr:uid="{00000000-0005-0000-0000-00009A170000}"/>
    <cellStyle name="40% - Énfasis4 3 4 3 3" xfId="8786" xr:uid="{00000000-0005-0000-0000-00009B170000}"/>
    <cellStyle name="40% - Énfasis4 3 4 4" xfId="3123" xr:uid="{00000000-0005-0000-0000-00009C170000}"/>
    <cellStyle name="40% - Énfasis4 3 4 4 2" xfId="8788" xr:uid="{00000000-0005-0000-0000-00009D170000}"/>
    <cellStyle name="40% - Énfasis4 3 4 5" xfId="8783" xr:uid="{00000000-0005-0000-0000-00009E170000}"/>
    <cellStyle name="40% - Énfasis4 3 5" xfId="3124" xr:uid="{00000000-0005-0000-0000-00009F170000}"/>
    <cellStyle name="40% - Énfasis4 3 5 2" xfId="3125" xr:uid="{00000000-0005-0000-0000-0000A0170000}"/>
    <cellStyle name="40% - Énfasis4 3 5 2 2" xfId="8790" xr:uid="{00000000-0005-0000-0000-0000A1170000}"/>
    <cellStyle name="40% - Énfasis4 3 5 3" xfId="8789" xr:uid="{00000000-0005-0000-0000-0000A2170000}"/>
    <cellStyle name="40% - Énfasis4 3 6" xfId="3126" xr:uid="{00000000-0005-0000-0000-0000A3170000}"/>
    <cellStyle name="40% - Énfasis4 3 6 2" xfId="3127" xr:uid="{00000000-0005-0000-0000-0000A4170000}"/>
    <cellStyle name="40% - Énfasis4 3 6 2 2" xfId="8792" xr:uid="{00000000-0005-0000-0000-0000A5170000}"/>
    <cellStyle name="40% - Énfasis4 3 6 3" xfId="8791" xr:uid="{00000000-0005-0000-0000-0000A6170000}"/>
    <cellStyle name="40% - Énfasis4 3 7" xfId="3128" xr:uid="{00000000-0005-0000-0000-0000A7170000}"/>
    <cellStyle name="40% - Énfasis4 3 7 2" xfId="3129" xr:uid="{00000000-0005-0000-0000-0000A8170000}"/>
    <cellStyle name="40% - Énfasis4 3 7 2 2" xfId="8794" xr:uid="{00000000-0005-0000-0000-0000A9170000}"/>
    <cellStyle name="40% - Énfasis4 3 7 3" xfId="8793" xr:uid="{00000000-0005-0000-0000-0000AA170000}"/>
    <cellStyle name="40% - Énfasis4 3 8" xfId="3130" xr:uid="{00000000-0005-0000-0000-0000AB170000}"/>
    <cellStyle name="40% - Énfasis4 3 8 2" xfId="8795" xr:uid="{00000000-0005-0000-0000-0000AC170000}"/>
    <cellStyle name="40% - Énfasis4 3 9" xfId="5686" xr:uid="{00000000-0005-0000-0000-0000AD170000}"/>
    <cellStyle name="40% - Énfasis4 4" xfId="3131" xr:uid="{00000000-0005-0000-0000-0000AE170000}"/>
    <cellStyle name="40% - Énfasis4 4 2" xfId="3132" xr:uid="{00000000-0005-0000-0000-0000AF170000}"/>
    <cellStyle name="40% - Énfasis4 4 2 2" xfId="3133" xr:uid="{00000000-0005-0000-0000-0000B0170000}"/>
    <cellStyle name="40% - Énfasis4 4 2 2 2" xfId="3134" xr:uid="{00000000-0005-0000-0000-0000B1170000}"/>
    <cellStyle name="40% - Énfasis4 4 2 2 2 2" xfId="3135" xr:uid="{00000000-0005-0000-0000-0000B2170000}"/>
    <cellStyle name="40% - Énfasis4 4 2 2 2 2 2" xfId="8800" xr:uid="{00000000-0005-0000-0000-0000B3170000}"/>
    <cellStyle name="40% - Énfasis4 4 2 2 2 3" xfId="8799" xr:uid="{00000000-0005-0000-0000-0000B4170000}"/>
    <cellStyle name="40% - Énfasis4 4 2 2 3" xfId="3136" xr:uid="{00000000-0005-0000-0000-0000B5170000}"/>
    <cellStyle name="40% - Énfasis4 4 2 2 3 2" xfId="3137" xr:uid="{00000000-0005-0000-0000-0000B6170000}"/>
    <cellStyle name="40% - Énfasis4 4 2 2 3 2 2" xfId="8802" xr:uid="{00000000-0005-0000-0000-0000B7170000}"/>
    <cellStyle name="40% - Énfasis4 4 2 2 3 3" xfId="8801" xr:uid="{00000000-0005-0000-0000-0000B8170000}"/>
    <cellStyle name="40% - Énfasis4 4 2 2 4" xfId="3138" xr:uid="{00000000-0005-0000-0000-0000B9170000}"/>
    <cellStyle name="40% - Énfasis4 4 2 2 4 2" xfId="8803" xr:uid="{00000000-0005-0000-0000-0000BA170000}"/>
    <cellStyle name="40% - Énfasis4 4 2 2 5" xfId="8798" xr:uid="{00000000-0005-0000-0000-0000BB170000}"/>
    <cellStyle name="40% - Énfasis4 4 2 3" xfId="3139" xr:uid="{00000000-0005-0000-0000-0000BC170000}"/>
    <cellStyle name="40% - Énfasis4 4 2 3 2" xfId="3140" xr:uid="{00000000-0005-0000-0000-0000BD170000}"/>
    <cellStyle name="40% - Énfasis4 4 2 3 2 2" xfId="8805" xr:uid="{00000000-0005-0000-0000-0000BE170000}"/>
    <cellStyle name="40% - Énfasis4 4 2 3 3" xfId="8804" xr:uid="{00000000-0005-0000-0000-0000BF170000}"/>
    <cellStyle name="40% - Énfasis4 4 2 4" xfId="3141" xr:uid="{00000000-0005-0000-0000-0000C0170000}"/>
    <cellStyle name="40% - Énfasis4 4 2 4 2" xfId="3142" xr:uid="{00000000-0005-0000-0000-0000C1170000}"/>
    <cellStyle name="40% - Énfasis4 4 2 4 2 2" xfId="8807" xr:uid="{00000000-0005-0000-0000-0000C2170000}"/>
    <cellStyle name="40% - Énfasis4 4 2 4 3" xfId="8806" xr:uid="{00000000-0005-0000-0000-0000C3170000}"/>
    <cellStyle name="40% - Énfasis4 4 2 5" xfId="3143" xr:uid="{00000000-0005-0000-0000-0000C4170000}"/>
    <cellStyle name="40% - Énfasis4 4 2 5 2" xfId="8808" xr:uid="{00000000-0005-0000-0000-0000C5170000}"/>
    <cellStyle name="40% - Énfasis4 4 2 6" xfId="8797" xr:uid="{00000000-0005-0000-0000-0000C6170000}"/>
    <cellStyle name="40% - Énfasis4 4 3" xfId="3144" xr:uid="{00000000-0005-0000-0000-0000C7170000}"/>
    <cellStyle name="40% - Énfasis4 4 3 2" xfId="3145" xr:uid="{00000000-0005-0000-0000-0000C8170000}"/>
    <cellStyle name="40% - Énfasis4 4 3 2 2" xfId="3146" xr:uid="{00000000-0005-0000-0000-0000C9170000}"/>
    <cellStyle name="40% - Énfasis4 4 3 2 2 2" xfId="8811" xr:uid="{00000000-0005-0000-0000-0000CA170000}"/>
    <cellStyle name="40% - Énfasis4 4 3 2 3" xfId="8810" xr:uid="{00000000-0005-0000-0000-0000CB170000}"/>
    <cellStyle name="40% - Énfasis4 4 3 3" xfId="3147" xr:uid="{00000000-0005-0000-0000-0000CC170000}"/>
    <cellStyle name="40% - Énfasis4 4 3 3 2" xfId="3148" xr:uid="{00000000-0005-0000-0000-0000CD170000}"/>
    <cellStyle name="40% - Énfasis4 4 3 3 2 2" xfId="8813" xr:uid="{00000000-0005-0000-0000-0000CE170000}"/>
    <cellStyle name="40% - Énfasis4 4 3 3 3" xfId="8812" xr:uid="{00000000-0005-0000-0000-0000CF170000}"/>
    <cellStyle name="40% - Énfasis4 4 3 4" xfId="3149" xr:uid="{00000000-0005-0000-0000-0000D0170000}"/>
    <cellStyle name="40% - Énfasis4 4 3 4 2" xfId="8814" xr:uid="{00000000-0005-0000-0000-0000D1170000}"/>
    <cellStyle name="40% - Énfasis4 4 3 5" xfId="8809" xr:uid="{00000000-0005-0000-0000-0000D2170000}"/>
    <cellStyle name="40% - Énfasis4 4 4" xfId="3150" xr:uid="{00000000-0005-0000-0000-0000D3170000}"/>
    <cellStyle name="40% - Énfasis4 4 4 2" xfId="3151" xr:uid="{00000000-0005-0000-0000-0000D4170000}"/>
    <cellStyle name="40% - Énfasis4 4 4 2 2" xfId="8816" xr:uid="{00000000-0005-0000-0000-0000D5170000}"/>
    <cellStyle name="40% - Énfasis4 4 4 3" xfId="8815" xr:uid="{00000000-0005-0000-0000-0000D6170000}"/>
    <cellStyle name="40% - Énfasis4 4 5" xfId="3152" xr:uid="{00000000-0005-0000-0000-0000D7170000}"/>
    <cellStyle name="40% - Énfasis4 4 5 2" xfId="3153" xr:uid="{00000000-0005-0000-0000-0000D8170000}"/>
    <cellStyle name="40% - Énfasis4 4 5 2 2" xfId="8818" xr:uid="{00000000-0005-0000-0000-0000D9170000}"/>
    <cellStyle name="40% - Énfasis4 4 5 3" xfId="8817" xr:uid="{00000000-0005-0000-0000-0000DA170000}"/>
    <cellStyle name="40% - Énfasis4 4 6" xfId="3154" xr:uid="{00000000-0005-0000-0000-0000DB170000}"/>
    <cellStyle name="40% - Énfasis4 4 6 2" xfId="3155" xr:uid="{00000000-0005-0000-0000-0000DC170000}"/>
    <cellStyle name="40% - Énfasis4 4 6 2 2" xfId="8820" xr:uid="{00000000-0005-0000-0000-0000DD170000}"/>
    <cellStyle name="40% - Énfasis4 4 6 3" xfId="8819" xr:uid="{00000000-0005-0000-0000-0000DE170000}"/>
    <cellStyle name="40% - Énfasis4 4 7" xfId="3156" xr:uid="{00000000-0005-0000-0000-0000DF170000}"/>
    <cellStyle name="40% - Énfasis4 4 7 2" xfId="8821" xr:uid="{00000000-0005-0000-0000-0000E0170000}"/>
    <cellStyle name="40% - Énfasis4 4 8" xfId="8796" xr:uid="{00000000-0005-0000-0000-0000E1170000}"/>
    <cellStyle name="40% - Énfasis4 5" xfId="3157" xr:uid="{00000000-0005-0000-0000-0000E2170000}"/>
    <cellStyle name="40% - Énfasis4 5 2" xfId="3158" xr:uid="{00000000-0005-0000-0000-0000E3170000}"/>
    <cellStyle name="40% - Énfasis4 5 2 2" xfId="3159" xr:uid="{00000000-0005-0000-0000-0000E4170000}"/>
    <cellStyle name="40% - Énfasis4 5 2 2 2" xfId="3160" xr:uid="{00000000-0005-0000-0000-0000E5170000}"/>
    <cellStyle name="40% - Énfasis4 5 2 2 2 2" xfId="3161" xr:uid="{00000000-0005-0000-0000-0000E6170000}"/>
    <cellStyle name="40% - Énfasis4 5 2 2 2 2 2" xfId="8826" xr:uid="{00000000-0005-0000-0000-0000E7170000}"/>
    <cellStyle name="40% - Énfasis4 5 2 2 2 3" xfId="8825" xr:uid="{00000000-0005-0000-0000-0000E8170000}"/>
    <cellStyle name="40% - Énfasis4 5 2 2 3" xfId="3162" xr:uid="{00000000-0005-0000-0000-0000E9170000}"/>
    <cellStyle name="40% - Énfasis4 5 2 2 3 2" xfId="3163" xr:uid="{00000000-0005-0000-0000-0000EA170000}"/>
    <cellStyle name="40% - Énfasis4 5 2 2 3 2 2" xfId="8828" xr:uid="{00000000-0005-0000-0000-0000EB170000}"/>
    <cellStyle name="40% - Énfasis4 5 2 2 3 3" xfId="8827" xr:uid="{00000000-0005-0000-0000-0000EC170000}"/>
    <cellStyle name="40% - Énfasis4 5 2 2 4" xfId="3164" xr:uid="{00000000-0005-0000-0000-0000ED170000}"/>
    <cellStyle name="40% - Énfasis4 5 2 2 4 2" xfId="8829" xr:uid="{00000000-0005-0000-0000-0000EE170000}"/>
    <cellStyle name="40% - Énfasis4 5 2 2 5" xfId="8824" xr:uid="{00000000-0005-0000-0000-0000EF170000}"/>
    <cellStyle name="40% - Énfasis4 5 2 3" xfId="3165" xr:uid="{00000000-0005-0000-0000-0000F0170000}"/>
    <cellStyle name="40% - Énfasis4 5 2 3 2" xfId="3166" xr:uid="{00000000-0005-0000-0000-0000F1170000}"/>
    <cellStyle name="40% - Énfasis4 5 2 3 2 2" xfId="8831" xr:uid="{00000000-0005-0000-0000-0000F2170000}"/>
    <cellStyle name="40% - Énfasis4 5 2 3 3" xfId="8830" xr:uid="{00000000-0005-0000-0000-0000F3170000}"/>
    <cellStyle name="40% - Énfasis4 5 2 4" xfId="3167" xr:uid="{00000000-0005-0000-0000-0000F4170000}"/>
    <cellStyle name="40% - Énfasis4 5 2 4 2" xfId="3168" xr:uid="{00000000-0005-0000-0000-0000F5170000}"/>
    <cellStyle name="40% - Énfasis4 5 2 4 2 2" xfId="8833" xr:uid="{00000000-0005-0000-0000-0000F6170000}"/>
    <cellStyle name="40% - Énfasis4 5 2 4 3" xfId="8832" xr:uid="{00000000-0005-0000-0000-0000F7170000}"/>
    <cellStyle name="40% - Énfasis4 5 2 5" xfId="3169" xr:uid="{00000000-0005-0000-0000-0000F8170000}"/>
    <cellStyle name="40% - Énfasis4 5 2 5 2" xfId="8834" xr:uid="{00000000-0005-0000-0000-0000F9170000}"/>
    <cellStyle name="40% - Énfasis4 5 2 6" xfId="8823" xr:uid="{00000000-0005-0000-0000-0000FA170000}"/>
    <cellStyle name="40% - Énfasis4 5 3" xfId="3170" xr:uid="{00000000-0005-0000-0000-0000FB170000}"/>
    <cellStyle name="40% - Énfasis4 5 3 2" xfId="3171" xr:uid="{00000000-0005-0000-0000-0000FC170000}"/>
    <cellStyle name="40% - Énfasis4 5 3 2 2" xfId="3172" xr:uid="{00000000-0005-0000-0000-0000FD170000}"/>
    <cellStyle name="40% - Énfasis4 5 3 2 2 2" xfId="8837" xr:uid="{00000000-0005-0000-0000-0000FE170000}"/>
    <cellStyle name="40% - Énfasis4 5 3 2 3" xfId="8836" xr:uid="{00000000-0005-0000-0000-0000FF170000}"/>
    <cellStyle name="40% - Énfasis4 5 3 3" xfId="3173" xr:uid="{00000000-0005-0000-0000-000000180000}"/>
    <cellStyle name="40% - Énfasis4 5 3 3 2" xfId="3174" xr:uid="{00000000-0005-0000-0000-000001180000}"/>
    <cellStyle name="40% - Énfasis4 5 3 3 2 2" xfId="8839" xr:uid="{00000000-0005-0000-0000-000002180000}"/>
    <cellStyle name="40% - Énfasis4 5 3 3 3" xfId="8838" xr:uid="{00000000-0005-0000-0000-000003180000}"/>
    <cellStyle name="40% - Énfasis4 5 3 4" xfId="3175" xr:uid="{00000000-0005-0000-0000-000004180000}"/>
    <cellStyle name="40% - Énfasis4 5 3 4 2" xfId="8840" xr:uid="{00000000-0005-0000-0000-000005180000}"/>
    <cellStyle name="40% - Énfasis4 5 3 5" xfId="8835" xr:uid="{00000000-0005-0000-0000-000006180000}"/>
    <cellStyle name="40% - Énfasis4 5 4" xfId="3176" xr:uid="{00000000-0005-0000-0000-000007180000}"/>
    <cellStyle name="40% - Énfasis4 5 4 2" xfId="3177" xr:uid="{00000000-0005-0000-0000-000008180000}"/>
    <cellStyle name="40% - Énfasis4 5 4 2 2" xfId="8842" xr:uid="{00000000-0005-0000-0000-000009180000}"/>
    <cellStyle name="40% - Énfasis4 5 4 3" xfId="8841" xr:uid="{00000000-0005-0000-0000-00000A180000}"/>
    <cellStyle name="40% - Énfasis4 5 5" xfId="3178" xr:uid="{00000000-0005-0000-0000-00000B180000}"/>
    <cellStyle name="40% - Énfasis4 5 5 2" xfId="3179" xr:uid="{00000000-0005-0000-0000-00000C180000}"/>
    <cellStyle name="40% - Énfasis4 5 5 2 2" xfId="8844" xr:uid="{00000000-0005-0000-0000-00000D180000}"/>
    <cellStyle name="40% - Énfasis4 5 5 3" xfId="8843" xr:uid="{00000000-0005-0000-0000-00000E180000}"/>
    <cellStyle name="40% - Énfasis4 5 6" xfId="3180" xr:uid="{00000000-0005-0000-0000-00000F180000}"/>
    <cellStyle name="40% - Énfasis4 5 6 2" xfId="3181" xr:uid="{00000000-0005-0000-0000-000010180000}"/>
    <cellStyle name="40% - Énfasis4 5 6 2 2" xfId="8846" xr:uid="{00000000-0005-0000-0000-000011180000}"/>
    <cellStyle name="40% - Énfasis4 5 6 3" xfId="8845" xr:uid="{00000000-0005-0000-0000-000012180000}"/>
    <cellStyle name="40% - Énfasis4 5 7" xfId="3182" xr:uid="{00000000-0005-0000-0000-000013180000}"/>
    <cellStyle name="40% - Énfasis4 5 7 2" xfId="8847" xr:uid="{00000000-0005-0000-0000-000014180000}"/>
    <cellStyle name="40% - Énfasis4 5 8" xfId="8822" xr:uid="{00000000-0005-0000-0000-000015180000}"/>
    <cellStyle name="40% - Énfasis4 6" xfId="3183" xr:uid="{00000000-0005-0000-0000-000016180000}"/>
    <cellStyle name="40% - Énfasis4 6 2" xfId="3184" xr:uid="{00000000-0005-0000-0000-000017180000}"/>
    <cellStyle name="40% - Énfasis4 6 2 2" xfId="3185" xr:uid="{00000000-0005-0000-0000-000018180000}"/>
    <cellStyle name="40% - Énfasis4 6 2 2 2" xfId="3186" xr:uid="{00000000-0005-0000-0000-000019180000}"/>
    <cellStyle name="40% - Énfasis4 6 2 2 2 2" xfId="3187" xr:uid="{00000000-0005-0000-0000-00001A180000}"/>
    <cellStyle name="40% - Énfasis4 6 2 2 2 2 2" xfId="8852" xr:uid="{00000000-0005-0000-0000-00001B180000}"/>
    <cellStyle name="40% - Énfasis4 6 2 2 2 3" xfId="8851" xr:uid="{00000000-0005-0000-0000-00001C180000}"/>
    <cellStyle name="40% - Énfasis4 6 2 2 3" xfId="3188" xr:uid="{00000000-0005-0000-0000-00001D180000}"/>
    <cellStyle name="40% - Énfasis4 6 2 2 3 2" xfId="3189" xr:uid="{00000000-0005-0000-0000-00001E180000}"/>
    <cellStyle name="40% - Énfasis4 6 2 2 3 2 2" xfId="8854" xr:uid="{00000000-0005-0000-0000-00001F180000}"/>
    <cellStyle name="40% - Énfasis4 6 2 2 3 3" xfId="8853" xr:uid="{00000000-0005-0000-0000-000020180000}"/>
    <cellStyle name="40% - Énfasis4 6 2 2 4" xfId="3190" xr:uid="{00000000-0005-0000-0000-000021180000}"/>
    <cellStyle name="40% - Énfasis4 6 2 2 4 2" xfId="8855" xr:uid="{00000000-0005-0000-0000-000022180000}"/>
    <cellStyle name="40% - Énfasis4 6 2 2 5" xfId="8850" xr:uid="{00000000-0005-0000-0000-000023180000}"/>
    <cellStyle name="40% - Énfasis4 6 2 3" xfId="3191" xr:uid="{00000000-0005-0000-0000-000024180000}"/>
    <cellStyle name="40% - Énfasis4 6 2 3 2" xfId="3192" xr:uid="{00000000-0005-0000-0000-000025180000}"/>
    <cellStyle name="40% - Énfasis4 6 2 3 2 2" xfId="8857" xr:uid="{00000000-0005-0000-0000-000026180000}"/>
    <cellStyle name="40% - Énfasis4 6 2 3 3" xfId="8856" xr:uid="{00000000-0005-0000-0000-000027180000}"/>
    <cellStyle name="40% - Énfasis4 6 2 4" xfId="3193" xr:uid="{00000000-0005-0000-0000-000028180000}"/>
    <cellStyle name="40% - Énfasis4 6 2 4 2" xfId="3194" xr:uid="{00000000-0005-0000-0000-000029180000}"/>
    <cellStyle name="40% - Énfasis4 6 2 4 2 2" xfId="8859" xr:uid="{00000000-0005-0000-0000-00002A180000}"/>
    <cellStyle name="40% - Énfasis4 6 2 4 3" xfId="8858" xr:uid="{00000000-0005-0000-0000-00002B180000}"/>
    <cellStyle name="40% - Énfasis4 6 2 5" xfId="3195" xr:uid="{00000000-0005-0000-0000-00002C180000}"/>
    <cellStyle name="40% - Énfasis4 6 2 5 2" xfId="8860" xr:uid="{00000000-0005-0000-0000-00002D180000}"/>
    <cellStyle name="40% - Énfasis4 6 2 6" xfId="8849" xr:uid="{00000000-0005-0000-0000-00002E180000}"/>
    <cellStyle name="40% - Énfasis4 6 3" xfId="3196" xr:uid="{00000000-0005-0000-0000-00002F180000}"/>
    <cellStyle name="40% - Énfasis4 6 3 2" xfId="3197" xr:uid="{00000000-0005-0000-0000-000030180000}"/>
    <cellStyle name="40% - Énfasis4 6 3 2 2" xfId="3198" xr:uid="{00000000-0005-0000-0000-000031180000}"/>
    <cellStyle name="40% - Énfasis4 6 3 2 2 2" xfId="8863" xr:uid="{00000000-0005-0000-0000-000032180000}"/>
    <cellStyle name="40% - Énfasis4 6 3 2 3" xfId="8862" xr:uid="{00000000-0005-0000-0000-000033180000}"/>
    <cellStyle name="40% - Énfasis4 6 3 3" xfId="3199" xr:uid="{00000000-0005-0000-0000-000034180000}"/>
    <cellStyle name="40% - Énfasis4 6 3 3 2" xfId="3200" xr:uid="{00000000-0005-0000-0000-000035180000}"/>
    <cellStyle name="40% - Énfasis4 6 3 3 2 2" xfId="8865" xr:uid="{00000000-0005-0000-0000-000036180000}"/>
    <cellStyle name="40% - Énfasis4 6 3 3 3" xfId="8864" xr:uid="{00000000-0005-0000-0000-000037180000}"/>
    <cellStyle name="40% - Énfasis4 6 3 4" xfId="3201" xr:uid="{00000000-0005-0000-0000-000038180000}"/>
    <cellStyle name="40% - Énfasis4 6 3 4 2" xfId="8866" xr:uid="{00000000-0005-0000-0000-000039180000}"/>
    <cellStyle name="40% - Énfasis4 6 3 5" xfId="8861" xr:uid="{00000000-0005-0000-0000-00003A180000}"/>
    <cellStyle name="40% - Énfasis4 6 4" xfId="3202" xr:uid="{00000000-0005-0000-0000-00003B180000}"/>
    <cellStyle name="40% - Énfasis4 6 4 2" xfId="3203" xr:uid="{00000000-0005-0000-0000-00003C180000}"/>
    <cellStyle name="40% - Énfasis4 6 4 2 2" xfId="8868" xr:uid="{00000000-0005-0000-0000-00003D180000}"/>
    <cellStyle name="40% - Énfasis4 6 4 3" xfId="8867" xr:uid="{00000000-0005-0000-0000-00003E180000}"/>
    <cellStyle name="40% - Énfasis4 6 5" xfId="3204" xr:uid="{00000000-0005-0000-0000-00003F180000}"/>
    <cellStyle name="40% - Énfasis4 6 5 2" xfId="3205" xr:uid="{00000000-0005-0000-0000-000040180000}"/>
    <cellStyle name="40% - Énfasis4 6 5 2 2" xfId="8870" xr:uid="{00000000-0005-0000-0000-000041180000}"/>
    <cellStyle name="40% - Énfasis4 6 5 3" xfId="8869" xr:uid="{00000000-0005-0000-0000-000042180000}"/>
    <cellStyle name="40% - Énfasis4 6 6" xfId="3206" xr:uid="{00000000-0005-0000-0000-000043180000}"/>
    <cellStyle name="40% - Énfasis4 6 6 2" xfId="8871" xr:uid="{00000000-0005-0000-0000-000044180000}"/>
    <cellStyle name="40% - Énfasis4 6 7" xfId="8848" xr:uid="{00000000-0005-0000-0000-000045180000}"/>
    <cellStyle name="40% - Énfasis4 7" xfId="3207" xr:uid="{00000000-0005-0000-0000-000046180000}"/>
    <cellStyle name="40% - Énfasis4 7 2" xfId="3208" xr:uid="{00000000-0005-0000-0000-000047180000}"/>
    <cellStyle name="40% - Énfasis4 7 2 2" xfId="3209" xr:uid="{00000000-0005-0000-0000-000048180000}"/>
    <cellStyle name="40% - Énfasis4 7 2 2 2" xfId="3210" xr:uid="{00000000-0005-0000-0000-000049180000}"/>
    <cellStyle name="40% - Énfasis4 7 2 2 2 2" xfId="3211" xr:uid="{00000000-0005-0000-0000-00004A180000}"/>
    <cellStyle name="40% - Énfasis4 7 2 2 2 2 2" xfId="8876" xr:uid="{00000000-0005-0000-0000-00004B180000}"/>
    <cellStyle name="40% - Énfasis4 7 2 2 2 3" xfId="8875" xr:uid="{00000000-0005-0000-0000-00004C180000}"/>
    <cellStyle name="40% - Énfasis4 7 2 2 3" xfId="3212" xr:uid="{00000000-0005-0000-0000-00004D180000}"/>
    <cellStyle name="40% - Énfasis4 7 2 2 3 2" xfId="3213" xr:uid="{00000000-0005-0000-0000-00004E180000}"/>
    <cellStyle name="40% - Énfasis4 7 2 2 3 2 2" xfId="8878" xr:uid="{00000000-0005-0000-0000-00004F180000}"/>
    <cellStyle name="40% - Énfasis4 7 2 2 3 3" xfId="8877" xr:uid="{00000000-0005-0000-0000-000050180000}"/>
    <cellStyle name="40% - Énfasis4 7 2 2 4" xfId="3214" xr:uid="{00000000-0005-0000-0000-000051180000}"/>
    <cellStyle name="40% - Énfasis4 7 2 2 4 2" xfId="8879" xr:uid="{00000000-0005-0000-0000-000052180000}"/>
    <cellStyle name="40% - Énfasis4 7 2 2 5" xfId="8874" xr:uid="{00000000-0005-0000-0000-000053180000}"/>
    <cellStyle name="40% - Énfasis4 7 2 3" xfId="3215" xr:uid="{00000000-0005-0000-0000-000054180000}"/>
    <cellStyle name="40% - Énfasis4 7 2 3 2" xfId="3216" xr:uid="{00000000-0005-0000-0000-000055180000}"/>
    <cellStyle name="40% - Énfasis4 7 2 3 2 2" xfId="8881" xr:uid="{00000000-0005-0000-0000-000056180000}"/>
    <cellStyle name="40% - Énfasis4 7 2 3 3" xfId="8880" xr:uid="{00000000-0005-0000-0000-000057180000}"/>
    <cellStyle name="40% - Énfasis4 7 2 4" xfId="3217" xr:uid="{00000000-0005-0000-0000-000058180000}"/>
    <cellStyle name="40% - Énfasis4 7 2 4 2" xfId="3218" xr:uid="{00000000-0005-0000-0000-000059180000}"/>
    <cellStyle name="40% - Énfasis4 7 2 4 2 2" xfId="8883" xr:uid="{00000000-0005-0000-0000-00005A180000}"/>
    <cellStyle name="40% - Énfasis4 7 2 4 3" xfId="8882" xr:uid="{00000000-0005-0000-0000-00005B180000}"/>
    <cellStyle name="40% - Énfasis4 7 2 5" xfId="3219" xr:uid="{00000000-0005-0000-0000-00005C180000}"/>
    <cellStyle name="40% - Énfasis4 7 2 5 2" xfId="8884" xr:uid="{00000000-0005-0000-0000-00005D180000}"/>
    <cellStyle name="40% - Énfasis4 7 2 6" xfId="8873" xr:uid="{00000000-0005-0000-0000-00005E180000}"/>
    <cellStyle name="40% - Énfasis4 7 3" xfId="3220" xr:uid="{00000000-0005-0000-0000-00005F180000}"/>
    <cellStyle name="40% - Énfasis4 7 3 2" xfId="3221" xr:uid="{00000000-0005-0000-0000-000060180000}"/>
    <cellStyle name="40% - Énfasis4 7 3 2 2" xfId="3222" xr:uid="{00000000-0005-0000-0000-000061180000}"/>
    <cellStyle name="40% - Énfasis4 7 3 2 2 2" xfId="8887" xr:uid="{00000000-0005-0000-0000-000062180000}"/>
    <cellStyle name="40% - Énfasis4 7 3 2 3" xfId="8886" xr:uid="{00000000-0005-0000-0000-000063180000}"/>
    <cellStyle name="40% - Énfasis4 7 3 3" xfId="3223" xr:uid="{00000000-0005-0000-0000-000064180000}"/>
    <cellStyle name="40% - Énfasis4 7 3 3 2" xfId="3224" xr:uid="{00000000-0005-0000-0000-000065180000}"/>
    <cellStyle name="40% - Énfasis4 7 3 3 2 2" xfId="8889" xr:uid="{00000000-0005-0000-0000-000066180000}"/>
    <cellStyle name="40% - Énfasis4 7 3 3 3" xfId="8888" xr:uid="{00000000-0005-0000-0000-000067180000}"/>
    <cellStyle name="40% - Énfasis4 7 3 4" xfId="3225" xr:uid="{00000000-0005-0000-0000-000068180000}"/>
    <cellStyle name="40% - Énfasis4 7 3 4 2" xfId="8890" xr:uid="{00000000-0005-0000-0000-000069180000}"/>
    <cellStyle name="40% - Énfasis4 7 3 5" xfId="8885" xr:uid="{00000000-0005-0000-0000-00006A180000}"/>
    <cellStyle name="40% - Énfasis4 7 4" xfId="3226" xr:uid="{00000000-0005-0000-0000-00006B180000}"/>
    <cellStyle name="40% - Énfasis4 7 4 2" xfId="3227" xr:uid="{00000000-0005-0000-0000-00006C180000}"/>
    <cellStyle name="40% - Énfasis4 7 4 2 2" xfId="8892" xr:uid="{00000000-0005-0000-0000-00006D180000}"/>
    <cellStyle name="40% - Énfasis4 7 4 3" xfId="8891" xr:uid="{00000000-0005-0000-0000-00006E180000}"/>
    <cellStyle name="40% - Énfasis4 7 5" xfId="3228" xr:uid="{00000000-0005-0000-0000-00006F180000}"/>
    <cellStyle name="40% - Énfasis4 7 5 2" xfId="3229" xr:uid="{00000000-0005-0000-0000-000070180000}"/>
    <cellStyle name="40% - Énfasis4 7 5 2 2" xfId="8894" xr:uid="{00000000-0005-0000-0000-000071180000}"/>
    <cellStyle name="40% - Énfasis4 7 5 3" xfId="8893" xr:uid="{00000000-0005-0000-0000-000072180000}"/>
    <cellStyle name="40% - Énfasis4 7 6" xfId="3230" xr:uid="{00000000-0005-0000-0000-000073180000}"/>
    <cellStyle name="40% - Énfasis4 7 6 2" xfId="8895" xr:uid="{00000000-0005-0000-0000-000074180000}"/>
    <cellStyle name="40% - Énfasis4 7 7" xfId="8872" xr:uid="{00000000-0005-0000-0000-000075180000}"/>
    <cellStyle name="40% - Énfasis4 8" xfId="3231" xr:uid="{00000000-0005-0000-0000-000076180000}"/>
    <cellStyle name="40% - Énfasis4 8 2" xfId="3232" xr:uid="{00000000-0005-0000-0000-000077180000}"/>
    <cellStyle name="40% - Énfasis4 8 2 2" xfId="3233" xr:uid="{00000000-0005-0000-0000-000078180000}"/>
    <cellStyle name="40% - Énfasis4 8 2 2 2" xfId="3234" xr:uid="{00000000-0005-0000-0000-000079180000}"/>
    <cellStyle name="40% - Énfasis4 8 2 2 2 2" xfId="3235" xr:uid="{00000000-0005-0000-0000-00007A180000}"/>
    <cellStyle name="40% - Énfasis4 8 2 2 2 2 2" xfId="8900" xr:uid="{00000000-0005-0000-0000-00007B180000}"/>
    <cellStyle name="40% - Énfasis4 8 2 2 2 3" xfId="8899" xr:uid="{00000000-0005-0000-0000-00007C180000}"/>
    <cellStyle name="40% - Énfasis4 8 2 2 3" xfId="3236" xr:uid="{00000000-0005-0000-0000-00007D180000}"/>
    <cellStyle name="40% - Énfasis4 8 2 2 3 2" xfId="8901" xr:uid="{00000000-0005-0000-0000-00007E180000}"/>
    <cellStyle name="40% - Énfasis4 8 2 2 4" xfId="8898" xr:uid="{00000000-0005-0000-0000-00007F180000}"/>
    <cellStyle name="40% - Énfasis4 8 2 3" xfId="3237" xr:uid="{00000000-0005-0000-0000-000080180000}"/>
    <cellStyle name="40% - Énfasis4 8 2 3 2" xfId="3238" xr:uid="{00000000-0005-0000-0000-000081180000}"/>
    <cellStyle name="40% - Énfasis4 8 2 3 2 2" xfId="8903" xr:uid="{00000000-0005-0000-0000-000082180000}"/>
    <cellStyle name="40% - Énfasis4 8 2 3 3" xfId="8902" xr:uid="{00000000-0005-0000-0000-000083180000}"/>
    <cellStyle name="40% - Énfasis4 8 2 4" xfId="3239" xr:uid="{00000000-0005-0000-0000-000084180000}"/>
    <cellStyle name="40% - Énfasis4 8 2 4 2" xfId="3240" xr:uid="{00000000-0005-0000-0000-000085180000}"/>
    <cellStyle name="40% - Énfasis4 8 2 4 2 2" xfId="8905" xr:uid="{00000000-0005-0000-0000-000086180000}"/>
    <cellStyle name="40% - Énfasis4 8 2 4 3" xfId="8904" xr:uid="{00000000-0005-0000-0000-000087180000}"/>
    <cellStyle name="40% - Énfasis4 8 2 5" xfId="3241" xr:uid="{00000000-0005-0000-0000-000088180000}"/>
    <cellStyle name="40% - Énfasis4 8 2 5 2" xfId="8906" xr:uid="{00000000-0005-0000-0000-000089180000}"/>
    <cellStyle name="40% - Énfasis4 8 2 6" xfId="8897" xr:uid="{00000000-0005-0000-0000-00008A180000}"/>
    <cellStyle name="40% - Énfasis4 8 3" xfId="3242" xr:uid="{00000000-0005-0000-0000-00008B180000}"/>
    <cellStyle name="40% - Énfasis4 8 3 2" xfId="3243" xr:uid="{00000000-0005-0000-0000-00008C180000}"/>
    <cellStyle name="40% - Énfasis4 8 3 2 2" xfId="3244" xr:uid="{00000000-0005-0000-0000-00008D180000}"/>
    <cellStyle name="40% - Énfasis4 8 3 2 2 2" xfId="8909" xr:uid="{00000000-0005-0000-0000-00008E180000}"/>
    <cellStyle name="40% - Énfasis4 8 3 2 3" xfId="8908" xr:uid="{00000000-0005-0000-0000-00008F180000}"/>
    <cellStyle name="40% - Énfasis4 8 3 3" xfId="3245" xr:uid="{00000000-0005-0000-0000-000090180000}"/>
    <cellStyle name="40% - Énfasis4 8 3 3 2" xfId="3246" xr:uid="{00000000-0005-0000-0000-000091180000}"/>
    <cellStyle name="40% - Énfasis4 8 3 3 2 2" xfId="8911" xr:uid="{00000000-0005-0000-0000-000092180000}"/>
    <cellStyle name="40% - Énfasis4 8 3 3 3" xfId="8910" xr:uid="{00000000-0005-0000-0000-000093180000}"/>
    <cellStyle name="40% - Énfasis4 8 3 4" xfId="3247" xr:uid="{00000000-0005-0000-0000-000094180000}"/>
    <cellStyle name="40% - Énfasis4 8 3 4 2" xfId="8912" xr:uid="{00000000-0005-0000-0000-000095180000}"/>
    <cellStyle name="40% - Énfasis4 8 3 5" xfId="8907" xr:uid="{00000000-0005-0000-0000-000096180000}"/>
    <cellStyle name="40% - Énfasis4 8 4" xfId="3248" xr:uid="{00000000-0005-0000-0000-000097180000}"/>
    <cellStyle name="40% - Énfasis4 8 4 2" xfId="3249" xr:uid="{00000000-0005-0000-0000-000098180000}"/>
    <cellStyle name="40% - Énfasis4 8 4 2 2" xfId="8914" xr:uid="{00000000-0005-0000-0000-000099180000}"/>
    <cellStyle name="40% - Énfasis4 8 4 3" xfId="8913" xr:uid="{00000000-0005-0000-0000-00009A180000}"/>
    <cellStyle name="40% - Énfasis4 8 5" xfId="3250" xr:uid="{00000000-0005-0000-0000-00009B180000}"/>
    <cellStyle name="40% - Énfasis4 8 5 2" xfId="3251" xr:uid="{00000000-0005-0000-0000-00009C180000}"/>
    <cellStyle name="40% - Énfasis4 8 5 2 2" xfId="8916" xr:uid="{00000000-0005-0000-0000-00009D180000}"/>
    <cellStyle name="40% - Énfasis4 8 5 3" xfId="8915" xr:uid="{00000000-0005-0000-0000-00009E180000}"/>
    <cellStyle name="40% - Énfasis4 8 6" xfId="3252" xr:uid="{00000000-0005-0000-0000-00009F180000}"/>
    <cellStyle name="40% - Énfasis4 8 6 2" xfId="8917" xr:uid="{00000000-0005-0000-0000-0000A0180000}"/>
    <cellStyle name="40% - Énfasis4 8 7" xfId="8896" xr:uid="{00000000-0005-0000-0000-0000A1180000}"/>
    <cellStyle name="40% - Énfasis4 9" xfId="3253" xr:uid="{00000000-0005-0000-0000-0000A2180000}"/>
    <cellStyle name="40% - Énfasis4 9 2" xfId="3254" xr:uid="{00000000-0005-0000-0000-0000A3180000}"/>
    <cellStyle name="40% - Énfasis4 9 2 2" xfId="3255" xr:uid="{00000000-0005-0000-0000-0000A4180000}"/>
    <cellStyle name="40% - Énfasis4 9 2 2 2" xfId="3256" xr:uid="{00000000-0005-0000-0000-0000A5180000}"/>
    <cellStyle name="40% - Énfasis4 9 2 2 2 2" xfId="3257" xr:uid="{00000000-0005-0000-0000-0000A6180000}"/>
    <cellStyle name="40% - Énfasis4 9 2 2 2 2 2" xfId="8922" xr:uid="{00000000-0005-0000-0000-0000A7180000}"/>
    <cellStyle name="40% - Énfasis4 9 2 2 2 3" xfId="8921" xr:uid="{00000000-0005-0000-0000-0000A8180000}"/>
    <cellStyle name="40% - Énfasis4 9 2 2 3" xfId="3258" xr:uid="{00000000-0005-0000-0000-0000A9180000}"/>
    <cellStyle name="40% - Énfasis4 9 2 2 3 2" xfId="8923" xr:uid="{00000000-0005-0000-0000-0000AA180000}"/>
    <cellStyle name="40% - Énfasis4 9 2 2 4" xfId="8920" xr:uid="{00000000-0005-0000-0000-0000AB180000}"/>
    <cellStyle name="40% - Énfasis4 9 2 3" xfId="3259" xr:uid="{00000000-0005-0000-0000-0000AC180000}"/>
    <cellStyle name="40% - Énfasis4 9 2 3 2" xfId="3260" xr:uid="{00000000-0005-0000-0000-0000AD180000}"/>
    <cellStyle name="40% - Énfasis4 9 2 3 2 2" xfId="8925" xr:uid="{00000000-0005-0000-0000-0000AE180000}"/>
    <cellStyle name="40% - Énfasis4 9 2 3 3" xfId="8924" xr:uid="{00000000-0005-0000-0000-0000AF180000}"/>
    <cellStyle name="40% - Énfasis4 9 2 4" xfId="3261" xr:uid="{00000000-0005-0000-0000-0000B0180000}"/>
    <cellStyle name="40% - Énfasis4 9 2 4 2" xfId="3262" xr:uid="{00000000-0005-0000-0000-0000B1180000}"/>
    <cellStyle name="40% - Énfasis4 9 2 4 2 2" xfId="8927" xr:uid="{00000000-0005-0000-0000-0000B2180000}"/>
    <cellStyle name="40% - Énfasis4 9 2 4 3" xfId="8926" xr:uid="{00000000-0005-0000-0000-0000B3180000}"/>
    <cellStyle name="40% - Énfasis4 9 2 5" xfId="3263" xr:uid="{00000000-0005-0000-0000-0000B4180000}"/>
    <cellStyle name="40% - Énfasis4 9 2 5 2" xfId="8928" xr:uid="{00000000-0005-0000-0000-0000B5180000}"/>
    <cellStyle name="40% - Énfasis4 9 2 6" xfId="8919" xr:uid="{00000000-0005-0000-0000-0000B6180000}"/>
    <cellStyle name="40% - Énfasis4 9 3" xfId="3264" xr:uid="{00000000-0005-0000-0000-0000B7180000}"/>
    <cellStyle name="40% - Énfasis4 9 3 2" xfId="3265" xr:uid="{00000000-0005-0000-0000-0000B8180000}"/>
    <cellStyle name="40% - Énfasis4 9 3 2 2" xfId="3266" xr:uid="{00000000-0005-0000-0000-0000B9180000}"/>
    <cellStyle name="40% - Énfasis4 9 3 2 2 2" xfId="8931" xr:uid="{00000000-0005-0000-0000-0000BA180000}"/>
    <cellStyle name="40% - Énfasis4 9 3 2 3" xfId="8930" xr:uid="{00000000-0005-0000-0000-0000BB180000}"/>
    <cellStyle name="40% - Énfasis4 9 3 3" xfId="3267" xr:uid="{00000000-0005-0000-0000-0000BC180000}"/>
    <cellStyle name="40% - Énfasis4 9 3 3 2" xfId="3268" xr:uid="{00000000-0005-0000-0000-0000BD180000}"/>
    <cellStyle name="40% - Énfasis4 9 3 3 2 2" xfId="8933" xr:uid="{00000000-0005-0000-0000-0000BE180000}"/>
    <cellStyle name="40% - Énfasis4 9 3 3 3" xfId="8932" xr:uid="{00000000-0005-0000-0000-0000BF180000}"/>
    <cellStyle name="40% - Énfasis4 9 3 4" xfId="3269" xr:uid="{00000000-0005-0000-0000-0000C0180000}"/>
    <cellStyle name="40% - Énfasis4 9 3 4 2" xfId="8934" xr:uid="{00000000-0005-0000-0000-0000C1180000}"/>
    <cellStyle name="40% - Énfasis4 9 3 5" xfId="8929" xr:uid="{00000000-0005-0000-0000-0000C2180000}"/>
    <cellStyle name="40% - Énfasis4 9 4" xfId="3270" xr:uid="{00000000-0005-0000-0000-0000C3180000}"/>
    <cellStyle name="40% - Énfasis4 9 4 2" xfId="3271" xr:uid="{00000000-0005-0000-0000-0000C4180000}"/>
    <cellStyle name="40% - Énfasis4 9 4 2 2" xfId="8936" xr:uid="{00000000-0005-0000-0000-0000C5180000}"/>
    <cellStyle name="40% - Énfasis4 9 4 3" xfId="8935" xr:uid="{00000000-0005-0000-0000-0000C6180000}"/>
    <cellStyle name="40% - Énfasis4 9 5" xfId="3272" xr:uid="{00000000-0005-0000-0000-0000C7180000}"/>
    <cellStyle name="40% - Énfasis4 9 5 2" xfId="3273" xr:uid="{00000000-0005-0000-0000-0000C8180000}"/>
    <cellStyle name="40% - Énfasis4 9 5 2 2" xfId="8938" xr:uid="{00000000-0005-0000-0000-0000C9180000}"/>
    <cellStyle name="40% - Énfasis4 9 5 3" xfId="8937" xr:uid="{00000000-0005-0000-0000-0000CA180000}"/>
    <cellStyle name="40% - Énfasis4 9 6" xfId="3274" xr:uid="{00000000-0005-0000-0000-0000CB180000}"/>
    <cellStyle name="40% - Énfasis4 9 6 2" xfId="8939" xr:uid="{00000000-0005-0000-0000-0000CC180000}"/>
    <cellStyle name="40% - Énfasis4 9 7" xfId="8918" xr:uid="{00000000-0005-0000-0000-0000CD180000}"/>
    <cellStyle name="40% - Énfasis5 10" xfId="3275" xr:uid="{00000000-0005-0000-0000-0000CE180000}"/>
    <cellStyle name="40% - Énfasis5 10 2" xfId="3276" xr:uid="{00000000-0005-0000-0000-0000CF180000}"/>
    <cellStyle name="40% - Énfasis5 10 2 2" xfId="3277" xr:uid="{00000000-0005-0000-0000-0000D0180000}"/>
    <cellStyle name="40% - Énfasis5 10 2 2 2" xfId="3278" xr:uid="{00000000-0005-0000-0000-0000D1180000}"/>
    <cellStyle name="40% - Énfasis5 10 2 2 2 2" xfId="3279" xr:uid="{00000000-0005-0000-0000-0000D2180000}"/>
    <cellStyle name="40% - Énfasis5 10 2 2 2 2 2" xfId="8944" xr:uid="{00000000-0005-0000-0000-0000D3180000}"/>
    <cellStyle name="40% - Énfasis5 10 2 2 2 3" xfId="8943" xr:uid="{00000000-0005-0000-0000-0000D4180000}"/>
    <cellStyle name="40% - Énfasis5 10 2 2 3" xfId="3280" xr:uid="{00000000-0005-0000-0000-0000D5180000}"/>
    <cellStyle name="40% - Énfasis5 10 2 2 3 2" xfId="8945" xr:uid="{00000000-0005-0000-0000-0000D6180000}"/>
    <cellStyle name="40% - Énfasis5 10 2 2 4" xfId="8942" xr:uid="{00000000-0005-0000-0000-0000D7180000}"/>
    <cellStyle name="40% - Énfasis5 10 2 3" xfId="3281" xr:uid="{00000000-0005-0000-0000-0000D8180000}"/>
    <cellStyle name="40% - Énfasis5 10 2 3 2" xfId="3282" xr:uid="{00000000-0005-0000-0000-0000D9180000}"/>
    <cellStyle name="40% - Énfasis5 10 2 3 2 2" xfId="8947" xr:uid="{00000000-0005-0000-0000-0000DA180000}"/>
    <cellStyle name="40% - Énfasis5 10 2 3 3" xfId="8946" xr:uid="{00000000-0005-0000-0000-0000DB180000}"/>
    <cellStyle name="40% - Énfasis5 10 2 4" xfId="3283" xr:uid="{00000000-0005-0000-0000-0000DC180000}"/>
    <cellStyle name="40% - Énfasis5 10 2 4 2" xfId="3284" xr:uid="{00000000-0005-0000-0000-0000DD180000}"/>
    <cellStyle name="40% - Énfasis5 10 2 4 2 2" xfId="8949" xr:uid="{00000000-0005-0000-0000-0000DE180000}"/>
    <cellStyle name="40% - Énfasis5 10 2 4 3" xfId="8948" xr:uid="{00000000-0005-0000-0000-0000DF180000}"/>
    <cellStyle name="40% - Énfasis5 10 2 5" xfId="3285" xr:uid="{00000000-0005-0000-0000-0000E0180000}"/>
    <cellStyle name="40% - Énfasis5 10 2 5 2" xfId="8950" xr:uid="{00000000-0005-0000-0000-0000E1180000}"/>
    <cellStyle name="40% - Énfasis5 10 2 6" xfId="8941" xr:uid="{00000000-0005-0000-0000-0000E2180000}"/>
    <cellStyle name="40% - Énfasis5 10 3" xfId="3286" xr:uid="{00000000-0005-0000-0000-0000E3180000}"/>
    <cellStyle name="40% - Énfasis5 10 3 2" xfId="3287" xr:uid="{00000000-0005-0000-0000-0000E4180000}"/>
    <cellStyle name="40% - Énfasis5 10 3 2 2" xfId="3288" xr:uid="{00000000-0005-0000-0000-0000E5180000}"/>
    <cellStyle name="40% - Énfasis5 10 3 2 2 2" xfId="8953" xr:uid="{00000000-0005-0000-0000-0000E6180000}"/>
    <cellStyle name="40% - Énfasis5 10 3 2 3" xfId="8952" xr:uid="{00000000-0005-0000-0000-0000E7180000}"/>
    <cellStyle name="40% - Énfasis5 10 3 3" xfId="3289" xr:uid="{00000000-0005-0000-0000-0000E8180000}"/>
    <cellStyle name="40% - Énfasis5 10 3 3 2" xfId="3290" xr:uid="{00000000-0005-0000-0000-0000E9180000}"/>
    <cellStyle name="40% - Énfasis5 10 3 3 2 2" xfId="8955" xr:uid="{00000000-0005-0000-0000-0000EA180000}"/>
    <cellStyle name="40% - Énfasis5 10 3 3 3" xfId="8954" xr:uid="{00000000-0005-0000-0000-0000EB180000}"/>
    <cellStyle name="40% - Énfasis5 10 3 4" xfId="3291" xr:uid="{00000000-0005-0000-0000-0000EC180000}"/>
    <cellStyle name="40% - Énfasis5 10 3 4 2" xfId="8956" xr:uid="{00000000-0005-0000-0000-0000ED180000}"/>
    <cellStyle name="40% - Énfasis5 10 3 5" xfId="8951" xr:uid="{00000000-0005-0000-0000-0000EE180000}"/>
    <cellStyle name="40% - Énfasis5 10 4" xfId="3292" xr:uid="{00000000-0005-0000-0000-0000EF180000}"/>
    <cellStyle name="40% - Énfasis5 10 4 2" xfId="3293" xr:uid="{00000000-0005-0000-0000-0000F0180000}"/>
    <cellStyle name="40% - Énfasis5 10 4 2 2" xfId="8958" xr:uid="{00000000-0005-0000-0000-0000F1180000}"/>
    <cellStyle name="40% - Énfasis5 10 4 3" xfId="8957" xr:uid="{00000000-0005-0000-0000-0000F2180000}"/>
    <cellStyle name="40% - Énfasis5 10 5" xfId="3294" xr:uid="{00000000-0005-0000-0000-0000F3180000}"/>
    <cellStyle name="40% - Énfasis5 10 5 2" xfId="3295" xr:uid="{00000000-0005-0000-0000-0000F4180000}"/>
    <cellStyle name="40% - Énfasis5 10 5 2 2" xfId="8960" xr:uid="{00000000-0005-0000-0000-0000F5180000}"/>
    <cellStyle name="40% - Énfasis5 10 5 3" xfId="8959" xr:uid="{00000000-0005-0000-0000-0000F6180000}"/>
    <cellStyle name="40% - Énfasis5 10 6" xfId="3296" xr:uid="{00000000-0005-0000-0000-0000F7180000}"/>
    <cellStyle name="40% - Énfasis5 10 6 2" xfId="8961" xr:uid="{00000000-0005-0000-0000-0000F8180000}"/>
    <cellStyle name="40% - Énfasis5 10 7" xfId="8940" xr:uid="{00000000-0005-0000-0000-0000F9180000}"/>
    <cellStyle name="40% - Énfasis5 11" xfId="3297" xr:uid="{00000000-0005-0000-0000-0000FA180000}"/>
    <cellStyle name="40% - Énfasis5 11 2" xfId="3298" xr:uid="{00000000-0005-0000-0000-0000FB180000}"/>
    <cellStyle name="40% - Énfasis5 11 2 2" xfId="3299" xr:uid="{00000000-0005-0000-0000-0000FC180000}"/>
    <cellStyle name="40% - Énfasis5 11 2 2 2" xfId="3300" xr:uid="{00000000-0005-0000-0000-0000FD180000}"/>
    <cellStyle name="40% - Énfasis5 11 2 2 2 2" xfId="8965" xr:uid="{00000000-0005-0000-0000-0000FE180000}"/>
    <cellStyle name="40% - Énfasis5 11 2 2 3" xfId="8964" xr:uid="{00000000-0005-0000-0000-0000FF180000}"/>
    <cellStyle name="40% - Énfasis5 11 2 3" xfId="3301" xr:uid="{00000000-0005-0000-0000-000000190000}"/>
    <cellStyle name="40% - Énfasis5 11 2 3 2" xfId="3302" xr:uid="{00000000-0005-0000-0000-000001190000}"/>
    <cellStyle name="40% - Énfasis5 11 2 3 2 2" xfId="8967" xr:uid="{00000000-0005-0000-0000-000002190000}"/>
    <cellStyle name="40% - Énfasis5 11 2 3 3" xfId="8966" xr:uid="{00000000-0005-0000-0000-000003190000}"/>
    <cellStyle name="40% - Énfasis5 11 2 4" xfId="3303" xr:uid="{00000000-0005-0000-0000-000004190000}"/>
    <cellStyle name="40% - Énfasis5 11 2 4 2" xfId="8968" xr:uid="{00000000-0005-0000-0000-000005190000}"/>
    <cellStyle name="40% - Énfasis5 11 2 5" xfId="8963" xr:uid="{00000000-0005-0000-0000-000006190000}"/>
    <cellStyle name="40% - Énfasis5 11 3" xfId="3304" xr:uid="{00000000-0005-0000-0000-000007190000}"/>
    <cellStyle name="40% - Énfasis5 11 3 2" xfId="3305" xr:uid="{00000000-0005-0000-0000-000008190000}"/>
    <cellStyle name="40% - Énfasis5 11 3 2 2" xfId="8970" xr:uid="{00000000-0005-0000-0000-000009190000}"/>
    <cellStyle name="40% - Énfasis5 11 3 3" xfId="8969" xr:uid="{00000000-0005-0000-0000-00000A190000}"/>
    <cellStyle name="40% - Énfasis5 11 4" xfId="3306" xr:uid="{00000000-0005-0000-0000-00000B190000}"/>
    <cellStyle name="40% - Énfasis5 11 4 2" xfId="3307" xr:uid="{00000000-0005-0000-0000-00000C190000}"/>
    <cellStyle name="40% - Énfasis5 11 4 2 2" xfId="8972" xr:uid="{00000000-0005-0000-0000-00000D190000}"/>
    <cellStyle name="40% - Énfasis5 11 4 3" xfId="8971" xr:uid="{00000000-0005-0000-0000-00000E190000}"/>
    <cellStyle name="40% - Énfasis5 11 5" xfId="3308" xr:uid="{00000000-0005-0000-0000-00000F190000}"/>
    <cellStyle name="40% - Énfasis5 11 5 2" xfId="8973" xr:uid="{00000000-0005-0000-0000-000010190000}"/>
    <cellStyle name="40% - Énfasis5 11 6" xfId="8962" xr:uid="{00000000-0005-0000-0000-000011190000}"/>
    <cellStyle name="40% - Énfasis5 12" xfId="3309" xr:uid="{00000000-0005-0000-0000-000012190000}"/>
    <cellStyle name="40% - Énfasis5 12 2" xfId="3310" xr:uid="{00000000-0005-0000-0000-000013190000}"/>
    <cellStyle name="40% - Énfasis5 12 2 2" xfId="3311" xr:uid="{00000000-0005-0000-0000-000014190000}"/>
    <cellStyle name="40% - Énfasis5 12 2 2 2" xfId="8976" xr:uid="{00000000-0005-0000-0000-000015190000}"/>
    <cellStyle name="40% - Énfasis5 12 2 3" xfId="8975" xr:uid="{00000000-0005-0000-0000-000016190000}"/>
    <cellStyle name="40% - Énfasis5 12 3" xfId="3312" xr:uid="{00000000-0005-0000-0000-000017190000}"/>
    <cellStyle name="40% - Énfasis5 12 3 2" xfId="3313" xr:uid="{00000000-0005-0000-0000-000018190000}"/>
    <cellStyle name="40% - Énfasis5 12 3 2 2" xfId="8978" xr:uid="{00000000-0005-0000-0000-000019190000}"/>
    <cellStyle name="40% - Énfasis5 12 3 3" xfId="8977" xr:uid="{00000000-0005-0000-0000-00001A190000}"/>
    <cellStyle name="40% - Énfasis5 12 4" xfId="3314" xr:uid="{00000000-0005-0000-0000-00001B190000}"/>
    <cellStyle name="40% - Énfasis5 12 4 2" xfId="8979" xr:uid="{00000000-0005-0000-0000-00001C190000}"/>
    <cellStyle name="40% - Énfasis5 12 5" xfId="8974" xr:uid="{00000000-0005-0000-0000-00001D190000}"/>
    <cellStyle name="40% - Énfasis5 13" xfId="3315" xr:uid="{00000000-0005-0000-0000-00001E190000}"/>
    <cellStyle name="40% - Énfasis5 13 2" xfId="3316" xr:uid="{00000000-0005-0000-0000-00001F190000}"/>
    <cellStyle name="40% - Énfasis5 13 2 2" xfId="3317" xr:uid="{00000000-0005-0000-0000-000020190000}"/>
    <cellStyle name="40% - Énfasis5 13 2 2 2" xfId="8982" xr:uid="{00000000-0005-0000-0000-000021190000}"/>
    <cellStyle name="40% - Énfasis5 13 2 3" xfId="8981" xr:uid="{00000000-0005-0000-0000-000022190000}"/>
    <cellStyle name="40% - Énfasis5 13 3" xfId="3318" xr:uid="{00000000-0005-0000-0000-000023190000}"/>
    <cellStyle name="40% - Énfasis5 13 3 2" xfId="8983" xr:uid="{00000000-0005-0000-0000-000024190000}"/>
    <cellStyle name="40% - Énfasis5 13 4" xfId="8980" xr:uid="{00000000-0005-0000-0000-000025190000}"/>
    <cellStyle name="40% - Énfasis5 14" xfId="3319" xr:uid="{00000000-0005-0000-0000-000026190000}"/>
    <cellStyle name="40% - Énfasis5 14 2" xfId="3320" xr:uid="{00000000-0005-0000-0000-000027190000}"/>
    <cellStyle name="40% - Énfasis5 14 2 2" xfId="8985" xr:uid="{00000000-0005-0000-0000-000028190000}"/>
    <cellStyle name="40% - Énfasis5 14 3" xfId="8984" xr:uid="{00000000-0005-0000-0000-000029190000}"/>
    <cellStyle name="40% - Énfasis5 2" xfId="41" xr:uid="{00000000-0005-0000-0000-00002A190000}"/>
    <cellStyle name="40% - Énfasis5 2 2" xfId="3321" xr:uid="{00000000-0005-0000-0000-00002B190000}"/>
    <cellStyle name="40% - Énfasis5 2 2 2" xfId="3322" xr:uid="{00000000-0005-0000-0000-00002C190000}"/>
    <cellStyle name="40% - Énfasis5 2 2 2 2" xfId="3323" xr:uid="{00000000-0005-0000-0000-00002D190000}"/>
    <cellStyle name="40% - Énfasis5 2 2 2 2 2" xfId="3324" xr:uid="{00000000-0005-0000-0000-00002E190000}"/>
    <cellStyle name="40% - Énfasis5 2 2 2 2 2 2" xfId="3325" xr:uid="{00000000-0005-0000-0000-00002F190000}"/>
    <cellStyle name="40% - Énfasis5 2 2 2 2 2 2 2" xfId="8990" xr:uid="{00000000-0005-0000-0000-000030190000}"/>
    <cellStyle name="40% - Énfasis5 2 2 2 2 2 3" xfId="8989" xr:uid="{00000000-0005-0000-0000-000031190000}"/>
    <cellStyle name="40% - Énfasis5 2 2 2 2 3" xfId="3326" xr:uid="{00000000-0005-0000-0000-000032190000}"/>
    <cellStyle name="40% - Énfasis5 2 2 2 2 3 2" xfId="3327" xr:uid="{00000000-0005-0000-0000-000033190000}"/>
    <cellStyle name="40% - Énfasis5 2 2 2 2 3 2 2" xfId="8992" xr:uid="{00000000-0005-0000-0000-000034190000}"/>
    <cellStyle name="40% - Énfasis5 2 2 2 2 3 3" xfId="8991" xr:uid="{00000000-0005-0000-0000-000035190000}"/>
    <cellStyle name="40% - Énfasis5 2 2 2 2 4" xfId="3328" xr:uid="{00000000-0005-0000-0000-000036190000}"/>
    <cellStyle name="40% - Énfasis5 2 2 2 2 4 2" xfId="8993" xr:uid="{00000000-0005-0000-0000-000037190000}"/>
    <cellStyle name="40% - Énfasis5 2 2 2 2 5" xfId="8988" xr:uid="{00000000-0005-0000-0000-000038190000}"/>
    <cellStyle name="40% - Énfasis5 2 2 2 3" xfId="3329" xr:uid="{00000000-0005-0000-0000-000039190000}"/>
    <cellStyle name="40% - Énfasis5 2 2 2 3 2" xfId="3330" xr:uid="{00000000-0005-0000-0000-00003A190000}"/>
    <cellStyle name="40% - Énfasis5 2 2 2 3 2 2" xfId="8995" xr:uid="{00000000-0005-0000-0000-00003B190000}"/>
    <cellStyle name="40% - Énfasis5 2 2 2 3 3" xfId="8994" xr:uid="{00000000-0005-0000-0000-00003C190000}"/>
    <cellStyle name="40% - Énfasis5 2 2 2 4" xfId="3331" xr:uid="{00000000-0005-0000-0000-00003D190000}"/>
    <cellStyle name="40% - Énfasis5 2 2 2 4 2" xfId="3332" xr:uid="{00000000-0005-0000-0000-00003E190000}"/>
    <cellStyle name="40% - Énfasis5 2 2 2 4 2 2" xfId="8997" xr:uid="{00000000-0005-0000-0000-00003F190000}"/>
    <cellStyle name="40% - Énfasis5 2 2 2 4 3" xfId="8996" xr:uid="{00000000-0005-0000-0000-000040190000}"/>
    <cellStyle name="40% - Énfasis5 2 2 2 5" xfId="3333" xr:uid="{00000000-0005-0000-0000-000041190000}"/>
    <cellStyle name="40% - Énfasis5 2 2 2 5 2" xfId="8998" xr:uid="{00000000-0005-0000-0000-000042190000}"/>
    <cellStyle name="40% - Énfasis5 2 2 2 6" xfId="8987" xr:uid="{00000000-0005-0000-0000-000043190000}"/>
    <cellStyle name="40% - Énfasis5 2 2 3" xfId="3334" xr:uid="{00000000-0005-0000-0000-000044190000}"/>
    <cellStyle name="40% - Énfasis5 2 2 3 2" xfId="3335" xr:uid="{00000000-0005-0000-0000-000045190000}"/>
    <cellStyle name="40% - Énfasis5 2 2 3 2 2" xfId="3336" xr:uid="{00000000-0005-0000-0000-000046190000}"/>
    <cellStyle name="40% - Énfasis5 2 2 3 2 2 2" xfId="9001" xr:uid="{00000000-0005-0000-0000-000047190000}"/>
    <cellStyle name="40% - Énfasis5 2 2 3 2 3" xfId="9000" xr:uid="{00000000-0005-0000-0000-000048190000}"/>
    <cellStyle name="40% - Énfasis5 2 2 3 3" xfId="3337" xr:uid="{00000000-0005-0000-0000-000049190000}"/>
    <cellStyle name="40% - Énfasis5 2 2 3 3 2" xfId="3338" xr:uid="{00000000-0005-0000-0000-00004A190000}"/>
    <cellStyle name="40% - Énfasis5 2 2 3 3 2 2" xfId="9003" xr:uid="{00000000-0005-0000-0000-00004B190000}"/>
    <cellStyle name="40% - Énfasis5 2 2 3 3 3" xfId="9002" xr:uid="{00000000-0005-0000-0000-00004C190000}"/>
    <cellStyle name="40% - Énfasis5 2 2 3 4" xfId="3339" xr:uid="{00000000-0005-0000-0000-00004D190000}"/>
    <cellStyle name="40% - Énfasis5 2 2 3 4 2" xfId="9004" xr:uid="{00000000-0005-0000-0000-00004E190000}"/>
    <cellStyle name="40% - Énfasis5 2 2 3 5" xfId="8999" xr:uid="{00000000-0005-0000-0000-00004F190000}"/>
    <cellStyle name="40% - Énfasis5 2 2 4" xfId="3340" xr:uid="{00000000-0005-0000-0000-000050190000}"/>
    <cellStyle name="40% - Énfasis5 2 2 4 2" xfId="3341" xr:uid="{00000000-0005-0000-0000-000051190000}"/>
    <cellStyle name="40% - Énfasis5 2 2 4 2 2" xfId="9006" xr:uid="{00000000-0005-0000-0000-000052190000}"/>
    <cellStyle name="40% - Énfasis5 2 2 4 3" xfId="9005" xr:uid="{00000000-0005-0000-0000-000053190000}"/>
    <cellStyle name="40% - Énfasis5 2 2 5" xfId="3342" xr:uid="{00000000-0005-0000-0000-000054190000}"/>
    <cellStyle name="40% - Énfasis5 2 2 5 2" xfId="3343" xr:uid="{00000000-0005-0000-0000-000055190000}"/>
    <cellStyle name="40% - Énfasis5 2 2 5 2 2" xfId="9008" xr:uid="{00000000-0005-0000-0000-000056190000}"/>
    <cellStyle name="40% - Énfasis5 2 2 5 3" xfId="9007" xr:uid="{00000000-0005-0000-0000-000057190000}"/>
    <cellStyle name="40% - Énfasis5 2 2 6" xfId="3344" xr:uid="{00000000-0005-0000-0000-000058190000}"/>
    <cellStyle name="40% - Énfasis5 2 2 6 2" xfId="3345" xr:uid="{00000000-0005-0000-0000-000059190000}"/>
    <cellStyle name="40% - Énfasis5 2 2 6 2 2" xfId="9010" xr:uid="{00000000-0005-0000-0000-00005A190000}"/>
    <cellStyle name="40% - Énfasis5 2 2 6 3" xfId="9009" xr:uid="{00000000-0005-0000-0000-00005B190000}"/>
    <cellStyle name="40% - Énfasis5 2 2 7" xfId="3346" xr:uid="{00000000-0005-0000-0000-00005C190000}"/>
    <cellStyle name="40% - Énfasis5 2 2 7 2" xfId="9011" xr:uid="{00000000-0005-0000-0000-00005D190000}"/>
    <cellStyle name="40% - Énfasis5 2 2 8" xfId="8986" xr:uid="{00000000-0005-0000-0000-00005E190000}"/>
    <cellStyle name="40% - Énfasis5 2 3" xfId="3347" xr:uid="{00000000-0005-0000-0000-00005F190000}"/>
    <cellStyle name="40% - Énfasis5 2 3 2" xfId="3348" xr:uid="{00000000-0005-0000-0000-000060190000}"/>
    <cellStyle name="40% - Énfasis5 2 3 2 2" xfId="3349" xr:uid="{00000000-0005-0000-0000-000061190000}"/>
    <cellStyle name="40% - Énfasis5 2 3 2 2 2" xfId="3350" xr:uid="{00000000-0005-0000-0000-000062190000}"/>
    <cellStyle name="40% - Énfasis5 2 3 2 2 2 2" xfId="3351" xr:uid="{00000000-0005-0000-0000-000063190000}"/>
    <cellStyle name="40% - Énfasis5 2 3 2 2 2 2 2" xfId="9016" xr:uid="{00000000-0005-0000-0000-000064190000}"/>
    <cellStyle name="40% - Énfasis5 2 3 2 2 2 3" xfId="9015" xr:uid="{00000000-0005-0000-0000-000065190000}"/>
    <cellStyle name="40% - Énfasis5 2 3 2 2 3" xfId="3352" xr:uid="{00000000-0005-0000-0000-000066190000}"/>
    <cellStyle name="40% - Énfasis5 2 3 2 2 3 2" xfId="3353" xr:uid="{00000000-0005-0000-0000-000067190000}"/>
    <cellStyle name="40% - Énfasis5 2 3 2 2 3 2 2" xfId="9018" xr:uid="{00000000-0005-0000-0000-000068190000}"/>
    <cellStyle name="40% - Énfasis5 2 3 2 2 3 3" xfId="9017" xr:uid="{00000000-0005-0000-0000-000069190000}"/>
    <cellStyle name="40% - Énfasis5 2 3 2 2 4" xfId="3354" xr:uid="{00000000-0005-0000-0000-00006A190000}"/>
    <cellStyle name="40% - Énfasis5 2 3 2 2 4 2" xfId="9019" xr:uid="{00000000-0005-0000-0000-00006B190000}"/>
    <cellStyle name="40% - Énfasis5 2 3 2 2 5" xfId="9014" xr:uid="{00000000-0005-0000-0000-00006C190000}"/>
    <cellStyle name="40% - Énfasis5 2 3 2 3" xfId="3355" xr:uid="{00000000-0005-0000-0000-00006D190000}"/>
    <cellStyle name="40% - Énfasis5 2 3 2 3 2" xfId="3356" xr:uid="{00000000-0005-0000-0000-00006E190000}"/>
    <cellStyle name="40% - Énfasis5 2 3 2 3 2 2" xfId="9021" xr:uid="{00000000-0005-0000-0000-00006F190000}"/>
    <cellStyle name="40% - Énfasis5 2 3 2 3 3" xfId="9020" xr:uid="{00000000-0005-0000-0000-000070190000}"/>
    <cellStyle name="40% - Énfasis5 2 3 2 4" xfId="3357" xr:uid="{00000000-0005-0000-0000-000071190000}"/>
    <cellStyle name="40% - Énfasis5 2 3 2 4 2" xfId="3358" xr:uid="{00000000-0005-0000-0000-000072190000}"/>
    <cellStyle name="40% - Énfasis5 2 3 2 4 2 2" xfId="9023" xr:uid="{00000000-0005-0000-0000-000073190000}"/>
    <cellStyle name="40% - Énfasis5 2 3 2 4 3" xfId="9022" xr:uid="{00000000-0005-0000-0000-000074190000}"/>
    <cellStyle name="40% - Énfasis5 2 3 2 5" xfId="3359" xr:uid="{00000000-0005-0000-0000-000075190000}"/>
    <cellStyle name="40% - Énfasis5 2 3 2 5 2" xfId="9024" xr:uid="{00000000-0005-0000-0000-000076190000}"/>
    <cellStyle name="40% - Énfasis5 2 3 2 6" xfId="9013" xr:uid="{00000000-0005-0000-0000-000077190000}"/>
    <cellStyle name="40% - Énfasis5 2 3 3" xfId="3360" xr:uid="{00000000-0005-0000-0000-000078190000}"/>
    <cellStyle name="40% - Énfasis5 2 3 3 2" xfId="3361" xr:uid="{00000000-0005-0000-0000-000079190000}"/>
    <cellStyle name="40% - Énfasis5 2 3 3 2 2" xfId="3362" xr:uid="{00000000-0005-0000-0000-00007A190000}"/>
    <cellStyle name="40% - Énfasis5 2 3 3 2 2 2" xfId="9027" xr:uid="{00000000-0005-0000-0000-00007B190000}"/>
    <cellStyle name="40% - Énfasis5 2 3 3 2 3" xfId="9026" xr:uid="{00000000-0005-0000-0000-00007C190000}"/>
    <cellStyle name="40% - Énfasis5 2 3 3 3" xfId="3363" xr:uid="{00000000-0005-0000-0000-00007D190000}"/>
    <cellStyle name="40% - Énfasis5 2 3 3 3 2" xfId="3364" xr:uid="{00000000-0005-0000-0000-00007E190000}"/>
    <cellStyle name="40% - Énfasis5 2 3 3 3 2 2" xfId="9029" xr:uid="{00000000-0005-0000-0000-00007F190000}"/>
    <cellStyle name="40% - Énfasis5 2 3 3 3 3" xfId="9028" xr:uid="{00000000-0005-0000-0000-000080190000}"/>
    <cellStyle name="40% - Énfasis5 2 3 3 4" xfId="3365" xr:uid="{00000000-0005-0000-0000-000081190000}"/>
    <cellStyle name="40% - Énfasis5 2 3 3 4 2" xfId="9030" xr:uid="{00000000-0005-0000-0000-000082190000}"/>
    <cellStyle name="40% - Énfasis5 2 3 3 5" xfId="9025" xr:uid="{00000000-0005-0000-0000-000083190000}"/>
    <cellStyle name="40% - Énfasis5 2 3 4" xfId="3366" xr:uid="{00000000-0005-0000-0000-000084190000}"/>
    <cellStyle name="40% - Énfasis5 2 3 4 2" xfId="3367" xr:uid="{00000000-0005-0000-0000-000085190000}"/>
    <cellStyle name="40% - Énfasis5 2 3 4 2 2" xfId="9032" xr:uid="{00000000-0005-0000-0000-000086190000}"/>
    <cellStyle name="40% - Énfasis5 2 3 4 3" xfId="9031" xr:uid="{00000000-0005-0000-0000-000087190000}"/>
    <cellStyle name="40% - Énfasis5 2 3 5" xfId="3368" xr:uid="{00000000-0005-0000-0000-000088190000}"/>
    <cellStyle name="40% - Énfasis5 2 3 5 2" xfId="3369" xr:uid="{00000000-0005-0000-0000-000089190000}"/>
    <cellStyle name="40% - Énfasis5 2 3 5 2 2" xfId="9034" xr:uid="{00000000-0005-0000-0000-00008A190000}"/>
    <cellStyle name="40% - Énfasis5 2 3 5 3" xfId="9033" xr:uid="{00000000-0005-0000-0000-00008B190000}"/>
    <cellStyle name="40% - Énfasis5 2 3 6" xfId="3370" xr:uid="{00000000-0005-0000-0000-00008C190000}"/>
    <cellStyle name="40% - Énfasis5 2 3 6 2" xfId="9035" xr:uid="{00000000-0005-0000-0000-00008D190000}"/>
    <cellStyle name="40% - Énfasis5 2 3 7" xfId="9012" xr:uid="{00000000-0005-0000-0000-00008E190000}"/>
    <cellStyle name="40% - Énfasis5 2 4" xfId="3371" xr:uid="{00000000-0005-0000-0000-00008F190000}"/>
    <cellStyle name="40% - Énfasis5 2 4 2" xfId="3372" xr:uid="{00000000-0005-0000-0000-000090190000}"/>
    <cellStyle name="40% - Énfasis5 2 4 2 2" xfId="3373" xr:uid="{00000000-0005-0000-0000-000091190000}"/>
    <cellStyle name="40% - Énfasis5 2 4 2 2 2" xfId="3374" xr:uid="{00000000-0005-0000-0000-000092190000}"/>
    <cellStyle name="40% - Énfasis5 2 4 2 2 2 2" xfId="9039" xr:uid="{00000000-0005-0000-0000-000093190000}"/>
    <cellStyle name="40% - Énfasis5 2 4 2 2 3" xfId="9038" xr:uid="{00000000-0005-0000-0000-000094190000}"/>
    <cellStyle name="40% - Énfasis5 2 4 2 3" xfId="3375" xr:uid="{00000000-0005-0000-0000-000095190000}"/>
    <cellStyle name="40% - Énfasis5 2 4 2 3 2" xfId="3376" xr:uid="{00000000-0005-0000-0000-000096190000}"/>
    <cellStyle name="40% - Énfasis5 2 4 2 3 2 2" xfId="9041" xr:uid="{00000000-0005-0000-0000-000097190000}"/>
    <cellStyle name="40% - Énfasis5 2 4 2 3 3" xfId="9040" xr:uid="{00000000-0005-0000-0000-000098190000}"/>
    <cellStyle name="40% - Énfasis5 2 4 2 4" xfId="3377" xr:uid="{00000000-0005-0000-0000-000099190000}"/>
    <cellStyle name="40% - Énfasis5 2 4 2 4 2" xfId="9042" xr:uid="{00000000-0005-0000-0000-00009A190000}"/>
    <cellStyle name="40% - Énfasis5 2 4 2 5" xfId="9037" xr:uid="{00000000-0005-0000-0000-00009B190000}"/>
    <cellStyle name="40% - Énfasis5 2 4 3" xfId="3378" xr:uid="{00000000-0005-0000-0000-00009C190000}"/>
    <cellStyle name="40% - Énfasis5 2 4 3 2" xfId="3379" xr:uid="{00000000-0005-0000-0000-00009D190000}"/>
    <cellStyle name="40% - Énfasis5 2 4 3 2 2" xfId="9044" xr:uid="{00000000-0005-0000-0000-00009E190000}"/>
    <cellStyle name="40% - Énfasis5 2 4 3 3" xfId="9043" xr:uid="{00000000-0005-0000-0000-00009F190000}"/>
    <cellStyle name="40% - Énfasis5 2 4 4" xfId="3380" xr:uid="{00000000-0005-0000-0000-0000A0190000}"/>
    <cellStyle name="40% - Énfasis5 2 4 4 2" xfId="3381" xr:uid="{00000000-0005-0000-0000-0000A1190000}"/>
    <cellStyle name="40% - Énfasis5 2 4 4 2 2" xfId="9046" xr:uid="{00000000-0005-0000-0000-0000A2190000}"/>
    <cellStyle name="40% - Énfasis5 2 4 4 3" xfId="9045" xr:uid="{00000000-0005-0000-0000-0000A3190000}"/>
    <cellStyle name="40% - Énfasis5 2 4 5" xfId="3382" xr:uid="{00000000-0005-0000-0000-0000A4190000}"/>
    <cellStyle name="40% - Énfasis5 2 4 5 2" xfId="9047" xr:uid="{00000000-0005-0000-0000-0000A5190000}"/>
    <cellStyle name="40% - Énfasis5 2 4 6" xfId="9036" xr:uid="{00000000-0005-0000-0000-0000A6190000}"/>
    <cellStyle name="40% - Énfasis5 2 5" xfId="3383" xr:uid="{00000000-0005-0000-0000-0000A7190000}"/>
    <cellStyle name="40% - Énfasis5 2 5 2" xfId="3384" xr:uid="{00000000-0005-0000-0000-0000A8190000}"/>
    <cellStyle name="40% - Énfasis5 2 5 2 2" xfId="3385" xr:uid="{00000000-0005-0000-0000-0000A9190000}"/>
    <cellStyle name="40% - Énfasis5 2 5 2 2 2" xfId="9050" xr:uid="{00000000-0005-0000-0000-0000AA190000}"/>
    <cellStyle name="40% - Énfasis5 2 5 2 3" xfId="9049" xr:uid="{00000000-0005-0000-0000-0000AB190000}"/>
    <cellStyle name="40% - Énfasis5 2 5 3" xfId="3386" xr:uid="{00000000-0005-0000-0000-0000AC190000}"/>
    <cellStyle name="40% - Énfasis5 2 5 3 2" xfId="3387" xr:uid="{00000000-0005-0000-0000-0000AD190000}"/>
    <cellStyle name="40% - Énfasis5 2 5 3 2 2" xfId="9052" xr:uid="{00000000-0005-0000-0000-0000AE190000}"/>
    <cellStyle name="40% - Énfasis5 2 5 3 3" xfId="9051" xr:uid="{00000000-0005-0000-0000-0000AF190000}"/>
    <cellStyle name="40% - Énfasis5 2 5 4" xfId="3388" xr:uid="{00000000-0005-0000-0000-0000B0190000}"/>
    <cellStyle name="40% - Énfasis5 2 5 4 2" xfId="9053" xr:uid="{00000000-0005-0000-0000-0000B1190000}"/>
    <cellStyle name="40% - Énfasis5 2 5 5" xfId="9048" xr:uid="{00000000-0005-0000-0000-0000B2190000}"/>
    <cellStyle name="40% - Énfasis5 2 6" xfId="3389" xr:uid="{00000000-0005-0000-0000-0000B3190000}"/>
    <cellStyle name="40% - Énfasis5 2 6 2" xfId="3390" xr:uid="{00000000-0005-0000-0000-0000B4190000}"/>
    <cellStyle name="40% - Énfasis5 2 6 2 2" xfId="9055" xr:uid="{00000000-0005-0000-0000-0000B5190000}"/>
    <cellStyle name="40% - Énfasis5 2 6 3" xfId="9054" xr:uid="{00000000-0005-0000-0000-0000B6190000}"/>
    <cellStyle name="40% - Énfasis5 2 7" xfId="3391" xr:uid="{00000000-0005-0000-0000-0000B7190000}"/>
    <cellStyle name="40% - Énfasis5 2 7 2" xfId="3392" xr:uid="{00000000-0005-0000-0000-0000B8190000}"/>
    <cellStyle name="40% - Énfasis5 2 7 2 2" xfId="9057" xr:uid="{00000000-0005-0000-0000-0000B9190000}"/>
    <cellStyle name="40% - Énfasis5 2 7 3" xfId="9056" xr:uid="{00000000-0005-0000-0000-0000BA190000}"/>
    <cellStyle name="40% - Énfasis5 2 8" xfId="3393" xr:uid="{00000000-0005-0000-0000-0000BB190000}"/>
    <cellStyle name="40% - Énfasis5 2 8 2" xfId="3394" xr:uid="{00000000-0005-0000-0000-0000BC190000}"/>
    <cellStyle name="40% - Énfasis5 2 8 2 2" xfId="9059" xr:uid="{00000000-0005-0000-0000-0000BD190000}"/>
    <cellStyle name="40% - Énfasis5 2 8 3" xfId="9058" xr:uid="{00000000-0005-0000-0000-0000BE190000}"/>
    <cellStyle name="40% - Énfasis5 2 9" xfId="3395" xr:uid="{00000000-0005-0000-0000-0000BF190000}"/>
    <cellStyle name="40% - Énfasis5 2 9 2" xfId="9060" xr:uid="{00000000-0005-0000-0000-0000C0190000}"/>
    <cellStyle name="40% - Énfasis5 3" xfId="42" xr:uid="{00000000-0005-0000-0000-0000C1190000}"/>
    <cellStyle name="40% - Énfasis5 3 2" xfId="3396" xr:uid="{00000000-0005-0000-0000-0000C2190000}"/>
    <cellStyle name="40% - Énfasis5 3 2 2" xfId="3397" xr:uid="{00000000-0005-0000-0000-0000C3190000}"/>
    <cellStyle name="40% - Énfasis5 3 2 2 2" xfId="3398" xr:uid="{00000000-0005-0000-0000-0000C4190000}"/>
    <cellStyle name="40% - Énfasis5 3 2 2 2 2" xfId="3399" xr:uid="{00000000-0005-0000-0000-0000C5190000}"/>
    <cellStyle name="40% - Énfasis5 3 2 2 2 2 2" xfId="3400" xr:uid="{00000000-0005-0000-0000-0000C6190000}"/>
    <cellStyle name="40% - Énfasis5 3 2 2 2 2 2 2" xfId="9065" xr:uid="{00000000-0005-0000-0000-0000C7190000}"/>
    <cellStyle name="40% - Énfasis5 3 2 2 2 2 3" xfId="9064" xr:uid="{00000000-0005-0000-0000-0000C8190000}"/>
    <cellStyle name="40% - Énfasis5 3 2 2 2 3" xfId="3401" xr:uid="{00000000-0005-0000-0000-0000C9190000}"/>
    <cellStyle name="40% - Énfasis5 3 2 2 2 3 2" xfId="3402" xr:uid="{00000000-0005-0000-0000-0000CA190000}"/>
    <cellStyle name="40% - Énfasis5 3 2 2 2 3 2 2" xfId="9067" xr:uid="{00000000-0005-0000-0000-0000CB190000}"/>
    <cellStyle name="40% - Énfasis5 3 2 2 2 3 3" xfId="9066" xr:uid="{00000000-0005-0000-0000-0000CC190000}"/>
    <cellStyle name="40% - Énfasis5 3 2 2 2 4" xfId="3403" xr:uid="{00000000-0005-0000-0000-0000CD190000}"/>
    <cellStyle name="40% - Énfasis5 3 2 2 2 4 2" xfId="9068" xr:uid="{00000000-0005-0000-0000-0000CE190000}"/>
    <cellStyle name="40% - Énfasis5 3 2 2 2 5" xfId="9063" xr:uid="{00000000-0005-0000-0000-0000CF190000}"/>
    <cellStyle name="40% - Énfasis5 3 2 2 3" xfId="3404" xr:uid="{00000000-0005-0000-0000-0000D0190000}"/>
    <cellStyle name="40% - Énfasis5 3 2 2 3 2" xfId="3405" xr:uid="{00000000-0005-0000-0000-0000D1190000}"/>
    <cellStyle name="40% - Énfasis5 3 2 2 3 2 2" xfId="9070" xr:uid="{00000000-0005-0000-0000-0000D2190000}"/>
    <cellStyle name="40% - Énfasis5 3 2 2 3 3" xfId="9069" xr:uid="{00000000-0005-0000-0000-0000D3190000}"/>
    <cellStyle name="40% - Énfasis5 3 2 2 4" xfId="3406" xr:uid="{00000000-0005-0000-0000-0000D4190000}"/>
    <cellStyle name="40% - Énfasis5 3 2 2 4 2" xfId="3407" xr:uid="{00000000-0005-0000-0000-0000D5190000}"/>
    <cellStyle name="40% - Énfasis5 3 2 2 4 2 2" xfId="9072" xr:uid="{00000000-0005-0000-0000-0000D6190000}"/>
    <cellStyle name="40% - Énfasis5 3 2 2 4 3" xfId="9071" xr:uid="{00000000-0005-0000-0000-0000D7190000}"/>
    <cellStyle name="40% - Énfasis5 3 2 2 5" xfId="3408" xr:uid="{00000000-0005-0000-0000-0000D8190000}"/>
    <cellStyle name="40% - Énfasis5 3 2 2 5 2" xfId="9073" xr:uid="{00000000-0005-0000-0000-0000D9190000}"/>
    <cellStyle name="40% - Énfasis5 3 2 2 6" xfId="9062" xr:uid="{00000000-0005-0000-0000-0000DA190000}"/>
    <cellStyle name="40% - Énfasis5 3 2 3" xfId="3409" xr:uid="{00000000-0005-0000-0000-0000DB190000}"/>
    <cellStyle name="40% - Énfasis5 3 2 3 2" xfId="3410" xr:uid="{00000000-0005-0000-0000-0000DC190000}"/>
    <cellStyle name="40% - Énfasis5 3 2 3 2 2" xfId="3411" xr:uid="{00000000-0005-0000-0000-0000DD190000}"/>
    <cellStyle name="40% - Énfasis5 3 2 3 2 2 2" xfId="9076" xr:uid="{00000000-0005-0000-0000-0000DE190000}"/>
    <cellStyle name="40% - Énfasis5 3 2 3 2 3" xfId="9075" xr:uid="{00000000-0005-0000-0000-0000DF190000}"/>
    <cellStyle name="40% - Énfasis5 3 2 3 3" xfId="3412" xr:uid="{00000000-0005-0000-0000-0000E0190000}"/>
    <cellStyle name="40% - Énfasis5 3 2 3 3 2" xfId="3413" xr:uid="{00000000-0005-0000-0000-0000E1190000}"/>
    <cellStyle name="40% - Énfasis5 3 2 3 3 2 2" xfId="9078" xr:uid="{00000000-0005-0000-0000-0000E2190000}"/>
    <cellStyle name="40% - Énfasis5 3 2 3 3 3" xfId="9077" xr:uid="{00000000-0005-0000-0000-0000E3190000}"/>
    <cellStyle name="40% - Énfasis5 3 2 3 4" xfId="3414" xr:uid="{00000000-0005-0000-0000-0000E4190000}"/>
    <cellStyle name="40% - Énfasis5 3 2 3 4 2" xfId="9079" xr:uid="{00000000-0005-0000-0000-0000E5190000}"/>
    <cellStyle name="40% - Énfasis5 3 2 3 5" xfId="9074" xr:uid="{00000000-0005-0000-0000-0000E6190000}"/>
    <cellStyle name="40% - Énfasis5 3 2 4" xfId="3415" xr:uid="{00000000-0005-0000-0000-0000E7190000}"/>
    <cellStyle name="40% - Énfasis5 3 2 4 2" xfId="3416" xr:uid="{00000000-0005-0000-0000-0000E8190000}"/>
    <cellStyle name="40% - Énfasis5 3 2 4 2 2" xfId="9081" xr:uid="{00000000-0005-0000-0000-0000E9190000}"/>
    <cellStyle name="40% - Énfasis5 3 2 4 3" xfId="9080" xr:uid="{00000000-0005-0000-0000-0000EA190000}"/>
    <cellStyle name="40% - Énfasis5 3 2 5" xfId="3417" xr:uid="{00000000-0005-0000-0000-0000EB190000}"/>
    <cellStyle name="40% - Énfasis5 3 2 5 2" xfId="3418" xr:uid="{00000000-0005-0000-0000-0000EC190000}"/>
    <cellStyle name="40% - Énfasis5 3 2 5 2 2" xfId="9083" xr:uid="{00000000-0005-0000-0000-0000ED190000}"/>
    <cellStyle name="40% - Énfasis5 3 2 5 3" xfId="9082" xr:uid="{00000000-0005-0000-0000-0000EE190000}"/>
    <cellStyle name="40% - Énfasis5 3 2 6" xfId="3419" xr:uid="{00000000-0005-0000-0000-0000EF190000}"/>
    <cellStyle name="40% - Énfasis5 3 2 6 2" xfId="3420" xr:uid="{00000000-0005-0000-0000-0000F0190000}"/>
    <cellStyle name="40% - Énfasis5 3 2 6 2 2" xfId="9085" xr:uid="{00000000-0005-0000-0000-0000F1190000}"/>
    <cellStyle name="40% - Énfasis5 3 2 6 3" xfId="9084" xr:uid="{00000000-0005-0000-0000-0000F2190000}"/>
    <cellStyle name="40% - Énfasis5 3 2 7" xfId="3421" xr:uid="{00000000-0005-0000-0000-0000F3190000}"/>
    <cellStyle name="40% - Énfasis5 3 2 7 2" xfId="9086" xr:uid="{00000000-0005-0000-0000-0000F4190000}"/>
    <cellStyle name="40% - Énfasis5 3 2 8" xfId="9061" xr:uid="{00000000-0005-0000-0000-0000F5190000}"/>
    <cellStyle name="40% - Énfasis5 3 3" xfId="3422" xr:uid="{00000000-0005-0000-0000-0000F6190000}"/>
    <cellStyle name="40% - Énfasis5 3 3 2" xfId="3423" xr:uid="{00000000-0005-0000-0000-0000F7190000}"/>
    <cellStyle name="40% - Énfasis5 3 3 2 2" xfId="3424" xr:uid="{00000000-0005-0000-0000-0000F8190000}"/>
    <cellStyle name="40% - Énfasis5 3 3 2 2 2" xfId="3425" xr:uid="{00000000-0005-0000-0000-0000F9190000}"/>
    <cellStyle name="40% - Énfasis5 3 3 2 2 2 2" xfId="9090" xr:uid="{00000000-0005-0000-0000-0000FA190000}"/>
    <cellStyle name="40% - Énfasis5 3 3 2 2 3" xfId="9089" xr:uid="{00000000-0005-0000-0000-0000FB190000}"/>
    <cellStyle name="40% - Énfasis5 3 3 2 3" xfId="3426" xr:uid="{00000000-0005-0000-0000-0000FC190000}"/>
    <cellStyle name="40% - Énfasis5 3 3 2 3 2" xfId="3427" xr:uid="{00000000-0005-0000-0000-0000FD190000}"/>
    <cellStyle name="40% - Énfasis5 3 3 2 3 2 2" xfId="9092" xr:uid="{00000000-0005-0000-0000-0000FE190000}"/>
    <cellStyle name="40% - Énfasis5 3 3 2 3 3" xfId="9091" xr:uid="{00000000-0005-0000-0000-0000FF190000}"/>
    <cellStyle name="40% - Énfasis5 3 3 2 4" xfId="3428" xr:uid="{00000000-0005-0000-0000-0000001A0000}"/>
    <cellStyle name="40% - Énfasis5 3 3 2 4 2" xfId="9093" xr:uid="{00000000-0005-0000-0000-0000011A0000}"/>
    <cellStyle name="40% - Énfasis5 3 3 2 5" xfId="9088" xr:uid="{00000000-0005-0000-0000-0000021A0000}"/>
    <cellStyle name="40% - Énfasis5 3 3 3" xfId="3429" xr:uid="{00000000-0005-0000-0000-0000031A0000}"/>
    <cellStyle name="40% - Énfasis5 3 3 3 2" xfId="3430" xr:uid="{00000000-0005-0000-0000-0000041A0000}"/>
    <cellStyle name="40% - Énfasis5 3 3 3 2 2" xfId="9095" xr:uid="{00000000-0005-0000-0000-0000051A0000}"/>
    <cellStyle name="40% - Énfasis5 3 3 3 3" xfId="9094" xr:uid="{00000000-0005-0000-0000-0000061A0000}"/>
    <cellStyle name="40% - Énfasis5 3 3 4" xfId="3431" xr:uid="{00000000-0005-0000-0000-0000071A0000}"/>
    <cellStyle name="40% - Énfasis5 3 3 4 2" xfId="3432" xr:uid="{00000000-0005-0000-0000-0000081A0000}"/>
    <cellStyle name="40% - Énfasis5 3 3 4 2 2" xfId="9097" xr:uid="{00000000-0005-0000-0000-0000091A0000}"/>
    <cellStyle name="40% - Énfasis5 3 3 4 3" xfId="9096" xr:uid="{00000000-0005-0000-0000-00000A1A0000}"/>
    <cellStyle name="40% - Énfasis5 3 3 5" xfId="3433" xr:uid="{00000000-0005-0000-0000-00000B1A0000}"/>
    <cellStyle name="40% - Énfasis5 3 3 5 2" xfId="9098" xr:uid="{00000000-0005-0000-0000-00000C1A0000}"/>
    <cellStyle name="40% - Énfasis5 3 3 6" xfId="9087" xr:uid="{00000000-0005-0000-0000-00000D1A0000}"/>
    <cellStyle name="40% - Énfasis5 3 4" xfId="3434" xr:uid="{00000000-0005-0000-0000-00000E1A0000}"/>
    <cellStyle name="40% - Énfasis5 3 4 2" xfId="3435" xr:uid="{00000000-0005-0000-0000-00000F1A0000}"/>
    <cellStyle name="40% - Énfasis5 3 4 2 2" xfId="3436" xr:uid="{00000000-0005-0000-0000-0000101A0000}"/>
    <cellStyle name="40% - Énfasis5 3 4 2 2 2" xfId="9101" xr:uid="{00000000-0005-0000-0000-0000111A0000}"/>
    <cellStyle name="40% - Énfasis5 3 4 2 3" xfId="9100" xr:uid="{00000000-0005-0000-0000-0000121A0000}"/>
    <cellStyle name="40% - Énfasis5 3 4 3" xfId="3437" xr:uid="{00000000-0005-0000-0000-0000131A0000}"/>
    <cellStyle name="40% - Énfasis5 3 4 3 2" xfId="3438" xr:uid="{00000000-0005-0000-0000-0000141A0000}"/>
    <cellStyle name="40% - Énfasis5 3 4 3 2 2" xfId="9103" xr:uid="{00000000-0005-0000-0000-0000151A0000}"/>
    <cellStyle name="40% - Énfasis5 3 4 3 3" xfId="9102" xr:uid="{00000000-0005-0000-0000-0000161A0000}"/>
    <cellStyle name="40% - Énfasis5 3 4 4" xfId="3439" xr:uid="{00000000-0005-0000-0000-0000171A0000}"/>
    <cellStyle name="40% - Énfasis5 3 4 4 2" xfId="9104" xr:uid="{00000000-0005-0000-0000-0000181A0000}"/>
    <cellStyle name="40% - Énfasis5 3 4 5" xfId="9099" xr:uid="{00000000-0005-0000-0000-0000191A0000}"/>
    <cellStyle name="40% - Énfasis5 3 5" xfId="3440" xr:uid="{00000000-0005-0000-0000-00001A1A0000}"/>
    <cellStyle name="40% - Énfasis5 3 5 2" xfId="3441" xr:uid="{00000000-0005-0000-0000-00001B1A0000}"/>
    <cellStyle name="40% - Énfasis5 3 5 2 2" xfId="9106" xr:uid="{00000000-0005-0000-0000-00001C1A0000}"/>
    <cellStyle name="40% - Énfasis5 3 5 3" xfId="9105" xr:uid="{00000000-0005-0000-0000-00001D1A0000}"/>
    <cellStyle name="40% - Énfasis5 3 6" xfId="3442" xr:uid="{00000000-0005-0000-0000-00001E1A0000}"/>
    <cellStyle name="40% - Énfasis5 3 6 2" xfId="3443" xr:uid="{00000000-0005-0000-0000-00001F1A0000}"/>
    <cellStyle name="40% - Énfasis5 3 6 2 2" xfId="9108" xr:uid="{00000000-0005-0000-0000-0000201A0000}"/>
    <cellStyle name="40% - Énfasis5 3 6 3" xfId="9107" xr:uid="{00000000-0005-0000-0000-0000211A0000}"/>
    <cellStyle name="40% - Énfasis5 3 7" xfId="3444" xr:uid="{00000000-0005-0000-0000-0000221A0000}"/>
    <cellStyle name="40% - Énfasis5 3 7 2" xfId="3445" xr:uid="{00000000-0005-0000-0000-0000231A0000}"/>
    <cellStyle name="40% - Énfasis5 3 7 2 2" xfId="9110" xr:uid="{00000000-0005-0000-0000-0000241A0000}"/>
    <cellStyle name="40% - Énfasis5 3 7 3" xfId="9109" xr:uid="{00000000-0005-0000-0000-0000251A0000}"/>
    <cellStyle name="40% - Énfasis5 3 8" xfId="3446" xr:uid="{00000000-0005-0000-0000-0000261A0000}"/>
    <cellStyle name="40% - Énfasis5 3 8 2" xfId="9111" xr:uid="{00000000-0005-0000-0000-0000271A0000}"/>
    <cellStyle name="40% - Énfasis5 3 9" xfId="5687" xr:uid="{00000000-0005-0000-0000-0000281A0000}"/>
    <cellStyle name="40% - Énfasis5 4" xfId="3447" xr:uid="{00000000-0005-0000-0000-0000291A0000}"/>
    <cellStyle name="40% - Énfasis5 4 2" xfId="3448" xr:uid="{00000000-0005-0000-0000-00002A1A0000}"/>
    <cellStyle name="40% - Énfasis5 4 2 2" xfId="3449" xr:uid="{00000000-0005-0000-0000-00002B1A0000}"/>
    <cellStyle name="40% - Énfasis5 4 2 2 2" xfId="3450" xr:uid="{00000000-0005-0000-0000-00002C1A0000}"/>
    <cellStyle name="40% - Énfasis5 4 2 2 2 2" xfId="3451" xr:uid="{00000000-0005-0000-0000-00002D1A0000}"/>
    <cellStyle name="40% - Énfasis5 4 2 2 2 2 2" xfId="9116" xr:uid="{00000000-0005-0000-0000-00002E1A0000}"/>
    <cellStyle name="40% - Énfasis5 4 2 2 2 3" xfId="9115" xr:uid="{00000000-0005-0000-0000-00002F1A0000}"/>
    <cellStyle name="40% - Énfasis5 4 2 2 3" xfId="3452" xr:uid="{00000000-0005-0000-0000-0000301A0000}"/>
    <cellStyle name="40% - Énfasis5 4 2 2 3 2" xfId="3453" xr:uid="{00000000-0005-0000-0000-0000311A0000}"/>
    <cellStyle name="40% - Énfasis5 4 2 2 3 2 2" xfId="9118" xr:uid="{00000000-0005-0000-0000-0000321A0000}"/>
    <cellStyle name="40% - Énfasis5 4 2 2 3 3" xfId="9117" xr:uid="{00000000-0005-0000-0000-0000331A0000}"/>
    <cellStyle name="40% - Énfasis5 4 2 2 4" xfId="3454" xr:uid="{00000000-0005-0000-0000-0000341A0000}"/>
    <cellStyle name="40% - Énfasis5 4 2 2 4 2" xfId="9119" xr:uid="{00000000-0005-0000-0000-0000351A0000}"/>
    <cellStyle name="40% - Énfasis5 4 2 2 5" xfId="9114" xr:uid="{00000000-0005-0000-0000-0000361A0000}"/>
    <cellStyle name="40% - Énfasis5 4 2 3" xfId="3455" xr:uid="{00000000-0005-0000-0000-0000371A0000}"/>
    <cellStyle name="40% - Énfasis5 4 2 3 2" xfId="3456" xr:uid="{00000000-0005-0000-0000-0000381A0000}"/>
    <cellStyle name="40% - Énfasis5 4 2 3 2 2" xfId="9121" xr:uid="{00000000-0005-0000-0000-0000391A0000}"/>
    <cellStyle name="40% - Énfasis5 4 2 3 3" xfId="9120" xr:uid="{00000000-0005-0000-0000-00003A1A0000}"/>
    <cellStyle name="40% - Énfasis5 4 2 4" xfId="3457" xr:uid="{00000000-0005-0000-0000-00003B1A0000}"/>
    <cellStyle name="40% - Énfasis5 4 2 4 2" xfId="3458" xr:uid="{00000000-0005-0000-0000-00003C1A0000}"/>
    <cellStyle name="40% - Énfasis5 4 2 4 2 2" xfId="9123" xr:uid="{00000000-0005-0000-0000-00003D1A0000}"/>
    <cellStyle name="40% - Énfasis5 4 2 4 3" xfId="9122" xr:uid="{00000000-0005-0000-0000-00003E1A0000}"/>
    <cellStyle name="40% - Énfasis5 4 2 5" xfId="3459" xr:uid="{00000000-0005-0000-0000-00003F1A0000}"/>
    <cellStyle name="40% - Énfasis5 4 2 5 2" xfId="9124" xr:uid="{00000000-0005-0000-0000-0000401A0000}"/>
    <cellStyle name="40% - Énfasis5 4 2 6" xfId="9113" xr:uid="{00000000-0005-0000-0000-0000411A0000}"/>
    <cellStyle name="40% - Énfasis5 4 3" xfId="3460" xr:uid="{00000000-0005-0000-0000-0000421A0000}"/>
    <cellStyle name="40% - Énfasis5 4 3 2" xfId="3461" xr:uid="{00000000-0005-0000-0000-0000431A0000}"/>
    <cellStyle name="40% - Énfasis5 4 3 2 2" xfId="3462" xr:uid="{00000000-0005-0000-0000-0000441A0000}"/>
    <cellStyle name="40% - Énfasis5 4 3 2 2 2" xfId="9127" xr:uid="{00000000-0005-0000-0000-0000451A0000}"/>
    <cellStyle name="40% - Énfasis5 4 3 2 3" xfId="9126" xr:uid="{00000000-0005-0000-0000-0000461A0000}"/>
    <cellStyle name="40% - Énfasis5 4 3 3" xfId="3463" xr:uid="{00000000-0005-0000-0000-0000471A0000}"/>
    <cellStyle name="40% - Énfasis5 4 3 3 2" xfId="3464" xr:uid="{00000000-0005-0000-0000-0000481A0000}"/>
    <cellStyle name="40% - Énfasis5 4 3 3 2 2" xfId="9129" xr:uid="{00000000-0005-0000-0000-0000491A0000}"/>
    <cellStyle name="40% - Énfasis5 4 3 3 3" xfId="9128" xr:uid="{00000000-0005-0000-0000-00004A1A0000}"/>
    <cellStyle name="40% - Énfasis5 4 3 4" xfId="3465" xr:uid="{00000000-0005-0000-0000-00004B1A0000}"/>
    <cellStyle name="40% - Énfasis5 4 3 4 2" xfId="9130" xr:uid="{00000000-0005-0000-0000-00004C1A0000}"/>
    <cellStyle name="40% - Énfasis5 4 3 5" xfId="9125" xr:uid="{00000000-0005-0000-0000-00004D1A0000}"/>
    <cellStyle name="40% - Énfasis5 4 4" xfId="3466" xr:uid="{00000000-0005-0000-0000-00004E1A0000}"/>
    <cellStyle name="40% - Énfasis5 4 4 2" xfId="3467" xr:uid="{00000000-0005-0000-0000-00004F1A0000}"/>
    <cellStyle name="40% - Énfasis5 4 4 2 2" xfId="9132" xr:uid="{00000000-0005-0000-0000-0000501A0000}"/>
    <cellStyle name="40% - Énfasis5 4 4 3" xfId="9131" xr:uid="{00000000-0005-0000-0000-0000511A0000}"/>
    <cellStyle name="40% - Énfasis5 4 5" xfId="3468" xr:uid="{00000000-0005-0000-0000-0000521A0000}"/>
    <cellStyle name="40% - Énfasis5 4 5 2" xfId="3469" xr:uid="{00000000-0005-0000-0000-0000531A0000}"/>
    <cellStyle name="40% - Énfasis5 4 5 2 2" xfId="9134" xr:uid="{00000000-0005-0000-0000-0000541A0000}"/>
    <cellStyle name="40% - Énfasis5 4 5 3" xfId="9133" xr:uid="{00000000-0005-0000-0000-0000551A0000}"/>
    <cellStyle name="40% - Énfasis5 4 6" xfId="3470" xr:uid="{00000000-0005-0000-0000-0000561A0000}"/>
    <cellStyle name="40% - Énfasis5 4 6 2" xfId="3471" xr:uid="{00000000-0005-0000-0000-0000571A0000}"/>
    <cellStyle name="40% - Énfasis5 4 6 2 2" xfId="9136" xr:uid="{00000000-0005-0000-0000-0000581A0000}"/>
    <cellStyle name="40% - Énfasis5 4 6 3" xfId="9135" xr:uid="{00000000-0005-0000-0000-0000591A0000}"/>
    <cellStyle name="40% - Énfasis5 4 7" xfId="3472" xr:uid="{00000000-0005-0000-0000-00005A1A0000}"/>
    <cellStyle name="40% - Énfasis5 4 7 2" xfId="9137" xr:uid="{00000000-0005-0000-0000-00005B1A0000}"/>
    <cellStyle name="40% - Énfasis5 4 8" xfId="9112" xr:uid="{00000000-0005-0000-0000-00005C1A0000}"/>
    <cellStyle name="40% - Énfasis5 5" xfId="3473" xr:uid="{00000000-0005-0000-0000-00005D1A0000}"/>
    <cellStyle name="40% - Énfasis5 5 2" xfId="3474" xr:uid="{00000000-0005-0000-0000-00005E1A0000}"/>
    <cellStyle name="40% - Énfasis5 5 2 2" xfId="3475" xr:uid="{00000000-0005-0000-0000-00005F1A0000}"/>
    <cellStyle name="40% - Énfasis5 5 2 2 2" xfId="3476" xr:uid="{00000000-0005-0000-0000-0000601A0000}"/>
    <cellStyle name="40% - Énfasis5 5 2 2 2 2" xfId="3477" xr:uid="{00000000-0005-0000-0000-0000611A0000}"/>
    <cellStyle name="40% - Énfasis5 5 2 2 2 2 2" xfId="9142" xr:uid="{00000000-0005-0000-0000-0000621A0000}"/>
    <cellStyle name="40% - Énfasis5 5 2 2 2 3" xfId="9141" xr:uid="{00000000-0005-0000-0000-0000631A0000}"/>
    <cellStyle name="40% - Énfasis5 5 2 2 3" xfId="3478" xr:uid="{00000000-0005-0000-0000-0000641A0000}"/>
    <cellStyle name="40% - Énfasis5 5 2 2 3 2" xfId="3479" xr:uid="{00000000-0005-0000-0000-0000651A0000}"/>
    <cellStyle name="40% - Énfasis5 5 2 2 3 2 2" xfId="9144" xr:uid="{00000000-0005-0000-0000-0000661A0000}"/>
    <cellStyle name="40% - Énfasis5 5 2 2 3 3" xfId="9143" xr:uid="{00000000-0005-0000-0000-0000671A0000}"/>
    <cellStyle name="40% - Énfasis5 5 2 2 4" xfId="3480" xr:uid="{00000000-0005-0000-0000-0000681A0000}"/>
    <cellStyle name="40% - Énfasis5 5 2 2 4 2" xfId="9145" xr:uid="{00000000-0005-0000-0000-0000691A0000}"/>
    <cellStyle name="40% - Énfasis5 5 2 2 5" xfId="9140" xr:uid="{00000000-0005-0000-0000-00006A1A0000}"/>
    <cellStyle name="40% - Énfasis5 5 2 3" xfId="3481" xr:uid="{00000000-0005-0000-0000-00006B1A0000}"/>
    <cellStyle name="40% - Énfasis5 5 2 3 2" xfId="3482" xr:uid="{00000000-0005-0000-0000-00006C1A0000}"/>
    <cellStyle name="40% - Énfasis5 5 2 3 2 2" xfId="9147" xr:uid="{00000000-0005-0000-0000-00006D1A0000}"/>
    <cellStyle name="40% - Énfasis5 5 2 3 3" xfId="9146" xr:uid="{00000000-0005-0000-0000-00006E1A0000}"/>
    <cellStyle name="40% - Énfasis5 5 2 4" xfId="3483" xr:uid="{00000000-0005-0000-0000-00006F1A0000}"/>
    <cellStyle name="40% - Énfasis5 5 2 4 2" xfId="3484" xr:uid="{00000000-0005-0000-0000-0000701A0000}"/>
    <cellStyle name="40% - Énfasis5 5 2 4 2 2" xfId="9149" xr:uid="{00000000-0005-0000-0000-0000711A0000}"/>
    <cellStyle name="40% - Énfasis5 5 2 4 3" xfId="9148" xr:uid="{00000000-0005-0000-0000-0000721A0000}"/>
    <cellStyle name="40% - Énfasis5 5 2 5" xfId="3485" xr:uid="{00000000-0005-0000-0000-0000731A0000}"/>
    <cellStyle name="40% - Énfasis5 5 2 5 2" xfId="9150" xr:uid="{00000000-0005-0000-0000-0000741A0000}"/>
    <cellStyle name="40% - Énfasis5 5 2 6" xfId="9139" xr:uid="{00000000-0005-0000-0000-0000751A0000}"/>
    <cellStyle name="40% - Énfasis5 5 3" xfId="3486" xr:uid="{00000000-0005-0000-0000-0000761A0000}"/>
    <cellStyle name="40% - Énfasis5 5 3 2" xfId="3487" xr:uid="{00000000-0005-0000-0000-0000771A0000}"/>
    <cellStyle name="40% - Énfasis5 5 3 2 2" xfId="3488" xr:uid="{00000000-0005-0000-0000-0000781A0000}"/>
    <cellStyle name="40% - Énfasis5 5 3 2 2 2" xfId="9153" xr:uid="{00000000-0005-0000-0000-0000791A0000}"/>
    <cellStyle name="40% - Énfasis5 5 3 2 3" xfId="9152" xr:uid="{00000000-0005-0000-0000-00007A1A0000}"/>
    <cellStyle name="40% - Énfasis5 5 3 3" xfId="3489" xr:uid="{00000000-0005-0000-0000-00007B1A0000}"/>
    <cellStyle name="40% - Énfasis5 5 3 3 2" xfId="3490" xr:uid="{00000000-0005-0000-0000-00007C1A0000}"/>
    <cellStyle name="40% - Énfasis5 5 3 3 2 2" xfId="9155" xr:uid="{00000000-0005-0000-0000-00007D1A0000}"/>
    <cellStyle name="40% - Énfasis5 5 3 3 3" xfId="9154" xr:uid="{00000000-0005-0000-0000-00007E1A0000}"/>
    <cellStyle name="40% - Énfasis5 5 3 4" xfId="3491" xr:uid="{00000000-0005-0000-0000-00007F1A0000}"/>
    <cellStyle name="40% - Énfasis5 5 3 4 2" xfId="9156" xr:uid="{00000000-0005-0000-0000-0000801A0000}"/>
    <cellStyle name="40% - Énfasis5 5 3 5" xfId="9151" xr:uid="{00000000-0005-0000-0000-0000811A0000}"/>
    <cellStyle name="40% - Énfasis5 5 4" xfId="3492" xr:uid="{00000000-0005-0000-0000-0000821A0000}"/>
    <cellStyle name="40% - Énfasis5 5 4 2" xfId="3493" xr:uid="{00000000-0005-0000-0000-0000831A0000}"/>
    <cellStyle name="40% - Énfasis5 5 4 2 2" xfId="9158" xr:uid="{00000000-0005-0000-0000-0000841A0000}"/>
    <cellStyle name="40% - Énfasis5 5 4 3" xfId="9157" xr:uid="{00000000-0005-0000-0000-0000851A0000}"/>
    <cellStyle name="40% - Énfasis5 5 5" xfId="3494" xr:uid="{00000000-0005-0000-0000-0000861A0000}"/>
    <cellStyle name="40% - Énfasis5 5 5 2" xfId="3495" xr:uid="{00000000-0005-0000-0000-0000871A0000}"/>
    <cellStyle name="40% - Énfasis5 5 5 2 2" xfId="9160" xr:uid="{00000000-0005-0000-0000-0000881A0000}"/>
    <cellStyle name="40% - Énfasis5 5 5 3" xfId="9159" xr:uid="{00000000-0005-0000-0000-0000891A0000}"/>
    <cellStyle name="40% - Énfasis5 5 6" xfId="3496" xr:uid="{00000000-0005-0000-0000-00008A1A0000}"/>
    <cellStyle name="40% - Énfasis5 5 6 2" xfId="3497" xr:uid="{00000000-0005-0000-0000-00008B1A0000}"/>
    <cellStyle name="40% - Énfasis5 5 6 2 2" xfId="9162" xr:uid="{00000000-0005-0000-0000-00008C1A0000}"/>
    <cellStyle name="40% - Énfasis5 5 6 3" xfId="9161" xr:uid="{00000000-0005-0000-0000-00008D1A0000}"/>
    <cellStyle name="40% - Énfasis5 5 7" xfId="3498" xr:uid="{00000000-0005-0000-0000-00008E1A0000}"/>
    <cellStyle name="40% - Énfasis5 5 7 2" xfId="9163" xr:uid="{00000000-0005-0000-0000-00008F1A0000}"/>
    <cellStyle name="40% - Énfasis5 5 8" xfId="9138" xr:uid="{00000000-0005-0000-0000-0000901A0000}"/>
    <cellStyle name="40% - Énfasis5 6" xfId="3499" xr:uid="{00000000-0005-0000-0000-0000911A0000}"/>
    <cellStyle name="40% - Énfasis5 6 2" xfId="3500" xr:uid="{00000000-0005-0000-0000-0000921A0000}"/>
    <cellStyle name="40% - Énfasis5 6 2 2" xfId="3501" xr:uid="{00000000-0005-0000-0000-0000931A0000}"/>
    <cellStyle name="40% - Énfasis5 6 2 2 2" xfId="3502" xr:uid="{00000000-0005-0000-0000-0000941A0000}"/>
    <cellStyle name="40% - Énfasis5 6 2 2 2 2" xfId="3503" xr:uid="{00000000-0005-0000-0000-0000951A0000}"/>
    <cellStyle name="40% - Énfasis5 6 2 2 2 2 2" xfId="9168" xr:uid="{00000000-0005-0000-0000-0000961A0000}"/>
    <cellStyle name="40% - Énfasis5 6 2 2 2 3" xfId="9167" xr:uid="{00000000-0005-0000-0000-0000971A0000}"/>
    <cellStyle name="40% - Énfasis5 6 2 2 3" xfId="3504" xr:uid="{00000000-0005-0000-0000-0000981A0000}"/>
    <cellStyle name="40% - Énfasis5 6 2 2 3 2" xfId="3505" xr:uid="{00000000-0005-0000-0000-0000991A0000}"/>
    <cellStyle name="40% - Énfasis5 6 2 2 3 2 2" xfId="9170" xr:uid="{00000000-0005-0000-0000-00009A1A0000}"/>
    <cellStyle name="40% - Énfasis5 6 2 2 3 3" xfId="9169" xr:uid="{00000000-0005-0000-0000-00009B1A0000}"/>
    <cellStyle name="40% - Énfasis5 6 2 2 4" xfId="3506" xr:uid="{00000000-0005-0000-0000-00009C1A0000}"/>
    <cellStyle name="40% - Énfasis5 6 2 2 4 2" xfId="9171" xr:uid="{00000000-0005-0000-0000-00009D1A0000}"/>
    <cellStyle name="40% - Énfasis5 6 2 2 5" xfId="9166" xr:uid="{00000000-0005-0000-0000-00009E1A0000}"/>
    <cellStyle name="40% - Énfasis5 6 2 3" xfId="3507" xr:uid="{00000000-0005-0000-0000-00009F1A0000}"/>
    <cellStyle name="40% - Énfasis5 6 2 3 2" xfId="3508" xr:uid="{00000000-0005-0000-0000-0000A01A0000}"/>
    <cellStyle name="40% - Énfasis5 6 2 3 2 2" xfId="9173" xr:uid="{00000000-0005-0000-0000-0000A11A0000}"/>
    <cellStyle name="40% - Énfasis5 6 2 3 3" xfId="9172" xr:uid="{00000000-0005-0000-0000-0000A21A0000}"/>
    <cellStyle name="40% - Énfasis5 6 2 4" xfId="3509" xr:uid="{00000000-0005-0000-0000-0000A31A0000}"/>
    <cellStyle name="40% - Énfasis5 6 2 4 2" xfId="3510" xr:uid="{00000000-0005-0000-0000-0000A41A0000}"/>
    <cellStyle name="40% - Énfasis5 6 2 4 2 2" xfId="9175" xr:uid="{00000000-0005-0000-0000-0000A51A0000}"/>
    <cellStyle name="40% - Énfasis5 6 2 4 3" xfId="9174" xr:uid="{00000000-0005-0000-0000-0000A61A0000}"/>
    <cellStyle name="40% - Énfasis5 6 2 5" xfId="3511" xr:uid="{00000000-0005-0000-0000-0000A71A0000}"/>
    <cellStyle name="40% - Énfasis5 6 2 5 2" xfId="9176" xr:uid="{00000000-0005-0000-0000-0000A81A0000}"/>
    <cellStyle name="40% - Énfasis5 6 2 6" xfId="9165" xr:uid="{00000000-0005-0000-0000-0000A91A0000}"/>
    <cellStyle name="40% - Énfasis5 6 3" xfId="3512" xr:uid="{00000000-0005-0000-0000-0000AA1A0000}"/>
    <cellStyle name="40% - Énfasis5 6 3 2" xfId="3513" xr:uid="{00000000-0005-0000-0000-0000AB1A0000}"/>
    <cellStyle name="40% - Énfasis5 6 3 2 2" xfId="3514" xr:uid="{00000000-0005-0000-0000-0000AC1A0000}"/>
    <cellStyle name="40% - Énfasis5 6 3 2 2 2" xfId="9179" xr:uid="{00000000-0005-0000-0000-0000AD1A0000}"/>
    <cellStyle name="40% - Énfasis5 6 3 2 3" xfId="9178" xr:uid="{00000000-0005-0000-0000-0000AE1A0000}"/>
    <cellStyle name="40% - Énfasis5 6 3 3" xfId="3515" xr:uid="{00000000-0005-0000-0000-0000AF1A0000}"/>
    <cellStyle name="40% - Énfasis5 6 3 3 2" xfId="3516" xr:uid="{00000000-0005-0000-0000-0000B01A0000}"/>
    <cellStyle name="40% - Énfasis5 6 3 3 2 2" xfId="9181" xr:uid="{00000000-0005-0000-0000-0000B11A0000}"/>
    <cellStyle name="40% - Énfasis5 6 3 3 3" xfId="9180" xr:uid="{00000000-0005-0000-0000-0000B21A0000}"/>
    <cellStyle name="40% - Énfasis5 6 3 4" xfId="3517" xr:uid="{00000000-0005-0000-0000-0000B31A0000}"/>
    <cellStyle name="40% - Énfasis5 6 3 4 2" xfId="9182" xr:uid="{00000000-0005-0000-0000-0000B41A0000}"/>
    <cellStyle name="40% - Énfasis5 6 3 5" xfId="9177" xr:uid="{00000000-0005-0000-0000-0000B51A0000}"/>
    <cellStyle name="40% - Énfasis5 6 4" xfId="3518" xr:uid="{00000000-0005-0000-0000-0000B61A0000}"/>
    <cellStyle name="40% - Énfasis5 6 4 2" xfId="3519" xr:uid="{00000000-0005-0000-0000-0000B71A0000}"/>
    <cellStyle name="40% - Énfasis5 6 4 2 2" xfId="9184" xr:uid="{00000000-0005-0000-0000-0000B81A0000}"/>
    <cellStyle name="40% - Énfasis5 6 4 3" xfId="9183" xr:uid="{00000000-0005-0000-0000-0000B91A0000}"/>
    <cellStyle name="40% - Énfasis5 6 5" xfId="3520" xr:uid="{00000000-0005-0000-0000-0000BA1A0000}"/>
    <cellStyle name="40% - Énfasis5 6 5 2" xfId="3521" xr:uid="{00000000-0005-0000-0000-0000BB1A0000}"/>
    <cellStyle name="40% - Énfasis5 6 5 2 2" xfId="9186" xr:uid="{00000000-0005-0000-0000-0000BC1A0000}"/>
    <cellStyle name="40% - Énfasis5 6 5 3" xfId="9185" xr:uid="{00000000-0005-0000-0000-0000BD1A0000}"/>
    <cellStyle name="40% - Énfasis5 6 6" xfId="3522" xr:uid="{00000000-0005-0000-0000-0000BE1A0000}"/>
    <cellStyle name="40% - Énfasis5 6 6 2" xfId="9187" xr:uid="{00000000-0005-0000-0000-0000BF1A0000}"/>
    <cellStyle name="40% - Énfasis5 6 7" xfId="9164" xr:uid="{00000000-0005-0000-0000-0000C01A0000}"/>
    <cellStyle name="40% - Énfasis5 7" xfId="3523" xr:uid="{00000000-0005-0000-0000-0000C11A0000}"/>
    <cellStyle name="40% - Énfasis5 7 2" xfId="3524" xr:uid="{00000000-0005-0000-0000-0000C21A0000}"/>
    <cellStyle name="40% - Énfasis5 7 2 2" xfId="3525" xr:uid="{00000000-0005-0000-0000-0000C31A0000}"/>
    <cellStyle name="40% - Énfasis5 7 2 2 2" xfId="3526" xr:uid="{00000000-0005-0000-0000-0000C41A0000}"/>
    <cellStyle name="40% - Énfasis5 7 2 2 2 2" xfId="3527" xr:uid="{00000000-0005-0000-0000-0000C51A0000}"/>
    <cellStyle name="40% - Énfasis5 7 2 2 2 2 2" xfId="9192" xr:uid="{00000000-0005-0000-0000-0000C61A0000}"/>
    <cellStyle name="40% - Énfasis5 7 2 2 2 3" xfId="9191" xr:uid="{00000000-0005-0000-0000-0000C71A0000}"/>
    <cellStyle name="40% - Énfasis5 7 2 2 3" xfId="3528" xr:uid="{00000000-0005-0000-0000-0000C81A0000}"/>
    <cellStyle name="40% - Énfasis5 7 2 2 3 2" xfId="3529" xr:uid="{00000000-0005-0000-0000-0000C91A0000}"/>
    <cellStyle name="40% - Énfasis5 7 2 2 3 2 2" xfId="9194" xr:uid="{00000000-0005-0000-0000-0000CA1A0000}"/>
    <cellStyle name="40% - Énfasis5 7 2 2 3 3" xfId="9193" xr:uid="{00000000-0005-0000-0000-0000CB1A0000}"/>
    <cellStyle name="40% - Énfasis5 7 2 2 4" xfId="3530" xr:uid="{00000000-0005-0000-0000-0000CC1A0000}"/>
    <cellStyle name="40% - Énfasis5 7 2 2 4 2" xfId="9195" xr:uid="{00000000-0005-0000-0000-0000CD1A0000}"/>
    <cellStyle name="40% - Énfasis5 7 2 2 5" xfId="9190" xr:uid="{00000000-0005-0000-0000-0000CE1A0000}"/>
    <cellStyle name="40% - Énfasis5 7 2 3" xfId="3531" xr:uid="{00000000-0005-0000-0000-0000CF1A0000}"/>
    <cellStyle name="40% - Énfasis5 7 2 3 2" xfId="3532" xr:uid="{00000000-0005-0000-0000-0000D01A0000}"/>
    <cellStyle name="40% - Énfasis5 7 2 3 2 2" xfId="9197" xr:uid="{00000000-0005-0000-0000-0000D11A0000}"/>
    <cellStyle name="40% - Énfasis5 7 2 3 3" xfId="9196" xr:uid="{00000000-0005-0000-0000-0000D21A0000}"/>
    <cellStyle name="40% - Énfasis5 7 2 4" xfId="3533" xr:uid="{00000000-0005-0000-0000-0000D31A0000}"/>
    <cellStyle name="40% - Énfasis5 7 2 4 2" xfId="3534" xr:uid="{00000000-0005-0000-0000-0000D41A0000}"/>
    <cellStyle name="40% - Énfasis5 7 2 4 2 2" xfId="9199" xr:uid="{00000000-0005-0000-0000-0000D51A0000}"/>
    <cellStyle name="40% - Énfasis5 7 2 4 3" xfId="9198" xr:uid="{00000000-0005-0000-0000-0000D61A0000}"/>
    <cellStyle name="40% - Énfasis5 7 2 5" xfId="3535" xr:uid="{00000000-0005-0000-0000-0000D71A0000}"/>
    <cellStyle name="40% - Énfasis5 7 2 5 2" xfId="9200" xr:uid="{00000000-0005-0000-0000-0000D81A0000}"/>
    <cellStyle name="40% - Énfasis5 7 2 6" xfId="9189" xr:uid="{00000000-0005-0000-0000-0000D91A0000}"/>
    <cellStyle name="40% - Énfasis5 7 3" xfId="3536" xr:uid="{00000000-0005-0000-0000-0000DA1A0000}"/>
    <cellStyle name="40% - Énfasis5 7 3 2" xfId="3537" xr:uid="{00000000-0005-0000-0000-0000DB1A0000}"/>
    <cellStyle name="40% - Énfasis5 7 3 2 2" xfId="3538" xr:uid="{00000000-0005-0000-0000-0000DC1A0000}"/>
    <cellStyle name="40% - Énfasis5 7 3 2 2 2" xfId="9203" xr:uid="{00000000-0005-0000-0000-0000DD1A0000}"/>
    <cellStyle name="40% - Énfasis5 7 3 2 3" xfId="9202" xr:uid="{00000000-0005-0000-0000-0000DE1A0000}"/>
    <cellStyle name="40% - Énfasis5 7 3 3" xfId="3539" xr:uid="{00000000-0005-0000-0000-0000DF1A0000}"/>
    <cellStyle name="40% - Énfasis5 7 3 3 2" xfId="3540" xr:uid="{00000000-0005-0000-0000-0000E01A0000}"/>
    <cellStyle name="40% - Énfasis5 7 3 3 2 2" xfId="9205" xr:uid="{00000000-0005-0000-0000-0000E11A0000}"/>
    <cellStyle name="40% - Énfasis5 7 3 3 3" xfId="9204" xr:uid="{00000000-0005-0000-0000-0000E21A0000}"/>
    <cellStyle name="40% - Énfasis5 7 3 4" xfId="3541" xr:uid="{00000000-0005-0000-0000-0000E31A0000}"/>
    <cellStyle name="40% - Énfasis5 7 3 4 2" xfId="9206" xr:uid="{00000000-0005-0000-0000-0000E41A0000}"/>
    <cellStyle name="40% - Énfasis5 7 3 5" xfId="9201" xr:uid="{00000000-0005-0000-0000-0000E51A0000}"/>
    <cellStyle name="40% - Énfasis5 7 4" xfId="3542" xr:uid="{00000000-0005-0000-0000-0000E61A0000}"/>
    <cellStyle name="40% - Énfasis5 7 4 2" xfId="3543" xr:uid="{00000000-0005-0000-0000-0000E71A0000}"/>
    <cellStyle name="40% - Énfasis5 7 4 2 2" xfId="9208" xr:uid="{00000000-0005-0000-0000-0000E81A0000}"/>
    <cellStyle name="40% - Énfasis5 7 4 3" xfId="9207" xr:uid="{00000000-0005-0000-0000-0000E91A0000}"/>
    <cellStyle name="40% - Énfasis5 7 5" xfId="3544" xr:uid="{00000000-0005-0000-0000-0000EA1A0000}"/>
    <cellStyle name="40% - Énfasis5 7 5 2" xfId="3545" xr:uid="{00000000-0005-0000-0000-0000EB1A0000}"/>
    <cellStyle name="40% - Énfasis5 7 5 2 2" xfId="9210" xr:uid="{00000000-0005-0000-0000-0000EC1A0000}"/>
    <cellStyle name="40% - Énfasis5 7 5 3" xfId="9209" xr:uid="{00000000-0005-0000-0000-0000ED1A0000}"/>
    <cellStyle name="40% - Énfasis5 7 6" xfId="3546" xr:uid="{00000000-0005-0000-0000-0000EE1A0000}"/>
    <cellStyle name="40% - Énfasis5 7 6 2" xfId="9211" xr:uid="{00000000-0005-0000-0000-0000EF1A0000}"/>
    <cellStyle name="40% - Énfasis5 7 7" xfId="9188" xr:uid="{00000000-0005-0000-0000-0000F01A0000}"/>
    <cellStyle name="40% - Énfasis5 8" xfId="3547" xr:uid="{00000000-0005-0000-0000-0000F11A0000}"/>
    <cellStyle name="40% - Énfasis5 8 2" xfId="3548" xr:uid="{00000000-0005-0000-0000-0000F21A0000}"/>
    <cellStyle name="40% - Énfasis5 8 2 2" xfId="3549" xr:uid="{00000000-0005-0000-0000-0000F31A0000}"/>
    <cellStyle name="40% - Énfasis5 8 2 2 2" xfId="3550" xr:uid="{00000000-0005-0000-0000-0000F41A0000}"/>
    <cellStyle name="40% - Énfasis5 8 2 2 2 2" xfId="3551" xr:uid="{00000000-0005-0000-0000-0000F51A0000}"/>
    <cellStyle name="40% - Énfasis5 8 2 2 2 2 2" xfId="9216" xr:uid="{00000000-0005-0000-0000-0000F61A0000}"/>
    <cellStyle name="40% - Énfasis5 8 2 2 2 3" xfId="9215" xr:uid="{00000000-0005-0000-0000-0000F71A0000}"/>
    <cellStyle name="40% - Énfasis5 8 2 2 3" xfId="3552" xr:uid="{00000000-0005-0000-0000-0000F81A0000}"/>
    <cellStyle name="40% - Énfasis5 8 2 2 3 2" xfId="9217" xr:uid="{00000000-0005-0000-0000-0000F91A0000}"/>
    <cellStyle name="40% - Énfasis5 8 2 2 4" xfId="9214" xr:uid="{00000000-0005-0000-0000-0000FA1A0000}"/>
    <cellStyle name="40% - Énfasis5 8 2 3" xfId="3553" xr:uid="{00000000-0005-0000-0000-0000FB1A0000}"/>
    <cellStyle name="40% - Énfasis5 8 2 3 2" xfId="3554" xr:uid="{00000000-0005-0000-0000-0000FC1A0000}"/>
    <cellStyle name="40% - Énfasis5 8 2 3 2 2" xfId="9219" xr:uid="{00000000-0005-0000-0000-0000FD1A0000}"/>
    <cellStyle name="40% - Énfasis5 8 2 3 3" xfId="9218" xr:uid="{00000000-0005-0000-0000-0000FE1A0000}"/>
    <cellStyle name="40% - Énfasis5 8 2 4" xfId="3555" xr:uid="{00000000-0005-0000-0000-0000FF1A0000}"/>
    <cellStyle name="40% - Énfasis5 8 2 4 2" xfId="3556" xr:uid="{00000000-0005-0000-0000-0000001B0000}"/>
    <cellStyle name="40% - Énfasis5 8 2 4 2 2" xfId="9221" xr:uid="{00000000-0005-0000-0000-0000011B0000}"/>
    <cellStyle name="40% - Énfasis5 8 2 4 3" xfId="9220" xr:uid="{00000000-0005-0000-0000-0000021B0000}"/>
    <cellStyle name="40% - Énfasis5 8 2 5" xfId="3557" xr:uid="{00000000-0005-0000-0000-0000031B0000}"/>
    <cellStyle name="40% - Énfasis5 8 2 5 2" xfId="9222" xr:uid="{00000000-0005-0000-0000-0000041B0000}"/>
    <cellStyle name="40% - Énfasis5 8 2 6" xfId="9213" xr:uid="{00000000-0005-0000-0000-0000051B0000}"/>
    <cellStyle name="40% - Énfasis5 8 3" xfId="3558" xr:uid="{00000000-0005-0000-0000-0000061B0000}"/>
    <cellStyle name="40% - Énfasis5 8 3 2" xfId="3559" xr:uid="{00000000-0005-0000-0000-0000071B0000}"/>
    <cellStyle name="40% - Énfasis5 8 3 2 2" xfId="3560" xr:uid="{00000000-0005-0000-0000-0000081B0000}"/>
    <cellStyle name="40% - Énfasis5 8 3 2 2 2" xfId="9225" xr:uid="{00000000-0005-0000-0000-0000091B0000}"/>
    <cellStyle name="40% - Énfasis5 8 3 2 3" xfId="9224" xr:uid="{00000000-0005-0000-0000-00000A1B0000}"/>
    <cellStyle name="40% - Énfasis5 8 3 3" xfId="3561" xr:uid="{00000000-0005-0000-0000-00000B1B0000}"/>
    <cellStyle name="40% - Énfasis5 8 3 3 2" xfId="3562" xr:uid="{00000000-0005-0000-0000-00000C1B0000}"/>
    <cellStyle name="40% - Énfasis5 8 3 3 2 2" xfId="9227" xr:uid="{00000000-0005-0000-0000-00000D1B0000}"/>
    <cellStyle name="40% - Énfasis5 8 3 3 3" xfId="9226" xr:uid="{00000000-0005-0000-0000-00000E1B0000}"/>
    <cellStyle name="40% - Énfasis5 8 3 4" xfId="3563" xr:uid="{00000000-0005-0000-0000-00000F1B0000}"/>
    <cellStyle name="40% - Énfasis5 8 3 4 2" xfId="9228" xr:uid="{00000000-0005-0000-0000-0000101B0000}"/>
    <cellStyle name="40% - Énfasis5 8 3 5" xfId="9223" xr:uid="{00000000-0005-0000-0000-0000111B0000}"/>
    <cellStyle name="40% - Énfasis5 8 4" xfId="3564" xr:uid="{00000000-0005-0000-0000-0000121B0000}"/>
    <cellStyle name="40% - Énfasis5 8 4 2" xfId="3565" xr:uid="{00000000-0005-0000-0000-0000131B0000}"/>
    <cellStyle name="40% - Énfasis5 8 4 2 2" xfId="9230" xr:uid="{00000000-0005-0000-0000-0000141B0000}"/>
    <cellStyle name="40% - Énfasis5 8 4 3" xfId="9229" xr:uid="{00000000-0005-0000-0000-0000151B0000}"/>
    <cellStyle name="40% - Énfasis5 8 5" xfId="3566" xr:uid="{00000000-0005-0000-0000-0000161B0000}"/>
    <cellStyle name="40% - Énfasis5 8 5 2" xfId="3567" xr:uid="{00000000-0005-0000-0000-0000171B0000}"/>
    <cellStyle name="40% - Énfasis5 8 5 2 2" xfId="9232" xr:uid="{00000000-0005-0000-0000-0000181B0000}"/>
    <cellStyle name="40% - Énfasis5 8 5 3" xfId="9231" xr:uid="{00000000-0005-0000-0000-0000191B0000}"/>
    <cellStyle name="40% - Énfasis5 8 6" xfId="3568" xr:uid="{00000000-0005-0000-0000-00001A1B0000}"/>
    <cellStyle name="40% - Énfasis5 8 6 2" xfId="9233" xr:uid="{00000000-0005-0000-0000-00001B1B0000}"/>
    <cellStyle name="40% - Énfasis5 8 7" xfId="9212" xr:uid="{00000000-0005-0000-0000-00001C1B0000}"/>
    <cellStyle name="40% - Énfasis5 9" xfId="3569" xr:uid="{00000000-0005-0000-0000-00001D1B0000}"/>
    <cellStyle name="40% - Énfasis5 9 2" xfId="3570" xr:uid="{00000000-0005-0000-0000-00001E1B0000}"/>
    <cellStyle name="40% - Énfasis5 9 2 2" xfId="3571" xr:uid="{00000000-0005-0000-0000-00001F1B0000}"/>
    <cellStyle name="40% - Énfasis5 9 2 2 2" xfId="3572" xr:uid="{00000000-0005-0000-0000-0000201B0000}"/>
    <cellStyle name="40% - Énfasis5 9 2 2 2 2" xfId="3573" xr:uid="{00000000-0005-0000-0000-0000211B0000}"/>
    <cellStyle name="40% - Énfasis5 9 2 2 2 2 2" xfId="9238" xr:uid="{00000000-0005-0000-0000-0000221B0000}"/>
    <cellStyle name="40% - Énfasis5 9 2 2 2 3" xfId="9237" xr:uid="{00000000-0005-0000-0000-0000231B0000}"/>
    <cellStyle name="40% - Énfasis5 9 2 2 3" xfId="3574" xr:uid="{00000000-0005-0000-0000-0000241B0000}"/>
    <cellStyle name="40% - Énfasis5 9 2 2 3 2" xfId="9239" xr:uid="{00000000-0005-0000-0000-0000251B0000}"/>
    <cellStyle name="40% - Énfasis5 9 2 2 4" xfId="9236" xr:uid="{00000000-0005-0000-0000-0000261B0000}"/>
    <cellStyle name="40% - Énfasis5 9 2 3" xfId="3575" xr:uid="{00000000-0005-0000-0000-0000271B0000}"/>
    <cellStyle name="40% - Énfasis5 9 2 3 2" xfId="3576" xr:uid="{00000000-0005-0000-0000-0000281B0000}"/>
    <cellStyle name="40% - Énfasis5 9 2 3 2 2" xfId="9241" xr:uid="{00000000-0005-0000-0000-0000291B0000}"/>
    <cellStyle name="40% - Énfasis5 9 2 3 3" xfId="9240" xr:uid="{00000000-0005-0000-0000-00002A1B0000}"/>
    <cellStyle name="40% - Énfasis5 9 2 4" xfId="3577" xr:uid="{00000000-0005-0000-0000-00002B1B0000}"/>
    <cellStyle name="40% - Énfasis5 9 2 4 2" xfId="3578" xr:uid="{00000000-0005-0000-0000-00002C1B0000}"/>
    <cellStyle name="40% - Énfasis5 9 2 4 2 2" xfId="9243" xr:uid="{00000000-0005-0000-0000-00002D1B0000}"/>
    <cellStyle name="40% - Énfasis5 9 2 4 3" xfId="9242" xr:uid="{00000000-0005-0000-0000-00002E1B0000}"/>
    <cellStyle name="40% - Énfasis5 9 2 5" xfId="3579" xr:uid="{00000000-0005-0000-0000-00002F1B0000}"/>
    <cellStyle name="40% - Énfasis5 9 2 5 2" xfId="9244" xr:uid="{00000000-0005-0000-0000-0000301B0000}"/>
    <cellStyle name="40% - Énfasis5 9 2 6" xfId="9235" xr:uid="{00000000-0005-0000-0000-0000311B0000}"/>
    <cellStyle name="40% - Énfasis5 9 3" xfId="3580" xr:uid="{00000000-0005-0000-0000-0000321B0000}"/>
    <cellStyle name="40% - Énfasis5 9 3 2" xfId="3581" xr:uid="{00000000-0005-0000-0000-0000331B0000}"/>
    <cellStyle name="40% - Énfasis5 9 3 2 2" xfId="3582" xr:uid="{00000000-0005-0000-0000-0000341B0000}"/>
    <cellStyle name="40% - Énfasis5 9 3 2 2 2" xfId="9247" xr:uid="{00000000-0005-0000-0000-0000351B0000}"/>
    <cellStyle name="40% - Énfasis5 9 3 2 3" xfId="9246" xr:uid="{00000000-0005-0000-0000-0000361B0000}"/>
    <cellStyle name="40% - Énfasis5 9 3 3" xfId="3583" xr:uid="{00000000-0005-0000-0000-0000371B0000}"/>
    <cellStyle name="40% - Énfasis5 9 3 3 2" xfId="3584" xr:uid="{00000000-0005-0000-0000-0000381B0000}"/>
    <cellStyle name="40% - Énfasis5 9 3 3 2 2" xfId="9249" xr:uid="{00000000-0005-0000-0000-0000391B0000}"/>
    <cellStyle name="40% - Énfasis5 9 3 3 3" xfId="9248" xr:uid="{00000000-0005-0000-0000-00003A1B0000}"/>
    <cellStyle name="40% - Énfasis5 9 3 4" xfId="3585" xr:uid="{00000000-0005-0000-0000-00003B1B0000}"/>
    <cellStyle name="40% - Énfasis5 9 3 4 2" xfId="9250" xr:uid="{00000000-0005-0000-0000-00003C1B0000}"/>
    <cellStyle name="40% - Énfasis5 9 3 5" xfId="9245" xr:uid="{00000000-0005-0000-0000-00003D1B0000}"/>
    <cellStyle name="40% - Énfasis5 9 4" xfId="3586" xr:uid="{00000000-0005-0000-0000-00003E1B0000}"/>
    <cellStyle name="40% - Énfasis5 9 4 2" xfId="3587" xr:uid="{00000000-0005-0000-0000-00003F1B0000}"/>
    <cellStyle name="40% - Énfasis5 9 4 2 2" xfId="9252" xr:uid="{00000000-0005-0000-0000-0000401B0000}"/>
    <cellStyle name="40% - Énfasis5 9 4 3" xfId="9251" xr:uid="{00000000-0005-0000-0000-0000411B0000}"/>
    <cellStyle name="40% - Énfasis5 9 5" xfId="3588" xr:uid="{00000000-0005-0000-0000-0000421B0000}"/>
    <cellStyle name="40% - Énfasis5 9 5 2" xfId="3589" xr:uid="{00000000-0005-0000-0000-0000431B0000}"/>
    <cellStyle name="40% - Énfasis5 9 5 2 2" xfId="9254" xr:uid="{00000000-0005-0000-0000-0000441B0000}"/>
    <cellStyle name="40% - Énfasis5 9 5 3" xfId="9253" xr:uid="{00000000-0005-0000-0000-0000451B0000}"/>
    <cellStyle name="40% - Énfasis5 9 6" xfId="3590" xr:uid="{00000000-0005-0000-0000-0000461B0000}"/>
    <cellStyle name="40% - Énfasis5 9 6 2" xfId="9255" xr:uid="{00000000-0005-0000-0000-0000471B0000}"/>
    <cellStyle name="40% - Énfasis5 9 7" xfId="9234" xr:uid="{00000000-0005-0000-0000-0000481B0000}"/>
    <cellStyle name="40% - Énfasis6 10" xfId="3591" xr:uid="{00000000-0005-0000-0000-0000491B0000}"/>
    <cellStyle name="40% - Énfasis6 10 2" xfId="3592" xr:uid="{00000000-0005-0000-0000-00004A1B0000}"/>
    <cellStyle name="40% - Énfasis6 10 2 2" xfId="3593" xr:uid="{00000000-0005-0000-0000-00004B1B0000}"/>
    <cellStyle name="40% - Énfasis6 10 2 2 2" xfId="3594" xr:uid="{00000000-0005-0000-0000-00004C1B0000}"/>
    <cellStyle name="40% - Énfasis6 10 2 2 2 2" xfId="3595" xr:uid="{00000000-0005-0000-0000-00004D1B0000}"/>
    <cellStyle name="40% - Énfasis6 10 2 2 2 2 2" xfId="9260" xr:uid="{00000000-0005-0000-0000-00004E1B0000}"/>
    <cellStyle name="40% - Énfasis6 10 2 2 2 3" xfId="9259" xr:uid="{00000000-0005-0000-0000-00004F1B0000}"/>
    <cellStyle name="40% - Énfasis6 10 2 2 3" xfId="3596" xr:uid="{00000000-0005-0000-0000-0000501B0000}"/>
    <cellStyle name="40% - Énfasis6 10 2 2 3 2" xfId="9261" xr:uid="{00000000-0005-0000-0000-0000511B0000}"/>
    <cellStyle name="40% - Énfasis6 10 2 2 4" xfId="9258" xr:uid="{00000000-0005-0000-0000-0000521B0000}"/>
    <cellStyle name="40% - Énfasis6 10 2 3" xfId="3597" xr:uid="{00000000-0005-0000-0000-0000531B0000}"/>
    <cellStyle name="40% - Énfasis6 10 2 3 2" xfId="3598" xr:uid="{00000000-0005-0000-0000-0000541B0000}"/>
    <cellStyle name="40% - Énfasis6 10 2 3 2 2" xfId="9263" xr:uid="{00000000-0005-0000-0000-0000551B0000}"/>
    <cellStyle name="40% - Énfasis6 10 2 3 3" xfId="9262" xr:uid="{00000000-0005-0000-0000-0000561B0000}"/>
    <cellStyle name="40% - Énfasis6 10 2 4" xfId="3599" xr:uid="{00000000-0005-0000-0000-0000571B0000}"/>
    <cellStyle name="40% - Énfasis6 10 2 4 2" xfId="3600" xr:uid="{00000000-0005-0000-0000-0000581B0000}"/>
    <cellStyle name="40% - Énfasis6 10 2 4 2 2" xfId="9265" xr:uid="{00000000-0005-0000-0000-0000591B0000}"/>
    <cellStyle name="40% - Énfasis6 10 2 4 3" xfId="9264" xr:uid="{00000000-0005-0000-0000-00005A1B0000}"/>
    <cellStyle name="40% - Énfasis6 10 2 5" xfId="3601" xr:uid="{00000000-0005-0000-0000-00005B1B0000}"/>
    <cellStyle name="40% - Énfasis6 10 2 5 2" xfId="9266" xr:uid="{00000000-0005-0000-0000-00005C1B0000}"/>
    <cellStyle name="40% - Énfasis6 10 2 6" xfId="9257" xr:uid="{00000000-0005-0000-0000-00005D1B0000}"/>
    <cellStyle name="40% - Énfasis6 10 3" xfId="3602" xr:uid="{00000000-0005-0000-0000-00005E1B0000}"/>
    <cellStyle name="40% - Énfasis6 10 3 2" xfId="3603" xr:uid="{00000000-0005-0000-0000-00005F1B0000}"/>
    <cellStyle name="40% - Énfasis6 10 3 2 2" xfId="3604" xr:uid="{00000000-0005-0000-0000-0000601B0000}"/>
    <cellStyle name="40% - Énfasis6 10 3 2 2 2" xfId="9269" xr:uid="{00000000-0005-0000-0000-0000611B0000}"/>
    <cellStyle name="40% - Énfasis6 10 3 2 3" xfId="9268" xr:uid="{00000000-0005-0000-0000-0000621B0000}"/>
    <cellStyle name="40% - Énfasis6 10 3 3" xfId="3605" xr:uid="{00000000-0005-0000-0000-0000631B0000}"/>
    <cellStyle name="40% - Énfasis6 10 3 3 2" xfId="3606" xr:uid="{00000000-0005-0000-0000-0000641B0000}"/>
    <cellStyle name="40% - Énfasis6 10 3 3 2 2" xfId="9271" xr:uid="{00000000-0005-0000-0000-0000651B0000}"/>
    <cellStyle name="40% - Énfasis6 10 3 3 3" xfId="9270" xr:uid="{00000000-0005-0000-0000-0000661B0000}"/>
    <cellStyle name="40% - Énfasis6 10 3 4" xfId="3607" xr:uid="{00000000-0005-0000-0000-0000671B0000}"/>
    <cellStyle name="40% - Énfasis6 10 3 4 2" xfId="9272" xr:uid="{00000000-0005-0000-0000-0000681B0000}"/>
    <cellStyle name="40% - Énfasis6 10 3 5" xfId="9267" xr:uid="{00000000-0005-0000-0000-0000691B0000}"/>
    <cellStyle name="40% - Énfasis6 10 4" xfId="3608" xr:uid="{00000000-0005-0000-0000-00006A1B0000}"/>
    <cellStyle name="40% - Énfasis6 10 4 2" xfId="3609" xr:uid="{00000000-0005-0000-0000-00006B1B0000}"/>
    <cellStyle name="40% - Énfasis6 10 4 2 2" xfId="9274" xr:uid="{00000000-0005-0000-0000-00006C1B0000}"/>
    <cellStyle name="40% - Énfasis6 10 4 3" xfId="9273" xr:uid="{00000000-0005-0000-0000-00006D1B0000}"/>
    <cellStyle name="40% - Énfasis6 10 5" xfId="3610" xr:uid="{00000000-0005-0000-0000-00006E1B0000}"/>
    <cellStyle name="40% - Énfasis6 10 5 2" xfId="3611" xr:uid="{00000000-0005-0000-0000-00006F1B0000}"/>
    <cellStyle name="40% - Énfasis6 10 5 2 2" xfId="9276" xr:uid="{00000000-0005-0000-0000-0000701B0000}"/>
    <cellStyle name="40% - Énfasis6 10 5 3" xfId="9275" xr:uid="{00000000-0005-0000-0000-0000711B0000}"/>
    <cellStyle name="40% - Énfasis6 10 6" xfId="3612" xr:uid="{00000000-0005-0000-0000-0000721B0000}"/>
    <cellStyle name="40% - Énfasis6 10 6 2" xfId="9277" xr:uid="{00000000-0005-0000-0000-0000731B0000}"/>
    <cellStyle name="40% - Énfasis6 10 7" xfId="9256" xr:uid="{00000000-0005-0000-0000-0000741B0000}"/>
    <cellStyle name="40% - Énfasis6 11" xfId="3613" xr:uid="{00000000-0005-0000-0000-0000751B0000}"/>
    <cellStyle name="40% - Énfasis6 11 2" xfId="3614" xr:uid="{00000000-0005-0000-0000-0000761B0000}"/>
    <cellStyle name="40% - Énfasis6 11 2 2" xfId="3615" xr:uid="{00000000-0005-0000-0000-0000771B0000}"/>
    <cellStyle name="40% - Énfasis6 11 2 2 2" xfId="3616" xr:uid="{00000000-0005-0000-0000-0000781B0000}"/>
    <cellStyle name="40% - Énfasis6 11 2 2 2 2" xfId="9281" xr:uid="{00000000-0005-0000-0000-0000791B0000}"/>
    <cellStyle name="40% - Énfasis6 11 2 2 3" xfId="9280" xr:uid="{00000000-0005-0000-0000-00007A1B0000}"/>
    <cellStyle name="40% - Énfasis6 11 2 3" xfId="3617" xr:uid="{00000000-0005-0000-0000-00007B1B0000}"/>
    <cellStyle name="40% - Énfasis6 11 2 3 2" xfId="3618" xr:uid="{00000000-0005-0000-0000-00007C1B0000}"/>
    <cellStyle name="40% - Énfasis6 11 2 3 2 2" xfId="9283" xr:uid="{00000000-0005-0000-0000-00007D1B0000}"/>
    <cellStyle name="40% - Énfasis6 11 2 3 3" xfId="9282" xr:uid="{00000000-0005-0000-0000-00007E1B0000}"/>
    <cellStyle name="40% - Énfasis6 11 2 4" xfId="3619" xr:uid="{00000000-0005-0000-0000-00007F1B0000}"/>
    <cellStyle name="40% - Énfasis6 11 2 4 2" xfId="9284" xr:uid="{00000000-0005-0000-0000-0000801B0000}"/>
    <cellStyle name="40% - Énfasis6 11 2 5" xfId="9279" xr:uid="{00000000-0005-0000-0000-0000811B0000}"/>
    <cellStyle name="40% - Énfasis6 11 3" xfId="3620" xr:uid="{00000000-0005-0000-0000-0000821B0000}"/>
    <cellStyle name="40% - Énfasis6 11 3 2" xfId="3621" xr:uid="{00000000-0005-0000-0000-0000831B0000}"/>
    <cellStyle name="40% - Énfasis6 11 3 2 2" xfId="9286" xr:uid="{00000000-0005-0000-0000-0000841B0000}"/>
    <cellStyle name="40% - Énfasis6 11 3 3" xfId="9285" xr:uid="{00000000-0005-0000-0000-0000851B0000}"/>
    <cellStyle name="40% - Énfasis6 11 4" xfId="3622" xr:uid="{00000000-0005-0000-0000-0000861B0000}"/>
    <cellStyle name="40% - Énfasis6 11 4 2" xfId="3623" xr:uid="{00000000-0005-0000-0000-0000871B0000}"/>
    <cellStyle name="40% - Énfasis6 11 4 2 2" xfId="9288" xr:uid="{00000000-0005-0000-0000-0000881B0000}"/>
    <cellStyle name="40% - Énfasis6 11 4 3" xfId="9287" xr:uid="{00000000-0005-0000-0000-0000891B0000}"/>
    <cellStyle name="40% - Énfasis6 11 5" xfId="3624" xr:uid="{00000000-0005-0000-0000-00008A1B0000}"/>
    <cellStyle name="40% - Énfasis6 11 5 2" xfId="9289" xr:uid="{00000000-0005-0000-0000-00008B1B0000}"/>
    <cellStyle name="40% - Énfasis6 11 6" xfId="9278" xr:uid="{00000000-0005-0000-0000-00008C1B0000}"/>
    <cellStyle name="40% - Énfasis6 12" xfId="3625" xr:uid="{00000000-0005-0000-0000-00008D1B0000}"/>
    <cellStyle name="40% - Énfasis6 12 2" xfId="3626" xr:uid="{00000000-0005-0000-0000-00008E1B0000}"/>
    <cellStyle name="40% - Énfasis6 12 2 2" xfId="3627" xr:uid="{00000000-0005-0000-0000-00008F1B0000}"/>
    <cellStyle name="40% - Énfasis6 12 2 2 2" xfId="9292" xr:uid="{00000000-0005-0000-0000-0000901B0000}"/>
    <cellStyle name="40% - Énfasis6 12 2 3" xfId="9291" xr:uid="{00000000-0005-0000-0000-0000911B0000}"/>
    <cellStyle name="40% - Énfasis6 12 3" xfId="3628" xr:uid="{00000000-0005-0000-0000-0000921B0000}"/>
    <cellStyle name="40% - Énfasis6 12 3 2" xfId="3629" xr:uid="{00000000-0005-0000-0000-0000931B0000}"/>
    <cellStyle name="40% - Énfasis6 12 3 2 2" xfId="9294" xr:uid="{00000000-0005-0000-0000-0000941B0000}"/>
    <cellStyle name="40% - Énfasis6 12 3 3" xfId="9293" xr:uid="{00000000-0005-0000-0000-0000951B0000}"/>
    <cellStyle name="40% - Énfasis6 12 4" xfId="3630" xr:uid="{00000000-0005-0000-0000-0000961B0000}"/>
    <cellStyle name="40% - Énfasis6 12 4 2" xfId="9295" xr:uid="{00000000-0005-0000-0000-0000971B0000}"/>
    <cellStyle name="40% - Énfasis6 12 5" xfId="9290" xr:uid="{00000000-0005-0000-0000-0000981B0000}"/>
    <cellStyle name="40% - Énfasis6 13" xfId="3631" xr:uid="{00000000-0005-0000-0000-0000991B0000}"/>
    <cellStyle name="40% - Énfasis6 13 2" xfId="3632" xr:uid="{00000000-0005-0000-0000-00009A1B0000}"/>
    <cellStyle name="40% - Énfasis6 13 2 2" xfId="3633" xr:uid="{00000000-0005-0000-0000-00009B1B0000}"/>
    <cellStyle name="40% - Énfasis6 13 2 2 2" xfId="9298" xr:uid="{00000000-0005-0000-0000-00009C1B0000}"/>
    <cellStyle name="40% - Énfasis6 13 2 3" xfId="9297" xr:uid="{00000000-0005-0000-0000-00009D1B0000}"/>
    <cellStyle name="40% - Énfasis6 13 3" xfId="3634" xr:uid="{00000000-0005-0000-0000-00009E1B0000}"/>
    <cellStyle name="40% - Énfasis6 13 3 2" xfId="9299" xr:uid="{00000000-0005-0000-0000-00009F1B0000}"/>
    <cellStyle name="40% - Énfasis6 13 4" xfId="9296" xr:uid="{00000000-0005-0000-0000-0000A01B0000}"/>
    <cellStyle name="40% - Énfasis6 14" xfId="3635" xr:uid="{00000000-0005-0000-0000-0000A11B0000}"/>
    <cellStyle name="40% - Énfasis6 14 2" xfId="3636" xr:uid="{00000000-0005-0000-0000-0000A21B0000}"/>
    <cellStyle name="40% - Énfasis6 14 2 2" xfId="9301" xr:uid="{00000000-0005-0000-0000-0000A31B0000}"/>
    <cellStyle name="40% - Énfasis6 14 3" xfId="9300" xr:uid="{00000000-0005-0000-0000-0000A41B0000}"/>
    <cellStyle name="40% - Énfasis6 2" xfId="43" xr:uid="{00000000-0005-0000-0000-0000A51B0000}"/>
    <cellStyle name="40% - Énfasis6 2 2" xfId="3637" xr:uid="{00000000-0005-0000-0000-0000A61B0000}"/>
    <cellStyle name="40% - Énfasis6 2 2 2" xfId="3638" xr:uid="{00000000-0005-0000-0000-0000A71B0000}"/>
    <cellStyle name="40% - Énfasis6 2 2 2 2" xfId="3639" xr:uid="{00000000-0005-0000-0000-0000A81B0000}"/>
    <cellStyle name="40% - Énfasis6 2 2 2 2 2" xfId="3640" xr:uid="{00000000-0005-0000-0000-0000A91B0000}"/>
    <cellStyle name="40% - Énfasis6 2 2 2 2 2 2" xfId="3641" xr:uid="{00000000-0005-0000-0000-0000AA1B0000}"/>
    <cellStyle name="40% - Énfasis6 2 2 2 2 2 2 2" xfId="9306" xr:uid="{00000000-0005-0000-0000-0000AB1B0000}"/>
    <cellStyle name="40% - Énfasis6 2 2 2 2 2 3" xfId="9305" xr:uid="{00000000-0005-0000-0000-0000AC1B0000}"/>
    <cellStyle name="40% - Énfasis6 2 2 2 2 3" xfId="3642" xr:uid="{00000000-0005-0000-0000-0000AD1B0000}"/>
    <cellStyle name="40% - Énfasis6 2 2 2 2 3 2" xfId="3643" xr:uid="{00000000-0005-0000-0000-0000AE1B0000}"/>
    <cellStyle name="40% - Énfasis6 2 2 2 2 3 2 2" xfId="9308" xr:uid="{00000000-0005-0000-0000-0000AF1B0000}"/>
    <cellStyle name="40% - Énfasis6 2 2 2 2 3 3" xfId="9307" xr:uid="{00000000-0005-0000-0000-0000B01B0000}"/>
    <cellStyle name="40% - Énfasis6 2 2 2 2 4" xfId="3644" xr:uid="{00000000-0005-0000-0000-0000B11B0000}"/>
    <cellStyle name="40% - Énfasis6 2 2 2 2 4 2" xfId="9309" xr:uid="{00000000-0005-0000-0000-0000B21B0000}"/>
    <cellStyle name="40% - Énfasis6 2 2 2 2 5" xfId="9304" xr:uid="{00000000-0005-0000-0000-0000B31B0000}"/>
    <cellStyle name="40% - Énfasis6 2 2 2 3" xfId="3645" xr:uid="{00000000-0005-0000-0000-0000B41B0000}"/>
    <cellStyle name="40% - Énfasis6 2 2 2 3 2" xfId="3646" xr:uid="{00000000-0005-0000-0000-0000B51B0000}"/>
    <cellStyle name="40% - Énfasis6 2 2 2 3 2 2" xfId="9311" xr:uid="{00000000-0005-0000-0000-0000B61B0000}"/>
    <cellStyle name="40% - Énfasis6 2 2 2 3 3" xfId="9310" xr:uid="{00000000-0005-0000-0000-0000B71B0000}"/>
    <cellStyle name="40% - Énfasis6 2 2 2 4" xfId="3647" xr:uid="{00000000-0005-0000-0000-0000B81B0000}"/>
    <cellStyle name="40% - Énfasis6 2 2 2 4 2" xfId="3648" xr:uid="{00000000-0005-0000-0000-0000B91B0000}"/>
    <cellStyle name="40% - Énfasis6 2 2 2 4 2 2" xfId="9313" xr:uid="{00000000-0005-0000-0000-0000BA1B0000}"/>
    <cellStyle name="40% - Énfasis6 2 2 2 4 3" xfId="9312" xr:uid="{00000000-0005-0000-0000-0000BB1B0000}"/>
    <cellStyle name="40% - Énfasis6 2 2 2 5" xfId="3649" xr:uid="{00000000-0005-0000-0000-0000BC1B0000}"/>
    <cellStyle name="40% - Énfasis6 2 2 2 5 2" xfId="9314" xr:uid="{00000000-0005-0000-0000-0000BD1B0000}"/>
    <cellStyle name="40% - Énfasis6 2 2 2 6" xfId="9303" xr:uid="{00000000-0005-0000-0000-0000BE1B0000}"/>
    <cellStyle name="40% - Énfasis6 2 2 3" xfId="3650" xr:uid="{00000000-0005-0000-0000-0000BF1B0000}"/>
    <cellStyle name="40% - Énfasis6 2 2 3 2" xfId="3651" xr:uid="{00000000-0005-0000-0000-0000C01B0000}"/>
    <cellStyle name="40% - Énfasis6 2 2 3 2 2" xfId="3652" xr:uid="{00000000-0005-0000-0000-0000C11B0000}"/>
    <cellStyle name="40% - Énfasis6 2 2 3 2 2 2" xfId="9317" xr:uid="{00000000-0005-0000-0000-0000C21B0000}"/>
    <cellStyle name="40% - Énfasis6 2 2 3 2 3" xfId="9316" xr:uid="{00000000-0005-0000-0000-0000C31B0000}"/>
    <cellStyle name="40% - Énfasis6 2 2 3 3" xfId="3653" xr:uid="{00000000-0005-0000-0000-0000C41B0000}"/>
    <cellStyle name="40% - Énfasis6 2 2 3 3 2" xfId="3654" xr:uid="{00000000-0005-0000-0000-0000C51B0000}"/>
    <cellStyle name="40% - Énfasis6 2 2 3 3 2 2" xfId="9319" xr:uid="{00000000-0005-0000-0000-0000C61B0000}"/>
    <cellStyle name="40% - Énfasis6 2 2 3 3 3" xfId="9318" xr:uid="{00000000-0005-0000-0000-0000C71B0000}"/>
    <cellStyle name="40% - Énfasis6 2 2 3 4" xfId="3655" xr:uid="{00000000-0005-0000-0000-0000C81B0000}"/>
    <cellStyle name="40% - Énfasis6 2 2 3 4 2" xfId="9320" xr:uid="{00000000-0005-0000-0000-0000C91B0000}"/>
    <cellStyle name="40% - Énfasis6 2 2 3 5" xfId="9315" xr:uid="{00000000-0005-0000-0000-0000CA1B0000}"/>
    <cellStyle name="40% - Énfasis6 2 2 4" xfId="3656" xr:uid="{00000000-0005-0000-0000-0000CB1B0000}"/>
    <cellStyle name="40% - Énfasis6 2 2 4 2" xfId="3657" xr:uid="{00000000-0005-0000-0000-0000CC1B0000}"/>
    <cellStyle name="40% - Énfasis6 2 2 4 2 2" xfId="9322" xr:uid="{00000000-0005-0000-0000-0000CD1B0000}"/>
    <cellStyle name="40% - Énfasis6 2 2 4 3" xfId="9321" xr:uid="{00000000-0005-0000-0000-0000CE1B0000}"/>
    <cellStyle name="40% - Énfasis6 2 2 5" xfId="3658" xr:uid="{00000000-0005-0000-0000-0000CF1B0000}"/>
    <cellStyle name="40% - Énfasis6 2 2 5 2" xfId="3659" xr:uid="{00000000-0005-0000-0000-0000D01B0000}"/>
    <cellStyle name="40% - Énfasis6 2 2 5 2 2" xfId="9324" xr:uid="{00000000-0005-0000-0000-0000D11B0000}"/>
    <cellStyle name="40% - Énfasis6 2 2 5 3" xfId="9323" xr:uid="{00000000-0005-0000-0000-0000D21B0000}"/>
    <cellStyle name="40% - Énfasis6 2 2 6" xfId="3660" xr:uid="{00000000-0005-0000-0000-0000D31B0000}"/>
    <cellStyle name="40% - Énfasis6 2 2 6 2" xfId="3661" xr:uid="{00000000-0005-0000-0000-0000D41B0000}"/>
    <cellStyle name="40% - Énfasis6 2 2 6 2 2" xfId="9326" xr:uid="{00000000-0005-0000-0000-0000D51B0000}"/>
    <cellStyle name="40% - Énfasis6 2 2 6 3" xfId="9325" xr:uid="{00000000-0005-0000-0000-0000D61B0000}"/>
    <cellStyle name="40% - Énfasis6 2 2 7" xfId="3662" xr:uid="{00000000-0005-0000-0000-0000D71B0000}"/>
    <cellStyle name="40% - Énfasis6 2 2 7 2" xfId="9327" xr:uid="{00000000-0005-0000-0000-0000D81B0000}"/>
    <cellStyle name="40% - Énfasis6 2 2 8" xfId="9302" xr:uid="{00000000-0005-0000-0000-0000D91B0000}"/>
    <cellStyle name="40% - Énfasis6 2 3" xfId="3663" xr:uid="{00000000-0005-0000-0000-0000DA1B0000}"/>
    <cellStyle name="40% - Énfasis6 2 3 2" xfId="3664" xr:uid="{00000000-0005-0000-0000-0000DB1B0000}"/>
    <cellStyle name="40% - Énfasis6 2 3 2 2" xfId="3665" xr:uid="{00000000-0005-0000-0000-0000DC1B0000}"/>
    <cellStyle name="40% - Énfasis6 2 3 2 2 2" xfId="3666" xr:uid="{00000000-0005-0000-0000-0000DD1B0000}"/>
    <cellStyle name="40% - Énfasis6 2 3 2 2 2 2" xfId="3667" xr:uid="{00000000-0005-0000-0000-0000DE1B0000}"/>
    <cellStyle name="40% - Énfasis6 2 3 2 2 2 2 2" xfId="9332" xr:uid="{00000000-0005-0000-0000-0000DF1B0000}"/>
    <cellStyle name="40% - Énfasis6 2 3 2 2 2 3" xfId="9331" xr:uid="{00000000-0005-0000-0000-0000E01B0000}"/>
    <cellStyle name="40% - Énfasis6 2 3 2 2 3" xfId="3668" xr:uid="{00000000-0005-0000-0000-0000E11B0000}"/>
    <cellStyle name="40% - Énfasis6 2 3 2 2 3 2" xfId="3669" xr:uid="{00000000-0005-0000-0000-0000E21B0000}"/>
    <cellStyle name="40% - Énfasis6 2 3 2 2 3 2 2" xfId="9334" xr:uid="{00000000-0005-0000-0000-0000E31B0000}"/>
    <cellStyle name="40% - Énfasis6 2 3 2 2 3 3" xfId="9333" xr:uid="{00000000-0005-0000-0000-0000E41B0000}"/>
    <cellStyle name="40% - Énfasis6 2 3 2 2 4" xfId="3670" xr:uid="{00000000-0005-0000-0000-0000E51B0000}"/>
    <cellStyle name="40% - Énfasis6 2 3 2 2 4 2" xfId="9335" xr:uid="{00000000-0005-0000-0000-0000E61B0000}"/>
    <cellStyle name="40% - Énfasis6 2 3 2 2 5" xfId="9330" xr:uid="{00000000-0005-0000-0000-0000E71B0000}"/>
    <cellStyle name="40% - Énfasis6 2 3 2 3" xfId="3671" xr:uid="{00000000-0005-0000-0000-0000E81B0000}"/>
    <cellStyle name="40% - Énfasis6 2 3 2 3 2" xfId="3672" xr:uid="{00000000-0005-0000-0000-0000E91B0000}"/>
    <cellStyle name="40% - Énfasis6 2 3 2 3 2 2" xfId="9337" xr:uid="{00000000-0005-0000-0000-0000EA1B0000}"/>
    <cellStyle name="40% - Énfasis6 2 3 2 3 3" xfId="9336" xr:uid="{00000000-0005-0000-0000-0000EB1B0000}"/>
    <cellStyle name="40% - Énfasis6 2 3 2 4" xfId="3673" xr:uid="{00000000-0005-0000-0000-0000EC1B0000}"/>
    <cellStyle name="40% - Énfasis6 2 3 2 4 2" xfId="3674" xr:uid="{00000000-0005-0000-0000-0000ED1B0000}"/>
    <cellStyle name="40% - Énfasis6 2 3 2 4 2 2" xfId="9339" xr:uid="{00000000-0005-0000-0000-0000EE1B0000}"/>
    <cellStyle name="40% - Énfasis6 2 3 2 4 3" xfId="9338" xr:uid="{00000000-0005-0000-0000-0000EF1B0000}"/>
    <cellStyle name="40% - Énfasis6 2 3 2 5" xfId="3675" xr:uid="{00000000-0005-0000-0000-0000F01B0000}"/>
    <cellStyle name="40% - Énfasis6 2 3 2 5 2" xfId="9340" xr:uid="{00000000-0005-0000-0000-0000F11B0000}"/>
    <cellStyle name="40% - Énfasis6 2 3 2 6" xfId="9329" xr:uid="{00000000-0005-0000-0000-0000F21B0000}"/>
    <cellStyle name="40% - Énfasis6 2 3 3" xfId="3676" xr:uid="{00000000-0005-0000-0000-0000F31B0000}"/>
    <cellStyle name="40% - Énfasis6 2 3 3 2" xfId="3677" xr:uid="{00000000-0005-0000-0000-0000F41B0000}"/>
    <cellStyle name="40% - Énfasis6 2 3 3 2 2" xfId="3678" xr:uid="{00000000-0005-0000-0000-0000F51B0000}"/>
    <cellStyle name="40% - Énfasis6 2 3 3 2 2 2" xfId="9343" xr:uid="{00000000-0005-0000-0000-0000F61B0000}"/>
    <cellStyle name="40% - Énfasis6 2 3 3 2 3" xfId="9342" xr:uid="{00000000-0005-0000-0000-0000F71B0000}"/>
    <cellStyle name="40% - Énfasis6 2 3 3 3" xfId="3679" xr:uid="{00000000-0005-0000-0000-0000F81B0000}"/>
    <cellStyle name="40% - Énfasis6 2 3 3 3 2" xfId="3680" xr:uid="{00000000-0005-0000-0000-0000F91B0000}"/>
    <cellStyle name="40% - Énfasis6 2 3 3 3 2 2" xfId="9345" xr:uid="{00000000-0005-0000-0000-0000FA1B0000}"/>
    <cellStyle name="40% - Énfasis6 2 3 3 3 3" xfId="9344" xr:uid="{00000000-0005-0000-0000-0000FB1B0000}"/>
    <cellStyle name="40% - Énfasis6 2 3 3 4" xfId="3681" xr:uid="{00000000-0005-0000-0000-0000FC1B0000}"/>
    <cellStyle name="40% - Énfasis6 2 3 3 4 2" xfId="9346" xr:uid="{00000000-0005-0000-0000-0000FD1B0000}"/>
    <cellStyle name="40% - Énfasis6 2 3 3 5" xfId="9341" xr:uid="{00000000-0005-0000-0000-0000FE1B0000}"/>
    <cellStyle name="40% - Énfasis6 2 3 4" xfId="3682" xr:uid="{00000000-0005-0000-0000-0000FF1B0000}"/>
    <cellStyle name="40% - Énfasis6 2 3 4 2" xfId="3683" xr:uid="{00000000-0005-0000-0000-0000001C0000}"/>
    <cellStyle name="40% - Énfasis6 2 3 4 2 2" xfId="9348" xr:uid="{00000000-0005-0000-0000-0000011C0000}"/>
    <cellStyle name="40% - Énfasis6 2 3 4 3" xfId="9347" xr:uid="{00000000-0005-0000-0000-0000021C0000}"/>
    <cellStyle name="40% - Énfasis6 2 3 5" xfId="3684" xr:uid="{00000000-0005-0000-0000-0000031C0000}"/>
    <cellStyle name="40% - Énfasis6 2 3 5 2" xfId="3685" xr:uid="{00000000-0005-0000-0000-0000041C0000}"/>
    <cellStyle name="40% - Énfasis6 2 3 5 2 2" xfId="9350" xr:uid="{00000000-0005-0000-0000-0000051C0000}"/>
    <cellStyle name="40% - Énfasis6 2 3 5 3" xfId="9349" xr:uid="{00000000-0005-0000-0000-0000061C0000}"/>
    <cellStyle name="40% - Énfasis6 2 3 6" xfId="3686" xr:uid="{00000000-0005-0000-0000-0000071C0000}"/>
    <cellStyle name="40% - Énfasis6 2 3 6 2" xfId="9351" xr:uid="{00000000-0005-0000-0000-0000081C0000}"/>
    <cellStyle name="40% - Énfasis6 2 3 7" xfId="9328" xr:uid="{00000000-0005-0000-0000-0000091C0000}"/>
    <cellStyle name="40% - Énfasis6 2 4" xfId="3687" xr:uid="{00000000-0005-0000-0000-00000A1C0000}"/>
    <cellStyle name="40% - Énfasis6 2 4 2" xfId="3688" xr:uid="{00000000-0005-0000-0000-00000B1C0000}"/>
    <cellStyle name="40% - Énfasis6 2 4 2 2" xfId="3689" xr:uid="{00000000-0005-0000-0000-00000C1C0000}"/>
    <cellStyle name="40% - Énfasis6 2 4 2 2 2" xfId="3690" xr:uid="{00000000-0005-0000-0000-00000D1C0000}"/>
    <cellStyle name="40% - Énfasis6 2 4 2 2 2 2" xfId="9355" xr:uid="{00000000-0005-0000-0000-00000E1C0000}"/>
    <cellStyle name="40% - Énfasis6 2 4 2 2 3" xfId="9354" xr:uid="{00000000-0005-0000-0000-00000F1C0000}"/>
    <cellStyle name="40% - Énfasis6 2 4 2 3" xfId="3691" xr:uid="{00000000-0005-0000-0000-0000101C0000}"/>
    <cellStyle name="40% - Énfasis6 2 4 2 3 2" xfId="3692" xr:uid="{00000000-0005-0000-0000-0000111C0000}"/>
    <cellStyle name="40% - Énfasis6 2 4 2 3 2 2" xfId="9357" xr:uid="{00000000-0005-0000-0000-0000121C0000}"/>
    <cellStyle name="40% - Énfasis6 2 4 2 3 3" xfId="9356" xr:uid="{00000000-0005-0000-0000-0000131C0000}"/>
    <cellStyle name="40% - Énfasis6 2 4 2 4" xfId="3693" xr:uid="{00000000-0005-0000-0000-0000141C0000}"/>
    <cellStyle name="40% - Énfasis6 2 4 2 4 2" xfId="9358" xr:uid="{00000000-0005-0000-0000-0000151C0000}"/>
    <cellStyle name="40% - Énfasis6 2 4 2 5" xfId="9353" xr:uid="{00000000-0005-0000-0000-0000161C0000}"/>
    <cellStyle name="40% - Énfasis6 2 4 3" xfId="3694" xr:uid="{00000000-0005-0000-0000-0000171C0000}"/>
    <cellStyle name="40% - Énfasis6 2 4 3 2" xfId="3695" xr:uid="{00000000-0005-0000-0000-0000181C0000}"/>
    <cellStyle name="40% - Énfasis6 2 4 3 2 2" xfId="9360" xr:uid="{00000000-0005-0000-0000-0000191C0000}"/>
    <cellStyle name="40% - Énfasis6 2 4 3 3" xfId="9359" xr:uid="{00000000-0005-0000-0000-00001A1C0000}"/>
    <cellStyle name="40% - Énfasis6 2 4 4" xfId="3696" xr:uid="{00000000-0005-0000-0000-00001B1C0000}"/>
    <cellStyle name="40% - Énfasis6 2 4 4 2" xfId="3697" xr:uid="{00000000-0005-0000-0000-00001C1C0000}"/>
    <cellStyle name="40% - Énfasis6 2 4 4 2 2" xfId="9362" xr:uid="{00000000-0005-0000-0000-00001D1C0000}"/>
    <cellStyle name="40% - Énfasis6 2 4 4 3" xfId="9361" xr:uid="{00000000-0005-0000-0000-00001E1C0000}"/>
    <cellStyle name="40% - Énfasis6 2 4 5" xfId="3698" xr:uid="{00000000-0005-0000-0000-00001F1C0000}"/>
    <cellStyle name="40% - Énfasis6 2 4 5 2" xfId="9363" xr:uid="{00000000-0005-0000-0000-0000201C0000}"/>
    <cellStyle name="40% - Énfasis6 2 4 6" xfId="9352" xr:uid="{00000000-0005-0000-0000-0000211C0000}"/>
    <cellStyle name="40% - Énfasis6 2 5" xfId="3699" xr:uid="{00000000-0005-0000-0000-0000221C0000}"/>
    <cellStyle name="40% - Énfasis6 2 5 2" xfId="3700" xr:uid="{00000000-0005-0000-0000-0000231C0000}"/>
    <cellStyle name="40% - Énfasis6 2 5 2 2" xfId="3701" xr:uid="{00000000-0005-0000-0000-0000241C0000}"/>
    <cellStyle name="40% - Énfasis6 2 5 2 2 2" xfId="9366" xr:uid="{00000000-0005-0000-0000-0000251C0000}"/>
    <cellStyle name="40% - Énfasis6 2 5 2 3" xfId="9365" xr:uid="{00000000-0005-0000-0000-0000261C0000}"/>
    <cellStyle name="40% - Énfasis6 2 5 3" xfId="3702" xr:uid="{00000000-0005-0000-0000-0000271C0000}"/>
    <cellStyle name="40% - Énfasis6 2 5 3 2" xfId="3703" xr:uid="{00000000-0005-0000-0000-0000281C0000}"/>
    <cellStyle name="40% - Énfasis6 2 5 3 2 2" xfId="9368" xr:uid="{00000000-0005-0000-0000-0000291C0000}"/>
    <cellStyle name="40% - Énfasis6 2 5 3 3" xfId="9367" xr:uid="{00000000-0005-0000-0000-00002A1C0000}"/>
    <cellStyle name="40% - Énfasis6 2 5 4" xfId="3704" xr:uid="{00000000-0005-0000-0000-00002B1C0000}"/>
    <cellStyle name="40% - Énfasis6 2 5 4 2" xfId="9369" xr:uid="{00000000-0005-0000-0000-00002C1C0000}"/>
    <cellStyle name="40% - Énfasis6 2 5 5" xfId="9364" xr:uid="{00000000-0005-0000-0000-00002D1C0000}"/>
    <cellStyle name="40% - Énfasis6 2 6" xfId="3705" xr:uid="{00000000-0005-0000-0000-00002E1C0000}"/>
    <cellStyle name="40% - Énfasis6 2 6 2" xfId="3706" xr:uid="{00000000-0005-0000-0000-00002F1C0000}"/>
    <cellStyle name="40% - Énfasis6 2 6 2 2" xfId="9371" xr:uid="{00000000-0005-0000-0000-0000301C0000}"/>
    <cellStyle name="40% - Énfasis6 2 6 3" xfId="9370" xr:uid="{00000000-0005-0000-0000-0000311C0000}"/>
    <cellStyle name="40% - Énfasis6 2 7" xfId="3707" xr:uid="{00000000-0005-0000-0000-0000321C0000}"/>
    <cellStyle name="40% - Énfasis6 2 7 2" xfId="3708" xr:uid="{00000000-0005-0000-0000-0000331C0000}"/>
    <cellStyle name="40% - Énfasis6 2 7 2 2" xfId="9373" xr:uid="{00000000-0005-0000-0000-0000341C0000}"/>
    <cellStyle name="40% - Énfasis6 2 7 3" xfId="9372" xr:uid="{00000000-0005-0000-0000-0000351C0000}"/>
    <cellStyle name="40% - Énfasis6 2 8" xfId="3709" xr:uid="{00000000-0005-0000-0000-0000361C0000}"/>
    <cellStyle name="40% - Énfasis6 2 8 2" xfId="3710" xr:uid="{00000000-0005-0000-0000-0000371C0000}"/>
    <cellStyle name="40% - Énfasis6 2 8 2 2" xfId="9375" xr:uid="{00000000-0005-0000-0000-0000381C0000}"/>
    <cellStyle name="40% - Énfasis6 2 8 3" xfId="9374" xr:uid="{00000000-0005-0000-0000-0000391C0000}"/>
    <cellStyle name="40% - Énfasis6 2 9" xfId="3711" xr:uid="{00000000-0005-0000-0000-00003A1C0000}"/>
    <cellStyle name="40% - Énfasis6 2 9 2" xfId="9376" xr:uid="{00000000-0005-0000-0000-00003B1C0000}"/>
    <cellStyle name="40% - Énfasis6 3" xfId="44" xr:uid="{00000000-0005-0000-0000-00003C1C0000}"/>
    <cellStyle name="40% - Énfasis6 3 2" xfId="3712" xr:uid="{00000000-0005-0000-0000-00003D1C0000}"/>
    <cellStyle name="40% - Énfasis6 3 2 2" xfId="3713" xr:uid="{00000000-0005-0000-0000-00003E1C0000}"/>
    <cellStyle name="40% - Énfasis6 3 2 2 2" xfId="3714" xr:uid="{00000000-0005-0000-0000-00003F1C0000}"/>
    <cellStyle name="40% - Énfasis6 3 2 2 2 2" xfId="3715" xr:uid="{00000000-0005-0000-0000-0000401C0000}"/>
    <cellStyle name="40% - Énfasis6 3 2 2 2 2 2" xfId="3716" xr:uid="{00000000-0005-0000-0000-0000411C0000}"/>
    <cellStyle name="40% - Énfasis6 3 2 2 2 2 2 2" xfId="9381" xr:uid="{00000000-0005-0000-0000-0000421C0000}"/>
    <cellStyle name="40% - Énfasis6 3 2 2 2 2 3" xfId="9380" xr:uid="{00000000-0005-0000-0000-0000431C0000}"/>
    <cellStyle name="40% - Énfasis6 3 2 2 2 3" xfId="3717" xr:uid="{00000000-0005-0000-0000-0000441C0000}"/>
    <cellStyle name="40% - Énfasis6 3 2 2 2 3 2" xfId="3718" xr:uid="{00000000-0005-0000-0000-0000451C0000}"/>
    <cellStyle name="40% - Énfasis6 3 2 2 2 3 2 2" xfId="9383" xr:uid="{00000000-0005-0000-0000-0000461C0000}"/>
    <cellStyle name="40% - Énfasis6 3 2 2 2 3 3" xfId="9382" xr:uid="{00000000-0005-0000-0000-0000471C0000}"/>
    <cellStyle name="40% - Énfasis6 3 2 2 2 4" xfId="3719" xr:uid="{00000000-0005-0000-0000-0000481C0000}"/>
    <cellStyle name="40% - Énfasis6 3 2 2 2 4 2" xfId="9384" xr:uid="{00000000-0005-0000-0000-0000491C0000}"/>
    <cellStyle name="40% - Énfasis6 3 2 2 2 5" xfId="9379" xr:uid="{00000000-0005-0000-0000-00004A1C0000}"/>
    <cellStyle name="40% - Énfasis6 3 2 2 3" xfId="3720" xr:uid="{00000000-0005-0000-0000-00004B1C0000}"/>
    <cellStyle name="40% - Énfasis6 3 2 2 3 2" xfId="3721" xr:uid="{00000000-0005-0000-0000-00004C1C0000}"/>
    <cellStyle name="40% - Énfasis6 3 2 2 3 2 2" xfId="9386" xr:uid="{00000000-0005-0000-0000-00004D1C0000}"/>
    <cellStyle name="40% - Énfasis6 3 2 2 3 3" xfId="9385" xr:uid="{00000000-0005-0000-0000-00004E1C0000}"/>
    <cellStyle name="40% - Énfasis6 3 2 2 4" xfId="3722" xr:uid="{00000000-0005-0000-0000-00004F1C0000}"/>
    <cellStyle name="40% - Énfasis6 3 2 2 4 2" xfId="3723" xr:uid="{00000000-0005-0000-0000-0000501C0000}"/>
    <cellStyle name="40% - Énfasis6 3 2 2 4 2 2" xfId="9388" xr:uid="{00000000-0005-0000-0000-0000511C0000}"/>
    <cellStyle name="40% - Énfasis6 3 2 2 4 3" xfId="9387" xr:uid="{00000000-0005-0000-0000-0000521C0000}"/>
    <cellStyle name="40% - Énfasis6 3 2 2 5" xfId="3724" xr:uid="{00000000-0005-0000-0000-0000531C0000}"/>
    <cellStyle name="40% - Énfasis6 3 2 2 5 2" xfId="9389" xr:uid="{00000000-0005-0000-0000-0000541C0000}"/>
    <cellStyle name="40% - Énfasis6 3 2 2 6" xfId="9378" xr:uid="{00000000-0005-0000-0000-0000551C0000}"/>
    <cellStyle name="40% - Énfasis6 3 2 3" xfId="3725" xr:uid="{00000000-0005-0000-0000-0000561C0000}"/>
    <cellStyle name="40% - Énfasis6 3 2 3 2" xfId="3726" xr:uid="{00000000-0005-0000-0000-0000571C0000}"/>
    <cellStyle name="40% - Énfasis6 3 2 3 2 2" xfId="3727" xr:uid="{00000000-0005-0000-0000-0000581C0000}"/>
    <cellStyle name="40% - Énfasis6 3 2 3 2 2 2" xfId="9392" xr:uid="{00000000-0005-0000-0000-0000591C0000}"/>
    <cellStyle name="40% - Énfasis6 3 2 3 2 3" xfId="9391" xr:uid="{00000000-0005-0000-0000-00005A1C0000}"/>
    <cellStyle name="40% - Énfasis6 3 2 3 3" xfId="3728" xr:uid="{00000000-0005-0000-0000-00005B1C0000}"/>
    <cellStyle name="40% - Énfasis6 3 2 3 3 2" xfId="3729" xr:uid="{00000000-0005-0000-0000-00005C1C0000}"/>
    <cellStyle name="40% - Énfasis6 3 2 3 3 2 2" xfId="9394" xr:uid="{00000000-0005-0000-0000-00005D1C0000}"/>
    <cellStyle name="40% - Énfasis6 3 2 3 3 3" xfId="9393" xr:uid="{00000000-0005-0000-0000-00005E1C0000}"/>
    <cellStyle name="40% - Énfasis6 3 2 3 4" xfId="3730" xr:uid="{00000000-0005-0000-0000-00005F1C0000}"/>
    <cellStyle name="40% - Énfasis6 3 2 3 4 2" xfId="9395" xr:uid="{00000000-0005-0000-0000-0000601C0000}"/>
    <cellStyle name="40% - Énfasis6 3 2 3 5" xfId="9390" xr:uid="{00000000-0005-0000-0000-0000611C0000}"/>
    <cellStyle name="40% - Énfasis6 3 2 4" xfId="3731" xr:uid="{00000000-0005-0000-0000-0000621C0000}"/>
    <cellStyle name="40% - Énfasis6 3 2 4 2" xfId="3732" xr:uid="{00000000-0005-0000-0000-0000631C0000}"/>
    <cellStyle name="40% - Énfasis6 3 2 4 2 2" xfId="9397" xr:uid="{00000000-0005-0000-0000-0000641C0000}"/>
    <cellStyle name="40% - Énfasis6 3 2 4 3" xfId="9396" xr:uid="{00000000-0005-0000-0000-0000651C0000}"/>
    <cellStyle name="40% - Énfasis6 3 2 5" xfId="3733" xr:uid="{00000000-0005-0000-0000-0000661C0000}"/>
    <cellStyle name="40% - Énfasis6 3 2 5 2" xfId="3734" xr:uid="{00000000-0005-0000-0000-0000671C0000}"/>
    <cellStyle name="40% - Énfasis6 3 2 5 2 2" xfId="9399" xr:uid="{00000000-0005-0000-0000-0000681C0000}"/>
    <cellStyle name="40% - Énfasis6 3 2 5 3" xfId="9398" xr:uid="{00000000-0005-0000-0000-0000691C0000}"/>
    <cellStyle name="40% - Énfasis6 3 2 6" xfId="3735" xr:uid="{00000000-0005-0000-0000-00006A1C0000}"/>
    <cellStyle name="40% - Énfasis6 3 2 6 2" xfId="3736" xr:uid="{00000000-0005-0000-0000-00006B1C0000}"/>
    <cellStyle name="40% - Énfasis6 3 2 6 2 2" xfId="9401" xr:uid="{00000000-0005-0000-0000-00006C1C0000}"/>
    <cellStyle name="40% - Énfasis6 3 2 6 3" xfId="9400" xr:uid="{00000000-0005-0000-0000-00006D1C0000}"/>
    <cellStyle name="40% - Énfasis6 3 2 7" xfId="3737" xr:uid="{00000000-0005-0000-0000-00006E1C0000}"/>
    <cellStyle name="40% - Énfasis6 3 2 7 2" xfId="9402" xr:uid="{00000000-0005-0000-0000-00006F1C0000}"/>
    <cellStyle name="40% - Énfasis6 3 2 8" xfId="9377" xr:uid="{00000000-0005-0000-0000-0000701C0000}"/>
    <cellStyle name="40% - Énfasis6 3 3" xfId="3738" xr:uid="{00000000-0005-0000-0000-0000711C0000}"/>
    <cellStyle name="40% - Énfasis6 3 3 2" xfId="3739" xr:uid="{00000000-0005-0000-0000-0000721C0000}"/>
    <cellStyle name="40% - Énfasis6 3 3 2 2" xfId="3740" xr:uid="{00000000-0005-0000-0000-0000731C0000}"/>
    <cellStyle name="40% - Énfasis6 3 3 2 2 2" xfId="3741" xr:uid="{00000000-0005-0000-0000-0000741C0000}"/>
    <cellStyle name="40% - Énfasis6 3 3 2 2 2 2" xfId="9406" xr:uid="{00000000-0005-0000-0000-0000751C0000}"/>
    <cellStyle name="40% - Énfasis6 3 3 2 2 3" xfId="9405" xr:uid="{00000000-0005-0000-0000-0000761C0000}"/>
    <cellStyle name="40% - Énfasis6 3 3 2 3" xfId="3742" xr:uid="{00000000-0005-0000-0000-0000771C0000}"/>
    <cellStyle name="40% - Énfasis6 3 3 2 3 2" xfId="3743" xr:uid="{00000000-0005-0000-0000-0000781C0000}"/>
    <cellStyle name="40% - Énfasis6 3 3 2 3 2 2" xfId="9408" xr:uid="{00000000-0005-0000-0000-0000791C0000}"/>
    <cellStyle name="40% - Énfasis6 3 3 2 3 3" xfId="9407" xr:uid="{00000000-0005-0000-0000-00007A1C0000}"/>
    <cellStyle name="40% - Énfasis6 3 3 2 4" xfId="3744" xr:uid="{00000000-0005-0000-0000-00007B1C0000}"/>
    <cellStyle name="40% - Énfasis6 3 3 2 4 2" xfId="9409" xr:uid="{00000000-0005-0000-0000-00007C1C0000}"/>
    <cellStyle name="40% - Énfasis6 3 3 2 5" xfId="9404" xr:uid="{00000000-0005-0000-0000-00007D1C0000}"/>
    <cellStyle name="40% - Énfasis6 3 3 3" xfId="3745" xr:uid="{00000000-0005-0000-0000-00007E1C0000}"/>
    <cellStyle name="40% - Énfasis6 3 3 3 2" xfId="3746" xr:uid="{00000000-0005-0000-0000-00007F1C0000}"/>
    <cellStyle name="40% - Énfasis6 3 3 3 2 2" xfId="9411" xr:uid="{00000000-0005-0000-0000-0000801C0000}"/>
    <cellStyle name="40% - Énfasis6 3 3 3 3" xfId="9410" xr:uid="{00000000-0005-0000-0000-0000811C0000}"/>
    <cellStyle name="40% - Énfasis6 3 3 4" xfId="3747" xr:uid="{00000000-0005-0000-0000-0000821C0000}"/>
    <cellStyle name="40% - Énfasis6 3 3 4 2" xfId="3748" xr:uid="{00000000-0005-0000-0000-0000831C0000}"/>
    <cellStyle name="40% - Énfasis6 3 3 4 2 2" xfId="9413" xr:uid="{00000000-0005-0000-0000-0000841C0000}"/>
    <cellStyle name="40% - Énfasis6 3 3 4 3" xfId="9412" xr:uid="{00000000-0005-0000-0000-0000851C0000}"/>
    <cellStyle name="40% - Énfasis6 3 3 5" xfId="3749" xr:uid="{00000000-0005-0000-0000-0000861C0000}"/>
    <cellStyle name="40% - Énfasis6 3 3 5 2" xfId="9414" xr:uid="{00000000-0005-0000-0000-0000871C0000}"/>
    <cellStyle name="40% - Énfasis6 3 3 6" xfId="9403" xr:uid="{00000000-0005-0000-0000-0000881C0000}"/>
    <cellStyle name="40% - Énfasis6 3 4" xfId="3750" xr:uid="{00000000-0005-0000-0000-0000891C0000}"/>
    <cellStyle name="40% - Énfasis6 3 4 2" xfId="3751" xr:uid="{00000000-0005-0000-0000-00008A1C0000}"/>
    <cellStyle name="40% - Énfasis6 3 4 2 2" xfId="3752" xr:uid="{00000000-0005-0000-0000-00008B1C0000}"/>
    <cellStyle name="40% - Énfasis6 3 4 2 2 2" xfId="9417" xr:uid="{00000000-0005-0000-0000-00008C1C0000}"/>
    <cellStyle name="40% - Énfasis6 3 4 2 3" xfId="9416" xr:uid="{00000000-0005-0000-0000-00008D1C0000}"/>
    <cellStyle name="40% - Énfasis6 3 4 3" xfId="3753" xr:uid="{00000000-0005-0000-0000-00008E1C0000}"/>
    <cellStyle name="40% - Énfasis6 3 4 3 2" xfId="3754" xr:uid="{00000000-0005-0000-0000-00008F1C0000}"/>
    <cellStyle name="40% - Énfasis6 3 4 3 2 2" xfId="9419" xr:uid="{00000000-0005-0000-0000-0000901C0000}"/>
    <cellStyle name="40% - Énfasis6 3 4 3 3" xfId="9418" xr:uid="{00000000-0005-0000-0000-0000911C0000}"/>
    <cellStyle name="40% - Énfasis6 3 4 4" xfId="3755" xr:uid="{00000000-0005-0000-0000-0000921C0000}"/>
    <cellStyle name="40% - Énfasis6 3 4 4 2" xfId="9420" xr:uid="{00000000-0005-0000-0000-0000931C0000}"/>
    <cellStyle name="40% - Énfasis6 3 4 5" xfId="9415" xr:uid="{00000000-0005-0000-0000-0000941C0000}"/>
    <cellStyle name="40% - Énfasis6 3 5" xfId="3756" xr:uid="{00000000-0005-0000-0000-0000951C0000}"/>
    <cellStyle name="40% - Énfasis6 3 5 2" xfId="3757" xr:uid="{00000000-0005-0000-0000-0000961C0000}"/>
    <cellStyle name="40% - Énfasis6 3 5 2 2" xfId="9422" xr:uid="{00000000-0005-0000-0000-0000971C0000}"/>
    <cellStyle name="40% - Énfasis6 3 5 3" xfId="9421" xr:uid="{00000000-0005-0000-0000-0000981C0000}"/>
    <cellStyle name="40% - Énfasis6 3 6" xfId="3758" xr:uid="{00000000-0005-0000-0000-0000991C0000}"/>
    <cellStyle name="40% - Énfasis6 3 6 2" xfId="3759" xr:uid="{00000000-0005-0000-0000-00009A1C0000}"/>
    <cellStyle name="40% - Énfasis6 3 6 2 2" xfId="9424" xr:uid="{00000000-0005-0000-0000-00009B1C0000}"/>
    <cellStyle name="40% - Énfasis6 3 6 3" xfId="9423" xr:uid="{00000000-0005-0000-0000-00009C1C0000}"/>
    <cellStyle name="40% - Énfasis6 3 7" xfId="3760" xr:uid="{00000000-0005-0000-0000-00009D1C0000}"/>
    <cellStyle name="40% - Énfasis6 3 7 2" xfId="3761" xr:uid="{00000000-0005-0000-0000-00009E1C0000}"/>
    <cellStyle name="40% - Énfasis6 3 7 2 2" xfId="9426" xr:uid="{00000000-0005-0000-0000-00009F1C0000}"/>
    <cellStyle name="40% - Énfasis6 3 7 3" xfId="9425" xr:uid="{00000000-0005-0000-0000-0000A01C0000}"/>
    <cellStyle name="40% - Énfasis6 3 8" xfId="3762" xr:uid="{00000000-0005-0000-0000-0000A11C0000}"/>
    <cellStyle name="40% - Énfasis6 3 8 2" xfId="9427" xr:uid="{00000000-0005-0000-0000-0000A21C0000}"/>
    <cellStyle name="40% - Énfasis6 3 9" xfId="5688" xr:uid="{00000000-0005-0000-0000-0000A31C0000}"/>
    <cellStyle name="40% - Énfasis6 4" xfId="3763" xr:uid="{00000000-0005-0000-0000-0000A41C0000}"/>
    <cellStyle name="40% - Énfasis6 4 2" xfId="3764" xr:uid="{00000000-0005-0000-0000-0000A51C0000}"/>
    <cellStyle name="40% - Énfasis6 4 2 2" xfId="3765" xr:uid="{00000000-0005-0000-0000-0000A61C0000}"/>
    <cellStyle name="40% - Énfasis6 4 2 2 2" xfId="3766" xr:uid="{00000000-0005-0000-0000-0000A71C0000}"/>
    <cellStyle name="40% - Énfasis6 4 2 2 2 2" xfId="3767" xr:uid="{00000000-0005-0000-0000-0000A81C0000}"/>
    <cellStyle name="40% - Énfasis6 4 2 2 2 2 2" xfId="9432" xr:uid="{00000000-0005-0000-0000-0000A91C0000}"/>
    <cellStyle name="40% - Énfasis6 4 2 2 2 3" xfId="9431" xr:uid="{00000000-0005-0000-0000-0000AA1C0000}"/>
    <cellStyle name="40% - Énfasis6 4 2 2 3" xfId="3768" xr:uid="{00000000-0005-0000-0000-0000AB1C0000}"/>
    <cellStyle name="40% - Énfasis6 4 2 2 3 2" xfId="3769" xr:uid="{00000000-0005-0000-0000-0000AC1C0000}"/>
    <cellStyle name="40% - Énfasis6 4 2 2 3 2 2" xfId="9434" xr:uid="{00000000-0005-0000-0000-0000AD1C0000}"/>
    <cellStyle name="40% - Énfasis6 4 2 2 3 3" xfId="9433" xr:uid="{00000000-0005-0000-0000-0000AE1C0000}"/>
    <cellStyle name="40% - Énfasis6 4 2 2 4" xfId="3770" xr:uid="{00000000-0005-0000-0000-0000AF1C0000}"/>
    <cellStyle name="40% - Énfasis6 4 2 2 4 2" xfId="9435" xr:uid="{00000000-0005-0000-0000-0000B01C0000}"/>
    <cellStyle name="40% - Énfasis6 4 2 2 5" xfId="9430" xr:uid="{00000000-0005-0000-0000-0000B11C0000}"/>
    <cellStyle name="40% - Énfasis6 4 2 3" xfId="3771" xr:uid="{00000000-0005-0000-0000-0000B21C0000}"/>
    <cellStyle name="40% - Énfasis6 4 2 3 2" xfId="3772" xr:uid="{00000000-0005-0000-0000-0000B31C0000}"/>
    <cellStyle name="40% - Énfasis6 4 2 3 2 2" xfId="9437" xr:uid="{00000000-0005-0000-0000-0000B41C0000}"/>
    <cellStyle name="40% - Énfasis6 4 2 3 3" xfId="9436" xr:uid="{00000000-0005-0000-0000-0000B51C0000}"/>
    <cellStyle name="40% - Énfasis6 4 2 4" xfId="3773" xr:uid="{00000000-0005-0000-0000-0000B61C0000}"/>
    <cellStyle name="40% - Énfasis6 4 2 4 2" xfId="3774" xr:uid="{00000000-0005-0000-0000-0000B71C0000}"/>
    <cellStyle name="40% - Énfasis6 4 2 4 2 2" xfId="9439" xr:uid="{00000000-0005-0000-0000-0000B81C0000}"/>
    <cellStyle name="40% - Énfasis6 4 2 4 3" xfId="9438" xr:uid="{00000000-0005-0000-0000-0000B91C0000}"/>
    <cellStyle name="40% - Énfasis6 4 2 5" xfId="3775" xr:uid="{00000000-0005-0000-0000-0000BA1C0000}"/>
    <cellStyle name="40% - Énfasis6 4 2 5 2" xfId="9440" xr:uid="{00000000-0005-0000-0000-0000BB1C0000}"/>
    <cellStyle name="40% - Énfasis6 4 2 6" xfId="9429" xr:uid="{00000000-0005-0000-0000-0000BC1C0000}"/>
    <cellStyle name="40% - Énfasis6 4 3" xfId="3776" xr:uid="{00000000-0005-0000-0000-0000BD1C0000}"/>
    <cellStyle name="40% - Énfasis6 4 3 2" xfId="3777" xr:uid="{00000000-0005-0000-0000-0000BE1C0000}"/>
    <cellStyle name="40% - Énfasis6 4 3 2 2" xfId="3778" xr:uid="{00000000-0005-0000-0000-0000BF1C0000}"/>
    <cellStyle name="40% - Énfasis6 4 3 2 2 2" xfId="9443" xr:uid="{00000000-0005-0000-0000-0000C01C0000}"/>
    <cellStyle name="40% - Énfasis6 4 3 2 3" xfId="9442" xr:uid="{00000000-0005-0000-0000-0000C11C0000}"/>
    <cellStyle name="40% - Énfasis6 4 3 3" xfId="3779" xr:uid="{00000000-0005-0000-0000-0000C21C0000}"/>
    <cellStyle name="40% - Énfasis6 4 3 3 2" xfId="3780" xr:uid="{00000000-0005-0000-0000-0000C31C0000}"/>
    <cellStyle name="40% - Énfasis6 4 3 3 2 2" xfId="9445" xr:uid="{00000000-0005-0000-0000-0000C41C0000}"/>
    <cellStyle name="40% - Énfasis6 4 3 3 3" xfId="9444" xr:uid="{00000000-0005-0000-0000-0000C51C0000}"/>
    <cellStyle name="40% - Énfasis6 4 3 4" xfId="3781" xr:uid="{00000000-0005-0000-0000-0000C61C0000}"/>
    <cellStyle name="40% - Énfasis6 4 3 4 2" xfId="9446" xr:uid="{00000000-0005-0000-0000-0000C71C0000}"/>
    <cellStyle name="40% - Énfasis6 4 3 5" xfId="9441" xr:uid="{00000000-0005-0000-0000-0000C81C0000}"/>
    <cellStyle name="40% - Énfasis6 4 4" xfId="3782" xr:uid="{00000000-0005-0000-0000-0000C91C0000}"/>
    <cellStyle name="40% - Énfasis6 4 4 2" xfId="3783" xr:uid="{00000000-0005-0000-0000-0000CA1C0000}"/>
    <cellStyle name="40% - Énfasis6 4 4 2 2" xfId="9448" xr:uid="{00000000-0005-0000-0000-0000CB1C0000}"/>
    <cellStyle name="40% - Énfasis6 4 4 3" xfId="9447" xr:uid="{00000000-0005-0000-0000-0000CC1C0000}"/>
    <cellStyle name="40% - Énfasis6 4 5" xfId="3784" xr:uid="{00000000-0005-0000-0000-0000CD1C0000}"/>
    <cellStyle name="40% - Énfasis6 4 5 2" xfId="3785" xr:uid="{00000000-0005-0000-0000-0000CE1C0000}"/>
    <cellStyle name="40% - Énfasis6 4 5 2 2" xfId="9450" xr:uid="{00000000-0005-0000-0000-0000CF1C0000}"/>
    <cellStyle name="40% - Énfasis6 4 5 3" xfId="9449" xr:uid="{00000000-0005-0000-0000-0000D01C0000}"/>
    <cellStyle name="40% - Énfasis6 4 6" xfId="3786" xr:uid="{00000000-0005-0000-0000-0000D11C0000}"/>
    <cellStyle name="40% - Énfasis6 4 6 2" xfId="3787" xr:uid="{00000000-0005-0000-0000-0000D21C0000}"/>
    <cellStyle name="40% - Énfasis6 4 6 2 2" xfId="9452" xr:uid="{00000000-0005-0000-0000-0000D31C0000}"/>
    <cellStyle name="40% - Énfasis6 4 6 3" xfId="9451" xr:uid="{00000000-0005-0000-0000-0000D41C0000}"/>
    <cellStyle name="40% - Énfasis6 4 7" xfId="3788" xr:uid="{00000000-0005-0000-0000-0000D51C0000}"/>
    <cellStyle name="40% - Énfasis6 4 7 2" xfId="9453" xr:uid="{00000000-0005-0000-0000-0000D61C0000}"/>
    <cellStyle name="40% - Énfasis6 4 8" xfId="9428" xr:uid="{00000000-0005-0000-0000-0000D71C0000}"/>
    <cellStyle name="40% - Énfasis6 5" xfId="3789" xr:uid="{00000000-0005-0000-0000-0000D81C0000}"/>
    <cellStyle name="40% - Énfasis6 5 2" xfId="3790" xr:uid="{00000000-0005-0000-0000-0000D91C0000}"/>
    <cellStyle name="40% - Énfasis6 5 2 2" xfId="3791" xr:uid="{00000000-0005-0000-0000-0000DA1C0000}"/>
    <cellStyle name="40% - Énfasis6 5 2 2 2" xfId="3792" xr:uid="{00000000-0005-0000-0000-0000DB1C0000}"/>
    <cellStyle name="40% - Énfasis6 5 2 2 2 2" xfId="3793" xr:uid="{00000000-0005-0000-0000-0000DC1C0000}"/>
    <cellStyle name="40% - Énfasis6 5 2 2 2 2 2" xfId="9458" xr:uid="{00000000-0005-0000-0000-0000DD1C0000}"/>
    <cellStyle name="40% - Énfasis6 5 2 2 2 3" xfId="9457" xr:uid="{00000000-0005-0000-0000-0000DE1C0000}"/>
    <cellStyle name="40% - Énfasis6 5 2 2 3" xfId="3794" xr:uid="{00000000-0005-0000-0000-0000DF1C0000}"/>
    <cellStyle name="40% - Énfasis6 5 2 2 3 2" xfId="3795" xr:uid="{00000000-0005-0000-0000-0000E01C0000}"/>
    <cellStyle name="40% - Énfasis6 5 2 2 3 2 2" xfId="9460" xr:uid="{00000000-0005-0000-0000-0000E11C0000}"/>
    <cellStyle name="40% - Énfasis6 5 2 2 3 3" xfId="9459" xr:uid="{00000000-0005-0000-0000-0000E21C0000}"/>
    <cellStyle name="40% - Énfasis6 5 2 2 4" xfId="3796" xr:uid="{00000000-0005-0000-0000-0000E31C0000}"/>
    <cellStyle name="40% - Énfasis6 5 2 2 4 2" xfId="9461" xr:uid="{00000000-0005-0000-0000-0000E41C0000}"/>
    <cellStyle name="40% - Énfasis6 5 2 2 5" xfId="9456" xr:uid="{00000000-0005-0000-0000-0000E51C0000}"/>
    <cellStyle name="40% - Énfasis6 5 2 3" xfId="3797" xr:uid="{00000000-0005-0000-0000-0000E61C0000}"/>
    <cellStyle name="40% - Énfasis6 5 2 3 2" xfId="3798" xr:uid="{00000000-0005-0000-0000-0000E71C0000}"/>
    <cellStyle name="40% - Énfasis6 5 2 3 2 2" xfId="9463" xr:uid="{00000000-0005-0000-0000-0000E81C0000}"/>
    <cellStyle name="40% - Énfasis6 5 2 3 3" xfId="9462" xr:uid="{00000000-0005-0000-0000-0000E91C0000}"/>
    <cellStyle name="40% - Énfasis6 5 2 4" xfId="3799" xr:uid="{00000000-0005-0000-0000-0000EA1C0000}"/>
    <cellStyle name="40% - Énfasis6 5 2 4 2" xfId="3800" xr:uid="{00000000-0005-0000-0000-0000EB1C0000}"/>
    <cellStyle name="40% - Énfasis6 5 2 4 2 2" xfId="9465" xr:uid="{00000000-0005-0000-0000-0000EC1C0000}"/>
    <cellStyle name="40% - Énfasis6 5 2 4 3" xfId="9464" xr:uid="{00000000-0005-0000-0000-0000ED1C0000}"/>
    <cellStyle name="40% - Énfasis6 5 2 5" xfId="3801" xr:uid="{00000000-0005-0000-0000-0000EE1C0000}"/>
    <cellStyle name="40% - Énfasis6 5 2 5 2" xfId="9466" xr:uid="{00000000-0005-0000-0000-0000EF1C0000}"/>
    <cellStyle name="40% - Énfasis6 5 2 6" xfId="9455" xr:uid="{00000000-0005-0000-0000-0000F01C0000}"/>
    <cellStyle name="40% - Énfasis6 5 3" xfId="3802" xr:uid="{00000000-0005-0000-0000-0000F11C0000}"/>
    <cellStyle name="40% - Énfasis6 5 3 2" xfId="3803" xr:uid="{00000000-0005-0000-0000-0000F21C0000}"/>
    <cellStyle name="40% - Énfasis6 5 3 2 2" xfId="3804" xr:uid="{00000000-0005-0000-0000-0000F31C0000}"/>
    <cellStyle name="40% - Énfasis6 5 3 2 2 2" xfId="9469" xr:uid="{00000000-0005-0000-0000-0000F41C0000}"/>
    <cellStyle name="40% - Énfasis6 5 3 2 3" xfId="9468" xr:uid="{00000000-0005-0000-0000-0000F51C0000}"/>
    <cellStyle name="40% - Énfasis6 5 3 3" xfId="3805" xr:uid="{00000000-0005-0000-0000-0000F61C0000}"/>
    <cellStyle name="40% - Énfasis6 5 3 3 2" xfId="3806" xr:uid="{00000000-0005-0000-0000-0000F71C0000}"/>
    <cellStyle name="40% - Énfasis6 5 3 3 2 2" xfId="9471" xr:uid="{00000000-0005-0000-0000-0000F81C0000}"/>
    <cellStyle name="40% - Énfasis6 5 3 3 3" xfId="9470" xr:uid="{00000000-0005-0000-0000-0000F91C0000}"/>
    <cellStyle name="40% - Énfasis6 5 3 4" xfId="3807" xr:uid="{00000000-0005-0000-0000-0000FA1C0000}"/>
    <cellStyle name="40% - Énfasis6 5 3 4 2" xfId="9472" xr:uid="{00000000-0005-0000-0000-0000FB1C0000}"/>
    <cellStyle name="40% - Énfasis6 5 3 5" xfId="9467" xr:uid="{00000000-0005-0000-0000-0000FC1C0000}"/>
    <cellStyle name="40% - Énfasis6 5 4" xfId="3808" xr:uid="{00000000-0005-0000-0000-0000FD1C0000}"/>
    <cellStyle name="40% - Énfasis6 5 4 2" xfId="3809" xr:uid="{00000000-0005-0000-0000-0000FE1C0000}"/>
    <cellStyle name="40% - Énfasis6 5 4 2 2" xfId="9474" xr:uid="{00000000-0005-0000-0000-0000FF1C0000}"/>
    <cellStyle name="40% - Énfasis6 5 4 3" xfId="9473" xr:uid="{00000000-0005-0000-0000-0000001D0000}"/>
    <cellStyle name="40% - Énfasis6 5 5" xfId="3810" xr:uid="{00000000-0005-0000-0000-0000011D0000}"/>
    <cellStyle name="40% - Énfasis6 5 5 2" xfId="3811" xr:uid="{00000000-0005-0000-0000-0000021D0000}"/>
    <cellStyle name="40% - Énfasis6 5 5 2 2" xfId="9476" xr:uid="{00000000-0005-0000-0000-0000031D0000}"/>
    <cellStyle name="40% - Énfasis6 5 5 3" xfId="9475" xr:uid="{00000000-0005-0000-0000-0000041D0000}"/>
    <cellStyle name="40% - Énfasis6 5 6" xfId="3812" xr:uid="{00000000-0005-0000-0000-0000051D0000}"/>
    <cellStyle name="40% - Énfasis6 5 6 2" xfId="3813" xr:uid="{00000000-0005-0000-0000-0000061D0000}"/>
    <cellStyle name="40% - Énfasis6 5 6 2 2" xfId="9478" xr:uid="{00000000-0005-0000-0000-0000071D0000}"/>
    <cellStyle name="40% - Énfasis6 5 6 3" xfId="9477" xr:uid="{00000000-0005-0000-0000-0000081D0000}"/>
    <cellStyle name="40% - Énfasis6 5 7" xfId="3814" xr:uid="{00000000-0005-0000-0000-0000091D0000}"/>
    <cellStyle name="40% - Énfasis6 5 7 2" xfId="9479" xr:uid="{00000000-0005-0000-0000-00000A1D0000}"/>
    <cellStyle name="40% - Énfasis6 5 8" xfId="9454" xr:uid="{00000000-0005-0000-0000-00000B1D0000}"/>
    <cellStyle name="40% - Énfasis6 6" xfId="3815" xr:uid="{00000000-0005-0000-0000-00000C1D0000}"/>
    <cellStyle name="40% - Énfasis6 6 2" xfId="3816" xr:uid="{00000000-0005-0000-0000-00000D1D0000}"/>
    <cellStyle name="40% - Énfasis6 6 2 2" xfId="3817" xr:uid="{00000000-0005-0000-0000-00000E1D0000}"/>
    <cellStyle name="40% - Énfasis6 6 2 2 2" xfId="3818" xr:uid="{00000000-0005-0000-0000-00000F1D0000}"/>
    <cellStyle name="40% - Énfasis6 6 2 2 2 2" xfId="3819" xr:uid="{00000000-0005-0000-0000-0000101D0000}"/>
    <cellStyle name="40% - Énfasis6 6 2 2 2 2 2" xfId="9484" xr:uid="{00000000-0005-0000-0000-0000111D0000}"/>
    <cellStyle name="40% - Énfasis6 6 2 2 2 3" xfId="9483" xr:uid="{00000000-0005-0000-0000-0000121D0000}"/>
    <cellStyle name="40% - Énfasis6 6 2 2 3" xfId="3820" xr:uid="{00000000-0005-0000-0000-0000131D0000}"/>
    <cellStyle name="40% - Énfasis6 6 2 2 3 2" xfId="3821" xr:uid="{00000000-0005-0000-0000-0000141D0000}"/>
    <cellStyle name="40% - Énfasis6 6 2 2 3 2 2" xfId="9486" xr:uid="{00000000-0005-0000-0000-0000151D0000}"/>
    <cellStyle name="40% - Énfasis6 6 2 2 3 3" xfId="9485" xr:uid="{00000000-0005-0000-0000-0000161D0000}"/>
    <cellStyle name="40% - Énfasis6 6 2 2 4" xfId="3822" xr:uid="{00000000-0005-0000-0000-0000171D0000}"/>
    <cellStyle name="40% - Énfasis6 6 2 2 4 2" xfId="9487" xr:uid="{00000000-0005-0000-0000-0000181D0000}"/>
    <cellStyle name="40% - Énfasis6 6 2 2 5" xfId="9482" xr:uid="{00000000-0005-0000-0000-0000191D0000}"/>
    <cellStyle name="40% - Énfasis6 6 2 3" xfId="3823" xr:uid="{00000000-0005-0000-0000-00001A1D0000}"/>
    <cellStyle name="40% - Énfasis6 6 2 3 2" xfId="3824" xr:uid="{00000000-0005-0000-0000-00001B1D0000}"/>
    <cellStyle name="40% - Énfasis6 6 2 3 2 2" xfId="9489" xr:uid="{00000000-0005-0000-0000-00001C1D0000}"/>
    <cellStyle name="40% - Énfasis6 6 2 3 3" xfId="9488" xr:uid="{00000000-0005-0000-0000-00001D1D0000}"/>
    <cellStyle name="40% - Énfasis6 6 2 4" xfId="3825" xr:uid="{00000000-0005-0000-0000-00001E1D0000}"/>
    <cellStyle name="40% - Énfasis6 6 2 4 2" xfId="3826" xr:uid="{00000000-0005-0000-0000-00001F1D0000}"/>
    <cellStyle name="40% - Énfasis6 6 2 4 2 2" xfId="9491" xr:uid="{00000000-0005-0000-0000-0000201D0000}"/>
    <cellStyle name="40% - Énfasis6 6 2 4 3" xfId="9490" xr:uid="{00000000-0005-0000-0000-0000211D0000}"/>
    <cellStyle name="40% - Énfasis6 6 2 5" xfId="3827" xr:uid="{00000000-0005-0000-0000-0000221D0000}"/>
    <cellStyle name="40% - Énfasis6 6 2 5 2" xfId="9492" xr:uid="{00000000-0005-0000-0000-0000231D0000}"/>
    <cellStyle name="40% - Énfasis6 6 2 6" xfId="9481" xr:uid="{00000000-0005-0000-0000-0000241D0000}"/>
    <cellStyle name="40% - Énfasis6 6 3" xfId="3828" xr:uid="{00000000-0005-0000-0000-0000251D0000}"/>
    <cellStyle name="40% - Énfasis6 6 3 2" xfId="3829" xr:uid="{00000000-0005-0000-0000-0000261D0000}"/>
    <cellStyle name="40% - Énfasis6 6 3 2 2" xfId="3830" xr:uid="{00000000-0005-0000-0000-0000271D0000}"/>
    <cellStyle name="40% - Énfasis6 6 3 2 2 2" xfId="9495" xr:uid="{00000000-0005-0000-0000-0000281D0000}"/>
    <cellStyle name="40% - Énfasis6 6 3 2 3" xfId="9494" xr:uid="{00000000-0005-0000-0000-0000291D0000}"/>
    <cellStyle name="40% - Énfasis6 6 3 3" xfId="3831" xr:uid="{00000000-0005-0000-0000-00002A1D0000}"/>
    <cellStyle name="40% - Énfasis6 6 3 3 2" xfId="3832" xr:uid="{00000000-0005-0000-0000-00002B1D0000}"/>
    <cellStyle name="40% - Énfasis6 6 3 3 2 2" xfId="9497" xr:uid="{00000000-0005-0000-0000-00002C1D0000}"/>
    <cellStyle name="40% - Énfasis6 6 3 3 3" xfId="9496" xr:uid="{00000000-0005-0000-0000-00002D1D0000}"/>
    <cellStyle name="40% - Énfasis6 6 3 4" xfId="3833" xr:uid="{00000000-0005-0000-0000-00002E1D0000}"/>
    <cellStyle name="40% - Énfasis6 6 3 4 2" xfId="9498" xr:uid="{00000000-0005-0000-0000-00002F1D0000}"/>
    <cellStyle name="40% - Énfasis6 6 3 5" xfId="9493" xr:uid="{00000000-0005-0000-0000-0000301D0000}"/>
    <cellStyle name="40% - Énfasis6 6 4" xfId="3834" xr:uid="{00000000-0005-0000-0000-0000311D0000}"/>
    <cellStyle name="40% - Énfasis6 6 4 2" xfId="3835" xr:uid="{00000000-0005-0000-0000-0000321D0000}"/>
    <cellStyle name="40% - Énfasis6 6 4 2 2" xfId="9500" xr:uid="{00000000-0005-0000-0000-0000331D0000}"/>
    <cellStyle name="40% - Énfasis6 6 4 3" xfId="9499" xr:uid="{00000000-0005-0000-0000-0000341D0000}"/>
    <cellStyle name="40% - Énfasis6 6 5" xfId="3836" xr:uid="{00000000-0005-0000-0000-0000351D0000}"/>
    <cellStyle name="40% - Énfasis6 6 5 2" xfId="3837" xr:uid="{00000000-0005-0000-0000-0000361D0000}"/>
    <cellStyle name="40% - Énfasis6 6 5 2 2" xfId="9502" xr:uid="{00000000-0005-0000-0000-0000371D0000}"/>
    <cellStyle name="40% - Énfasis6 6 5 3" xfId="9501" xr:uid="{00000000-0005-0000-0000-0000381D0000}"/>
    <cellStyle name="40% - Énfasis6 6 6" xfId="3838" xr:uid="{00000000-0005-0000-0000-0000391D0000}"/>
    <cellStyle name="40% - Énfasis6 6 6 2" xfId="9503" xr:uid="{00000000-0005-0000-0000-00003A1D0000}"/>
    <cellStyle name="40% - Énfasis6 6 7" xfId="9480" xr:uid="{00000000-0005-0000-0000-00003B1D0000}"/>
    <cellStyle name="40% - Énfasis6 7" xfId="3839" xr:uid="{00000000-0005-0000-0000-00003C1D0000}"/>
    <cellStyle name="40% - Énfasis6 7 2" xfId="3840" xr:uid="{00000000-0005-0000-0000-00003D1D0000}"/>
    <cellStyle name="40% - Énfasis6 7 2 2" xfId="3841" xr:uid="{00000000-0005-0000-0000-00003E1D0000}"/>
    <cellStyle name="40% - Énfasis6 7 2 2 2" xfId="3842" xr:uid="{00000000-0005-0000-0000-00003F1D0000}"/>
    <cellStyle name="40% - Énfasis6 7 2 2 2 2" xfId="3843" xr:uid="{00000000-0005-0000-0000-0000401D0000}"/>
    <cellStyle name="40% - Énfasis6 7 2 2 2 2 2" xfId="9508" xr:uid="{00000000-0005-0000-0000-0000411D0000}"/>
    <cellStyle name="40% - Énfasis6 7 2 2 2 3" xfId="9507" xr:uid="{00000000-0005-0000-0000-0000421D0000}"/>
    <cellStyle name="40% - Énfasis6 7 2 2 3" xfId="3844" xr:uid="{00000000-0005-0000-0000-0000431D0000}"/>
    <cellStyle name="40% - Énfasis6 7 2 2 3 2" xfId="3845" xr:uid="{00000000-0005-0000-0000-0000441D0000}"/>
    <cellStyle name="40% - Énfasis6 7 2 2 3 2 2" xfId="9510" xr:uid="{00000000-0005-0000-0000-0000451D0000}"/>
    <cellStyle name="40% - Énfasis6 7 2 2 3 3" xfId="9509" xr:uid="{00000000-0005-0000-0000-0000461D0000}"/>
    <cellStyle name="40% - Énfasis6 7 2 2 4" xfId="3846" xr:uid="{00000000-0005-0000-0000-0000471D0000}"/>
    <cellStyle name="40% - Énfasis6 7 2 2 4 2" xfId="9511" xr:uid="{00000000-0005-0000-0000-0000481D0000}"/>
    <cellStyle name="40% - Énfasis6 7 2 2 5" xfId="9506" xr:uid="{00000000-0005-0000-0000-0000491D0000}"/>
    <cellStyle name="40% - Énfasis6 7 2 3" xfId="3847" xr:uid="{00000000-0005-0000-0000-00004A1D0000}"/>
    <cellStyle name="40% - Énfasis6 7 2 3 2" xfId="3848" xr:uid="{00000000-0005-0000-0000-00004B1D0000}"/>
    <cellStyle name="40% - Énfasis6 7 2 3 2 2" xfId="9513" xr:uid="{00000000-0005-0000-0000-00004C1D0000}"/>
    <cellStyle name="40% - Énfasis6 7 2 3 3" xfId="9512" xr:uid="{00000000-0005-0000-0000-00004D1D0000}"/>
    <cellStyle name="40% - Énfasis6 7 2 4" xfId="3849" xr:uid="{00000000-0005-0000-0000-00004E1D0000}"/>
    <cellStyle name="40% - Énfasis6 7 2 4 2" xfId="3850" xr:uid="{00000000-0005-0000-0000-00004F1D0000}"/>
    <cellStyle name="40% - Énfasis6 7 2 4 2 2" xfId="9515" xr:uid="{00000000-0005-0000-0000-0000501D0000}"/>
    <cellStyle name="40% - Énfasis6 7 2 4 3" xfId="9514" xr:uid="{00000000-0005-0000-0000-0000511D0000}"/>
    <cellStyle name="40% - Énfasis6 7 2 5" xfId="3851" xr:uid="{00000000-0005-0000-0000-0000521D0000}"/>
    <cellStyle name="40% - Énfasis6 7 2 5 2" xfId="9516" xr:uid="{00000000-0005-0000-0000-0000531D0000}"/>
    <cellStyle name="40% - Énfasis6 7 2 6" xfId="9505" xr:uid="{00000000-0005-0000-0000-0000541D0000}"/>
    <cellStyle name="40% - Énfasis6 7 3" xfId="3852" xr:uid="{00000000-0005-0000-0000-0000551D0000}"/>
    <cellStyle name="40% - Énfasis6 7 3 2" xfId="3853" xr:uid="{00000000-0005-0000-0000-0000561D0000}"/>
    <cellStyle name="40% - Énfasis6 7 3 2 2" xfId="3854" xr:uid="{00000000-0005-0000-0000-0000571D0000}"/>
    <cellStyle name="40% - Énfasis6 7 3 2 2 2" xfId="9519" xr:uid="{00000000-0005-0000-0000-0000581D0000}"/>
    <cellStyle name="40% - Énfasis6 7 3 2 3" xfId="9518" xr:uid="{00000000-0005-0000-0000-0000591D0000}"/>
    <cellStyle name="40% - Énfasis6 7 3 3" xfId="3855" xr:uid="{00000000-0005-0000-0000-00005A1D0000}"/>
    <cellStyle name="40% - Énfasis6 7 3 3 2" xfId="3856" xr:uid="{00000000-0005-0000-0000-00005B1D0000}"/>
    <cellStyle name="40% - Énfasis6 7 3 3 2 2" xfId="9521" xr:uid="{00000000-0005-0000-0000-00005C1D0000}"/>
    <cellStyle name="40% - Énfasis6 7 3 3 3" xfId="9520" xr:uid="{00000000-0005-0000-0000-00005D1D0000}"/>
    <cellStyle name="40% - Énfasis6 7 3 4" xfId="3857" xr:uid="{00000000-0005-0000-0000-00005E1D0000}"/>
    <cellStyle name="40% - Énfasis6 7 3 4 2" xfId="9522" xr:uid="{00000000-0005-0000-0000-00005F1D0000}"/>
    <cellStyle name="40% - Énfasis6 7 3 5" xfId="9517" xr:uid="{00000000-0005-0000-0000-0000601D0000}"/>
    <cellStyle name="40% - Énfasis6 7 4" xfId="3858" xr:uid="{00000000-0005-0000-0000-0000611D0000}"/>
    <cellStyle name="40% - Énfasis6 7 4 2" xfId="3859" xr:uid="{00000000-0005-0000-0000-0000621D0000}"/>
    <cellStyle name="40% - Énfasis6 7 4 2 2" xfId="9524" xr:uid="{00000000-0005-0000-0000-0000631D0000}"/>
    <cellStyle name="40% - Énfasis6 7 4 3" xfId="9523" xr:uid="{00000000-0005-0000-0000-0000641D0000}"/>
    <cellStyle name="40% - Énfasis6 7 5" xfId="3860" xr:uid="{00000000-0005-0000-0000-0000651D0000}"/>
    <cellStyle name="40% - Énfasis6 7 5 2" xfId="3861" xr:uid="{00000000-0005-0000-0000-0000661D0000}"/>
    <cellStyle name="40% - Énfasis6 7 5 2 2" xfId="9526" xr:uid="{00000000-0005-0000-0000-0000671D0000}"/>
    <cellStyle name="40% - Énfasis6 7 5 3" xfId="9525" xr:uid="{00000000-0005-0000-0000-0000681D0000}"/>
    <cellStyle name="40% - Énfasis6 7 6" xfId="3862" xr:uid="{00000000-0005-0000-0000-0000691D0000}"/>
    <cellStyle name="40% - Énfasis6 7 6 2" xfId="9527" xr:uid="{00000000-0005-0000-0000-00006A1D0000}"/>
    <cellStyle name="40% - Énfasis6 7 7" xfId="9504" xr:uid="{00000000-0005-0000-0000-00006B1D0000}"/>
    <cellStyle name="40% - Énfasis6 8" xfId="3863" xr:uid="{00000000-0005-0000-0000-00006C1D0000}"/>
    <cellStyle name="40% - Énfasis6 8 2" xfId="3864" xr:uid="{00000000-0005-0000-0000-00006D1D0000}"/>
    <cellStyle name="40% - Énfasis6 8 2 2" xfId="3865" xr:uid="{00000000-0005-0000-0000-00006E1D0000}"/>
    <cellStyle name="40% - Énfasis6 8 2 2 2" xfId="3866" xr:uid="{00000000-0005-0000-0000-00006F1D0000}"/>
    <cellStyle name="40% - Énfasis6 8 2 2 2 2" xfId="3867" xr:uid="{00000000-0005-0000-0000-0000701D0000}"/>
    <cellStyle name="40% - Énfasis6 8 2 2 2 2 2" xfId="9532" xr:uid="{00000000-0005-0000-0000-0000711D0000}"/>
    <cellStyle name="40% - Énfasis6 8 2 2 2 3" xfId="9531" xr:uid="{00000000-0005-0000-0000-0000721D0000}"/>
    <cellStyle name="40% - Énfasis6 8 2 2 3" xfId="3868" xr:uid="{00000000-0005-0000-0000-0000731D0000}"/>
    <cellStyle name="40% - Énfasis6 8 2 2 3 2" xfId="9533" xr:uid="{00000000-0005-0000-0000-0000741D0000}"/>
    <cellStyle name="40% - Énfasis6 8 2 2 4" xfId="9530" xr:uid="{00000000-0005-0000-0000-0000751D0000}"/>
    <cellStyle name="40% - Énfasis6 8 2 3" xfId="3869" xr:uid="{00000000-0005-0000-0000-0000761D0000}"/>
    <cellStyle name="40% - Énfasis6 8 2 3 2" xfId="3870" xr:uid="{00000000-0005-0000-0000-0000771D0000}"/>
    <cellStyle name="40% - Énfasis6 8 2 3 2 2" xfId="9535" xr:uid="{00000000-0005-0000-0000-0000781D0000}"/>
    <cellStyle name="40% - Énfasis6 8 2 3 3" xfId="9534" xr:uid="{00000000-0005-0000-0000-0000791D0000}"/>
    <cellStyle name="40% - Énfasis6 8 2 4" xfId="3871" xr:uid="{00000000-0005-0000-0000-00007A1D0000}"/>
    <cellStyle name="40% - Énfasis6 8 2 4 2" xfId="3872" xr:uid="{00000000-0005-0000-0000-00007B1D0000}"/>
    <cellStyle name="40% - Énfasis6 8 2 4 2 2" xfId="9537" xr:uid="{00000000-0005-0000-0000-00007C1D0000}"/>
    <cellStyle name="40% - Énfasis6 8 2 4 3" xfId="9536" xr:uid="{00000000-0005-0000-0000-00007D1D0000}"/>
    <cellStyle name="40% - Énfasis6 8 2 5" xfId="3873" xr:uid="{00000000-0005-0000-0000-00007E1D0000}"/>
    <cellStyle name="40% - Énfasis6 8 2 5 2" xfId="9538" xr:uid="{00000000-0005-0000-0000-00007F1D0000}"/>
    <cellStyle name="40% - Énfasis6 8 2 6" xfId="9529" xr:uid="{00000000-0005-0000-0000-0000801D0000}"/>
    <cellStyle name="40% - Énfasis6 8 3" xfId="3874" xr:uid="{00000000-0005-0000-0000-0000811D0000}"/>
    <cellStyle name="40% - Énfasis6 8 3 2" xfId="3875" xr:uid="{00000000-0005-0000-0000-0000821D0000}"/>
    <cellStyle name="40% - Énfasis6 8 3 2 2" xfId="3876" xr:uid="{00000000-0005-0000-0000-0000831D0000}"/>
    <cellStyle name="40% - Énfasis6 8 3 2 2 2" xfId="9541" xr:uid="{00000000-0005-0000-0000-0000841D0000}"/>
    <cellStyle name="40% - Énfasis6 8 3 2 3" xfId="9540" xr:uid="{00000000-0005-0000-0000-0000851D0000}"/>
    <cellStyle name="40% - Énfasis6 8 3 3" xfId="3877" xr:uid="{00000000-0005-0000-0000-0000861D0000}"/>
    <cellStyle name="40% - Énfasis6 8 3 3 2" xfId="3878" xr:uid="{00000000-0005-0000-0000-0000871D0000}"/>
    <cellStyle name="40% - Énfasis6 8 3 3 2 2" xfId="9543" xr:uid="{00000000-0005-0000-0000-0000881D0000}"/>
    <cellStyle name="40% - Énfasis6 8 3 3 3" xfId="9542" xr:uid="{00000000-0005-0000-0000-0000891D0000}"/>
    <cellStyle name="40% - Énfasis6 8 3 4" xfId="3879" xr:uid="{00000000-0005-0000-0000-00008A1D0000}"/>
    <cellStyle name="40% - Énfasis6 8 3 4 2" xfId="9544" xr:uid="{00000000-0005-0000-0000-00008B1D0000}"/>
    <cellStyle name="40% - Énfasis6 8 3 5" xfId="9539" xr:uid="{00000000-0005-0000-0000-00008C1D0000}"/>
    <cellStyle name="40% - Énfasis6 8 4" xfId="3880" xr:uid="{00000000-0005-0000-0000-00008D1D0000}"/>
    <cellStyle name="40% - Énfasis6 8 4 2" xfId="3881" xr:uid="{00000000-0005-0000-0000-00008E1D0000}"/>
    <cellStyle name="40% - Énfasis6 8 4 2 2" xfId="9546" xr:uid="{00000000-0005-0000-0000-00008F1D0000}"/>
    <cellStyle name="40% - Énfasis6 8 4 3" xfId="9545" xr:uid="{00000000-0005-0000-0000-0000901D0000}"/>
    <cellStyle name="40% - Énfasis6 8 5" xfId="3882" xr:uid="{00000000-0005-0000-0000-0000911D0000}"/>
    <cellStyle name="40% - Énfasis6 8 5 2" xfId="3883" xr:uid="{00000000-0005-0000-0000-0000921D0000}"/>
    <cellStyle name="40% - Énfasis6 8 5 2 2" xfId="9548" xr:uid="{00000000-0005-0000-0000-0000931D0000}"/>
    <cellStyle name="40% - Énfasis6 8 5 3" xfId="9547" xr:uid="{00000000-0005-0000-0000-0000941D0000}"/>
    <cellStyle name="40% - Énfasis6 8 6" xfId="3884" xr:uid="{00000000-0005-0000-0000-0000951D0000}"/>
    <cellStyle name="40% - Énfasis6 8 6 2" xfId="9549" xr:uid="{00000000-0005-0000-0000-0000961D0000}"/>
    <cellStyle name="40% - Énfasis6 8 7" xfId="9528" xr:uid="{00000000-0005-0000-0000-0000971D0000}"/>
    <cellStyle name="40% - Énfasis6 9" xfId="3885" xr:uid="{00000000-0005-0000-0000-0000981D0000}"/>
    <cellStyle name="40% - Énfasis6 9 2" xfId="3886" xr:uid="{00000000-0005-0000-0000-0000991D0000}"/>
    <cellStyle name="40% - Énfasis6 9 2 2" xfId="3887" xr:uid="{00000000-0005-0000-0000-00009A1D0000}"/>
    <cellStyle name="40% - Énfasis6 9 2 2 2" xfId="3888" xr:uid="{00000000-0005-0000-0000-00009B1D0000}"/>
    <cellStyle name="40% - Énfasis6 9 2 2 2 2" xfId="3889" xr:uid="{00000000-0005-0000-0000-00009C1D0000}"/>
    <cellStyle name="40% - Énfasis6 9 2 2 2 2 2" xfId="9554" xr:uid="{00000000-0005-0000-0000-00009D1D0000}"/>
    <cellStyle name="40% - Énfasis6 9 2 2 2 3" xfId="9553" xr:uid="{00000000-0005-0000-0000-00009E1D0000}"/>
    <cellStyle name="40% - Énfasis6 9 2 2 3" xfId="3890" xr:uid="{00000000-0005-0000-0000-00009F1D0000}"/>
    <cellStyle name="40% - Énfasis6 9 2 2 3 2" xfId="9555" xr:uid="{00000000-0005-0000-0000-0000A01D0000}"/>
    <cellStyle name="40% - Énfasis6 9 2 2 4" xfId="9552" xr:uid="{00000000-0005-0000-0000-0000A11D0000}"/>
    <cellStyle name="40% - Énfasis6 9 2 3" xfId="3891" xr:uid="{00000000-0005-0000-0000-0000A21D0000}"/>
    <cellStyle name="40% - Énfasis6 9 2 3 2" xfId="3892" xr:uid="{00000000-0005-0000-0000-0000A31D0000}"/>
    <cellStyle name="40% - Énfasis6 9 2 3 2 2" xfId="9557" xr:uid="{00000000-0005-0000-0000-0000A41D0000}"/>
    <cellStyle name="40% - Énfasis6 9 2 3 3" xfId="9556" xr:uid="{00000000-0005-0000-0000-0000A51D0000}"/>
    <cellStyle name="40% - Énfasis6 9 2 4" xfId="3893" xr:uid="{00000000-0005-0000-0000-0000A61D0000}"/>
    <cellStyle name="40% - Énfasis6 9 2 4 2" xfId="3894" xr:uid="{00000000-0005-0000-0000-0000A71D0000}"/>
    <cellStyle name="40% - Énfasis6 9 2 4 2 2" xfId="9559" xr:uid="{00000000-0005-0000-0000-0000A81D0000}"/>
    <cellStyle name="40% - Énfasis6 9 2 4 3" xfId="9558" xr:uid="{00000000-0005-0000-0000-0000A91D0000}"/>
    <cellStyle name="40% - Énfasis6 9 2 5" xfId="3895" xr:uid="{00000000-0005-0000-0000-0000AA1D0000}"/>
    <cellStyle name="40% - Énfasis6 9 2 5 2" xfId="9560" xr:uid="{00000000-0005-0000-0000-0000AB1D0000}"/>
    <cellStyle name="40% - Énfasis6 9 2 6" xfId="9551" xr:uid="{00000000-0005-0000-0000-0000AC1D0000}"/>
    <cellStyle name="40% - Énfasis6 9 3" xfId="3896" xr:uid="{00000000-0005-0000-0000-0000AD1D0000}"/>
    <cellStyle name="40% - Énfasis6 9 3 2" xfId="3897" xr:uid="{00000000-0005-0000-0000-0000AE1D0000}"/>
    <cellStyle name="40% - Énfasis6 9 3 2 2" xfId="3898" xr:uid="{00000000-0005-0000-0000-0000AF1D0000}"/>
    <cellStyle name="40% - Énfasis6 9 3 2 2 2" xfId="9563" xr:uid="{00000000-0005-0000-0000-0000B01D0000}"/>
    <cellStyle name="40% - Énfasis6 9 3 2 3" xfId="9562" xr:uid="{00000000-0005-0000-0000-0000B11D0000}"/>
    <cellStyle name="40% - Énfasis6 9 3 3" xfId="3899" xr:uid="{00000000-0005-0000-0000-0000B21D0000}"/>
    <cellStyle name="40% - Énfasis6 9 3 3 2" xfId="3900" xr:uid="{00000000-0005-0000-0000-0000B31D0000}"/>
    <cellStyle name="40% - Énfasis6 9 3 3 2 2" xfId="9565" xr:uid="{00000000-0005-0000-0000-0000B41D0000}"/>
    <cellStyle name="40% - Énfasis6 9 3 3 3" xfId="9564" xr:uid="{00000000-0005-0000-0000-0000B51D0000}"/>
    <cellStyle name="40% - Énfasis6 9 3 4" xfId="3901" xr:uid="{00000000-0005-0000-0000-0000B61D0000}"/>
    <cellStyle name="40% - Énfasis6 9 3 4 2" xfId="9566" xr:uid="{00000000-0005-0000-0000-0000B71D0000}"/>
    <cellStyle name="40% - Énfasis6 9 3 5" xfId="9561" xr:uid="{00000000-0005-0000-0000-0000B81D0000}"/>
    <cellStyle name="40% - Énfasis6 9 4" xfId="3902" xr:uid="{00000000-0005-0000-0000-0000B91D0000}"/>
    <cellStyle name="40% - Énfasis6 9 4 2" xfId="3903" xr:uid="{00000000-0005-0000-0000-0000BA1D0000}"/>
    <cellStyle name="40% - Énfasis6 9 4 2 2" xfId="9568" xr:uid="{00000000-0005-0000-0000-0000BB1D0000}"/>
    <cellStyle name="40% - Énfasis6 9 4 3" xfId="9567" xr:uid="{00000000-0005-0000-0000-0000BC1D0000}"/>
    <cellStyle name="40% - Énfasis6 9 5" xfId="3904" xr:uid="{00000000-0005-0000-0000-0000BD1D0000}"/>
    <cellStyle name="40% - Énfasis6 9 5 2" xfId="3905" xr:uid="{00000000-0005-0000-0000-0000BE1D0000}"/>
    <cellStyle name="40% - Énfasis6 9 5 2 2" xfId="9570" xr:uid="{00000000-0005-0000-0000-0000BF1D0000}"/>
    <cellStyle name="40% - Énfasis6 9 5 3" xfId="9569" xr:uid="{00000000-0005-0000-0000-0000C01D0000}"/>
    <cellStyle name="40% - Énfasis6 9 6" xfId="3906" xr:uid="{00000000-0005-0000-0000-0000C11D0000}"/>
    <cellStyle name="40% - Énfasis6 9 6 2" xfId="9571" xr:uid="{00000000-0005-0000-0000-0000C21D0000}"/>
    <cellStyle name="40% - Énfasis6 9 7" xfId="9550" xr:uid="{00000000-0005-0000-0000-0000C31D0000}"/>
    <cellStyle name="60% - Énfasis1 2" xfId="45" xr:uid="{00000000-0005-0000-0000-0000C41D0000}"/>
    <cellStyle name="60% - Énfasis1 2 2" xfId="5689" xr:uid="{00000000-0005-0000-0000-0000C51D0000}"/>
    <cellStyle name="60% - Énfasis1 3" xfId="46" xr:uid="{00000000-0005-0000-0000-0000C61D0000}"/>
    <cellStyle name="60% - Énfasis1 3 2" xfId="5690" xr:uid="{00000000-0005-0000-0000-0000C71D0000}"/>
    <cellStyle name="60% - Énfasis2 2" xfId="47" xr:uid="{00000000-0005-0000-0000-0000C81D0000}"/>
    <cellStyle name="60% - Énfasis2 2 2" xfId="5691" xr:uid="{00000000-0005-0000-0000-0000C91D0000}"/>
    <cellStyle name="60% - Énfasis2 3" xfId="48" xr:uid="{00000000-0005-0000-0000-0000CA1D0000}"/>
    <cellStyle name="60% - Énfasis2 3 2" xfId="5692" xr:uid="{00000000-0005-0000-0000-0000CB1D0000}"/>
    <cellStyle name="60% - Énfasis3 2" xfId="49" xr:uid="{00000000-0005-0000-0000-0000CC1D0000}"/>
    <cellStyle name="60% - Énfasis3 2 2" xfId="5693" xr:uid="{00000000-0005-0000-0000-0000CD1D0000}"/>
    <cellStyle name="60% - Énfasis3 3" xfId="50" xr:uid="{00000000-0005-0000-0000-0000CE1D0000}"/>
    <cellStyle name="60% - Énfasis3 3 2" xfId="5694" xr:uid="{00000000-0005-0000-0000-0000CF1D0000}"/>
    <cellStyle name="60% - Énfasis4 2" xfId="51" xr:uid="{00000000-0005-0000-0000-0000D01D0000}"/>
    <cellStyle name="60% - Énfasis4 2 2" xfId="5695" xr:uid="{00000000-0005-0000-0000-0000D11D0000}"/>
    <cellStyle name="60% - Énfasis4 3" xfId="52" xr:uid="{00000000-0005-0000-0000-0000D21D0000}"/>
    <cellStyle name="60% - Énfasis4 3 2" xfId="5696" xr:uid="{00000000-0005-0000-0000-0000D31D0000}"/>
    <cellStyle name="60% - Énfasis5 2" xfId="53" xr:uid="{00000000-0005-0000-0000-0000D41D0000}"/>
    <cellStyle name="60% - Énfasis5 2 2" xfId="5697" xr:uid="{00000000-0005-0000-0000-0000D51D0000}"/>
    <cellStyle name="60% - Énfasis5 3" xfId="54" xr:uid="{00000000-0005-0000-0000-0000D61D0000}"/>
    <cellStyle name="60% - Énfasis5 3 2" xfId="5698" xr:uid="{00000000-0005-0000-0000-0000D71D0000}"/>
    <cellStyle name="60% - Énfasis6 2" xfId="55" xr:uid="{00000000-0005-0000-0000-0000D81D0000}"/>
    <cellStyle name="60% - Énfasis6 2 2" xfId="5699" xr:uid="{00000000-0005-0000-0000-0000D91D0000}"/>
    <cellStyle name="60% - Énfasis6 3" xfId="56" xr:uid="{00000000-0005-0000-0000-0000DA1D0000}"/>
    <cellStyle name="60% - Énfasis6 3 2" xfId="5700" xr:uid="{00000000-0005-0000-0000-0000DB1D0000}"/>
    <cellStyle name="A3 297 x 420 mm" xfId="1" xr:uid="{00000000-0005-0000-0000-0000DC1D0000}"/>
    <cellStyle name="A3 297 x 420 mm 2" xfId="3907" xr:uid="{00000000-0005-0000-0000-0000DD1D0000}"/>
    <cellStyle name="A3 297 x 420 mm 2 2" xfId="5701" xr:uid="{00000000-0005-0000-0000-0000DE1D0000}"/>
    <cellStyle name="A3 297 x 420 mm 3" xfId="3908" xr:uid="{00000000-0005-0000-0000-0000DF1D0000}"/>
    <cellStyle name="Buena 2" xfId="57" xr:uid="{00000000-0005-0000-0000-0000E01D0000}"/>
    <cellStyle name="Buena 2 2" xfId="5702" xr:uid="{00000000-0005-0000-0000-0000E11D0000}"/>
    <cellStyle name="Buena 3" xfId="58" xr:uid="{00000000-0005-0000-0000-0000E21D0000}"/>
    <cellStyle name="Buena 3 2" xfId="5703" xr:uid="{00000000-0005-0000-0000-0000E31D0000}"/>
    <cellStyle name="Cálculo 2" xfId="59" xr:uid="{00000000-0005-0000-0000-0000E41D0000}"/>
    <cellStyle name="Cálculo 2 2" xfId="5704" xr:uid="{00000000-0005-0000-0000-0000E51D0000}"/>
    <cellStyle name="Cálculo 3" xfId="60" xr:uid="{00000000-0005-0000-0000-0000E61D0000}"/>
    <cellStyle name="Cálculo 3 2" xfId="5705" xr:uid="{00000000-0005-0000-0000-0000E71D0000}"/>
    <cellStyle name="Celda de comprobación 2" xfId="61" xr:uid="{00000000-0005-0000-0000-0000E81D0000}"/>
    <cellStyle name="Celda de comprobación 2 2" xfId="5706" xr:uid="{00000000-0005-0000-0000-0000E91D0000}"/>
    <cellStyle name="Celda de comprobación 3" xfId="62" xr:uid="{00000000-0005-0000-0000-0000EA1D0000}"/>
    <cellStyle name="Celda de comprobación 3 2" xfId="5707" xr:uid="{00000000-0005-0000-0000-0000EB1D0000}"/>
    <cellStyle name="Celda vinculada 2" xfId="63" xr:uid="{00000000-0005-0000-0000-0000EC1D0000}"/>
    <cellStyle name="Celda vinculada 2 2" xfId="5708" xr:uid="{00000000-0005-0000-0000-0000ED1D0000}"/>
    <cellStyle name="Celda vinculada 3" xfId="64" xr:uid="{00000000-0005-0000-0000-0000EE1D0000}"/>
    <cellStyle name="Celda vinculada 3 2" xfId="5709" xr:uid="{00000000-0005-0000-0000-0000EF1D0000}"/>
    <cellStyle name="Encabezado 4 2" xfId="65" xr:uid="{00000000-0005-0000-0000-0000F01D0000}"/>
    <cellStyle name="Encabezado 4 3" xfId="5710" xr:uid="{00000000-0005-0000-0000-0000F11D0000}"/>
    <cellStyle name="Énfasis1 2" xfId="66" xr:uid="{00000000-0005-0000-0000-0000F21D0000}"/>
    <cellStyle name="Énfasis1 2 2" xfId="5711" xr:uid="{00000000-0005-0000-0000-0000F31D0000}"/>
    <cellStyle name="Énfasis1 3" xfId="67" xr:uid="{00000000-0005-0000-0000-0000F41D0000}"/>
    <cellStyle name="Énfasis1 3 2" xfId="5712" xr:uid="{00000000-0005-0000-0000-0000F51D0000}"/>
    <cellStyle name="Énfasis2 2" xfId="68" xr:uid="{00000000-0005-0000-0000-0000F61D0000}"/>
    <cellStyle name="Énfasis2 2 2" xfId="5713" xr:uid="{00000000-0005-0000-0000-0000F71D0000}"/>
    <cellStyle name="Énfasis2 3" xfId="69" xr:uid="{00000000-0005-0000-0000-0000F81D0000}"/>
    <cellStyle name="Énfasis2 3 2" xfId="5714" xr:uid="{00000000-0005-0000-0000-0000F91D0000}"/>
    <cellStyle name="Énfasis3 2" xfId="70" xr:uid="{00000000-0005-0000-0000-0000FA1D0000}"/>
    <cellStyle name="Énfasis3 2 2" xfId="5715" xr:uid="{00000000-0005-0000-0000-0000FB1D0000}"/>
    <cellStyle name="Énfasis3 3" xfId="71" xr:uid="{00000000-0005-0000-0000-0000FC1D0000}"/>
    <cellStyle name="Énfasis3 3 2" xfId="5716" xr:uid="{00000000-0005-0000-0000-0000FD1D0000}"/>
    <cellStyle name="Énfasis4 2" xfId="72" xr:uid="{00000000-0005-0000-0000-0000FE1D0000}"/>
    <cellStyle name="Énfasis4 2 2" xfId="5717" xr:uid="{00000000-0005-0000-0000-0000FF1D0000}"/>
    <cellStyle name="Énfasis4 3" xfId="73" xr:uid="{00000000-0005-0000-0000-0000001E0000}"/>
    <cellStyle name="Énfasis4 3 2" xfId="5718" xr:uid="{00000000-0005-0000-0000-0000011E0000}"/>
    <cellStyle name="Énfasis5 2" xfId="74" xr:uid="{00000000-0005-0000-0000-0000021E0000}"/>
    <cellStyle name="Énfasis5 2 2" xfId="5719" xr:uid="{00000000-0005-0000-0000-0000031E0000}"/>
    <cellStyle name="Énfasis5 3" xfId="75" xr:uid="{00000000-0005-0000-0000-0000041E0000}"/>
    <cellStyle name="Énfasis5 3 2" xfId="5720" xr:uid="{00000000-0005-0000-0000-0000051E0000}"/>
    <cellStyle name="Énfasis6 2" xfId="76" xr:uid="{00000000-0005-0000-0000-0000061E0000}"/>
    <cellStyle name="Énfasis6 2 2" xfId="5721" xr:uid="{00000000-0005-0000-0000-0000071E0000}"/>
    <cellStyle name="Énfasis6 3" xfId="77" xr:uid="{00000000-0005-0000-0000-0000081E0000}"/>
    <cellStyle name="Énfasis6 3 2" xfId="5722" xr:uid="{00000000-0005-0000-0000-0000091E0000}"/>
    <cellStyle name="Entrada 2" xfId="78" xr:uid="{00000000-0005-0000-0000-00000A1E0000}"/>
    <cellStyle name="Entrada 2 2" xfId="5723" xr:uid="{00000000-0005-0000-0000-00000B1E0000}"/>
    <cellStyle name="Entrada 3" xfId="79" xr:uid="{00000000-0005-0000-0000-00000C1E0000}"/>
    <cellStyle name="Entrada 3 2" xfId="5724" xr:uid="{00000000-0005-0000-0000-00000D1E0000}"/>
    <cellStyle name="Euro" xfId="2" xr:uid="{00000000-0005-0000-0000-00000E1E0000}"/>
    <cellStyle name="Euro 2" xfId="3909" xr:uid="{00000000-0005-0000-0000-00000F1E0000}"/>
    <cellStyle name="Euro 2 2" xfId="3910" xr:uid="{00000000-0005-0000-0000-0000101E0000}"/>
    <cellStyle name="Euro 2 2 2" xfId="3911" xr:uid="{00000000-0005-0000-0000-0000111E0000}"/>
    <cellStyle name="Euro 2 2 3" xfId="5726" xr:uid="{00000000-0005-0000-0000-0000121E0000}"/>
    <cellStyle name="Euro 2 3" xfId="3912" xr:uid="{00000000-0005-0000-0000-0000131E0000}"/>
    <cellStyle name="Euro 2 4" xfId="3913" xr:uid="{00000000-0005-0000-0000-0000141E0000}"/>
    <cellStyle name="Euro 2 5" xfId="5725" xr:uid="{00000000-0005-0000-0000-0000151E0000}"/>
    <cellStyle name="Euro 3" xfId="3914" xr:uid="{00000000-0005-0000-0000-0000161E0000}"/>
    <cellStyle name="Euro 3 2" xfId="5727" xr:uid="{00000000-0005-0000-0000-0000171E0000}"/>
    <cellStyle name="Hipervínculo 2" xfId="5728" xr:uid="{00000000-0005-0000-0000-0000181E0000}"/>
    <cellStyle name="Incorrecto 2" xfId="80" xr:uid="{00000000-0005-0000-0000-0000191E0000}"/>
    <cellStyle name="Incorrecto 2 2" xfId="5729" xr:uid="{00000000-0005-0000-0000-00001A1E0000}"/>
    <cellStyle name="Incorrecto 3" xfId="81" xr:uid="{00000000-0005-0000-0000-00001B1E0000}"/>
    <cellStyle name="Incorrecto 3 2" xfId="5730" xr:uid="{00000000-0005-0000-0000-00001C1E0000}"/>
    <cellStyle name="Millares [0]" xfId="11279" builtinId="6"/>
    <cellStyle name="Millares 2" xfId="19" xr:uid="{00000000-0005-0000-0000-00001D1E0000}"/>
    <cellStyle name="Millares 2 2" xfId="3915" xr:uid="{00000000-0005-0000-0000-00001E1E0000}"/>
    <cellStyle name="Millares 2 2 2" xfId="9572" xr:uid="{00000000-0005-0000-0000-00001F1E0000}"/>
    <cellStyle name="Millares 2 3" xfId="3916" xr:uid="{00000000-0005-0000-0000-0000201E0000}"/>
    <cellStyle name="Millares 2 3 2" xfId="9573" xr:uid="{00000000-0005-0000-0000-0000211E0000}"/>
    <cellStyle name="Millares 2 4" xfId="3917" xr:uid="{00000000-0005-0000-0000-0000221E0000}"/>
    <cellStyle name="Millares 2 4 2" xfId="9574" xr:uid="{00000000-0005-0000-0000-0000231E0000}"/>
    <cellStyle name="Millares 2 5" xfId="5764" xr:uid="{00000000-0005-0000-0000-0000241E0000}"/>
    <cellStyle name="Millares 3" xfId="5731" xr:uid="{00000000-0005-0000-0000-0000251E0000}"/>
    <cellStyle name="Moneda 2" xfId="9" xr:uid="{00000000-0005-0000-0000-0000261E0000}"/>
    <cellStyle name="Moneda 2 2" xfId="5758" xr:uid="{00000000-0005-0000-0000-0000271E0000}"/>
    <cellStyle name="Neutral 2" xfId="82" xr:uid="{00000000-0005-0000-0000-0000281E0000}"/>
    <cellStyle name="Neutral 2 2" xfId="5732" xr:uid="{00000000-0005-0000-0000-0000291E0000}"/>
    <cellStyle name="Neutral 3" xfId="83" xr:uid="{00000000-0005-0000-0000-00002A1E0000}"/>
    <cellStyle name="Neutral 3 2" xfId="5733" xr:uid="{00000000-0005-0000-0000-00002B1E0000}"/>
    <cellStyle name="Normal" xfId="0" builtinId="0"/>
    <cellStyle name="Normal 10" xfId="114" xr:uid="{00000000-0005-0000-0000-00002D1E0000}"/>
    <cellStyle name="Normal 11" xfId="3918" xr:uid="{00000000-0005-0000-0000-00002E1E0000}"/>
    <cellStyle name="Normal 12" xfId="3919" xr:uid="{00000000-0005-0000-0000-00002F1E0000}"/>
    <cellStyle name="Normal 12 2" xfId="3920" xr:uid="{00000000-0005-0000-0000-0000301E0000}"/>
    <cellStyle name="Normal 12 2 2" xfId="3921" xr:uid="{00000000-0005-0000-0000-0000311E0000}"/>
    <cellStyle name="Normal 12 2 2 2" xfId="3922" xr:uid="{00000000-0005-0000-0000-0000321E0000}"/>
    <cellStyle name="Normal 12 2 2 2 2" xfId="3923" xr:uid="{00000000-0005-0000-0000-0000331E0000}"/>
    <cellStyle name="Normal 12 2 2 2 2 2" xfId="9579" xr:uid="{00000000-0005-0000-0000-0000341E0000}"/>
    <cellStyle name="Normal 12 2 2 2 3" xfId="3924" xr:uid="{00000000-0005-0000-0000-0000351E0000}"/>
    <cellStyle name="Normal 12 2 2 2 3 2" xfId="9580" xr:uid="{00000000-0005-0000-0000-0000361E0000}"/>
    <cellStyle name="Normal 12 2 2 2 4" xfId="9578" xr:uid="{00000000-0005-0000-0000-0000371E0000}"/>
    <cellStyle name="Normal 12 2 2 3" xfId="3925" xr:uid="{00000000-0005-0000-0000-0000381E0000}"/>
    <cellStyle name="Normal 12 2 2 3 2" xfId="3926" xr:uid="{00000000-0005-0000-0000-0000391E0000}"/>
    <cellStyle name="Normal 12 2 2 3 2 2" xfId="9582" xr:uid="{00000000-0005-0000-0000-00003A1E0000}"/>
    <cellStyle name="Normal 12 2 2 3 3" xfId="9581" xr:uid="{00000000-0005-0000-0000-00003B1E0000}"/>
    <cellStyle name="Normal 12 2 2 4" xfId="3927" xr:uid="{00000000-0005-0000-0000-00003C1E0000}"/>
    <cellStyle name="Normal 12 2 2 4 2" xfId="9583" xr:uid="{00000000-0005-0000-0000-00003D1E0000}"/>
    <cellStyle name="Normal 12 2 2 5" xfId="9577" xr:uid="{00000000-0005-0000-0000-00003E1E0000}"/>
    <cellStyle name="Normal 12 2 3" xfId="3928" xr:uid="{00000000-0005-0000-0000-00003F1E0000}"/>
    <cellStyle name="Normal 12 2 3 2" xfId="3929" xr:uid="{00000000-0005-0000-0000-0000401E0000}"/>
    <cellStyle name="Normal 12 2 3 2 2" xfId="9585" xr:uid="{00000000-0005-0000-0000-0000411E0000}"/>
    <cellStyle name="Normal 12 2 3 3" xfId="9584" xr:uid="{00000000-0005-0000-0000-0000421E0000}"/>
    <cellStyle name="Normal 12 2 4" xfId="3930" xr:uid="{00000000-0005-0000-0000-0000431E0000}"/>
    <cellStyle name="Normal 12 2 4 2" xfId="3931" xr:uid="{00000000-0005-0000-0000-0000441E0000}"/>
    <cellStyle name="Normal 12 2 4 2 2" xfId="9587" xr:uid="{00000000-0005-0000-0000-0000451E0000}"/>
    <cellStyle name="Normal 12 2 4 3" xfId="9586" xr:uid="{00000000-0005-0000-0000-0000461E0000}"/>
    <cellStyle name="Normal 12 2 5" xfId="3932" xr:uid="{00000000-0005-0000-0000-0000471E0000}"/>
    <cellStyle name="Normal 12 2 5 2" xfId="9588" xr:uid="{00000000-0005-0000-0000-0000481E0000}"/>
    <cellStyle name="Normal 12 2 6" xfId="9576" xr:uid="{00000000-0005-0000-0000-0000491E0000}"/>
    <cellStyle name="Normal 12 3" xfId="3933" xr:uid="{00000000-0005-0000-0000-00004A1E0000}"/>
    <cellStyle name="Normal 12 3 2" xfId="3934" xr:uid="{00000000-0005-0000-0000-00004B1E0000}"/>
    <cellStyle name="Normal 12 3 2 2" xfId="3935" xr:uid="{00000000-0005-0000-0000-00004C1E0000}"/>
    <cellStyle name="Normal 12 3 2 2 2" xfId="9591" xr:uid="{00000000-0005-0000-0000-00004D1E0000}"/>
    <cellStyle name="Normal 12 3 2 3" xfId="9590" xr:uid="{00000000-0005-0000-0000-00004E1E0000}"/>
    <cellStyle name="Normal 12 3 3" xfId="3936" xr:uid="{00000000-0005-0000-0000-00004F1E0000}"/>
    <cellStyle name="Normal 12 3 3 2" xfId="3937" xr:uid="{00000000-0005-0000-0000-0000501E0000}"/>
    <cellStyle name="Normal 12 3 3 2 2" xfId="9593" xr:uid="{00000000-0005-0000-0000-0000511E0000}"/>
    <cellStyle name="Normal 12 3 3 3" xfId="9592" xr:uid="{00000000-0005-0000-0000-0000521E0000}"/>
    <cellStyle name="Normal 12 3 4" xfId="3938" xr:uid="{00000000-0005-0000-0000-0000531E0000}"/>
    <cellStyle name="Normal 12 3 4 2" xfId="9594" xr:uid="{00000000-0005-0000-0000-0000541E0000}"/>
    <cellStyle name="Normal 12 3 5" xfId="9589" xr:uid="{00000000-0005-0000-0000-0000551E0000}"/>
    <cellStyle name="Normal 12 4" xfId="3939" xr:uid="{00000000-0005-0000-0000-0000561E0000}"/>
    <cellStyle name="Normal 12 4 2" xfId="3940" xr:uid="{00000000-0005-0000-0000-0000571E0000}"/>
    <cellStyle name="Normal 12 4 2 2" xfId="9596" xr:uid="{00000000-0005-0000-0000-0000581E0000}"/>
    <cellStyle name="Normal 12 4 3" xfId="9595" xr:uid="{00000000-0005-0000-0000-0000591E0000}"/>
    <cellStyle name="Normal 12 5" xfId="3941" xr:uid="{00000000-0005-0000-0000-00005A1E0000}"/>
    <cellStyle name="Normal 12 5 2" xfId="3942" xr:uid="{00000000-0005-0000-0000-00005B1E0000}"/>
    <cellStyle name="Normal 12 5 2 2" xfId="9598" xr:uid="{00000000-0005-0000-0000-00005C1E0000}"/>
    <cellStyle name="Normal 12 5 3" xfId="9597" xr:uid="{00000000-0005-0000-0000-00005D1E0000}"/>
    <cellStyle name="Normal 12 6" xfId="3943" xr:uid="{00000000-0005-0000-0000-00005E1E0000}"/>
    <cellStyle name="Normal 12 6 2" xfId="9599" xr:uid="{00000000-0005-0000-0000-00005F1E0000}"/>
    <cellStyle name="Normal 12 7" xfId="9575" xr:uid="{00000000-0005-0000-0000-0000601E0000}"/>
    <cellStyle name="Normal 13" xfId="3944" xr:uid="{00000000-0005-0000-0000-0000611E0000}"/>
    <cellStyle name="Normal 13 2" xfId="3945" xr:uid="{00000000-0005-0000-0000-0000621E0000}"/>
    <cellStyle name="Normal 13 2 2" xfId="3946" xr:uid="{00000000-0005-0000-0000-0000631E0000}"/>
    <cellStyle name="Normal 13 2 2 2" xfId="3947" xr:uid="{00000000-0005-0000-0000-0000641E0000}"/>
    <cellStyle name="Normal 13 2 2 2 2" xfId="3948" xr:uid="{00000000-0005-0000-0000-0000651E0000}"/>
    <cellStyle name="Normal 13 2 2 2 2 2" xfId="9604" xr:uid="{00000000-0005-0000-0000-0000661E0000}"/>
    <cellStyle name="Normal 13 2 2 2 3" xfId="9603" xr:uid="{00000000-0005-0000-0000-0000671E0000}"/>
    <cellStyle name="Normal 13 2 2 3" xfId="3949" xr:uid="{00000000-0005-0000-0000-0000681E0000}"/>
    <cellStyle name="Normal 13 2 2 3 2" xfId="3950" xr:uid="{00000000-0005-0000-0000-0000691E0000}"/>
    <cellStyle name="Normal 13 2 2 3 2 2" xfId="9606" xr:uid="{00000000-0005-0000-0000-00006A1E0000}"/>
    <cellStyle name="Normal 13 2 2 3 3" xfId="9605" xr:uid="{00000000-0005-0000-0000-00006B1E0000}"/>
    <cellStyle name="Normal 13 2 2 4" xfId="3951" xr:uid="{00000000-0005-0000-0000-00006C1E0000}"/>
    <cellStyle name="Normal 13 2 2 4 2" xfId="9607" xr:uid="{00000000-0005-0000-0000-00006D1E0000}"/>
    <cellStyle name="Normal 13 2 2 5" xfId="9602" xr:uid="{00000000-0005-0000-0000-00006E1E0000}"/>
    <cellStyle name="Normal 13 2 3" xfId="3952" xr:uid="{00000000-0005-0000-0000-00006F1E0000}"/>
    <cellStyle name="Normal 13 2 3 2" xfId="3953" xr:uid="{00000000-0005-0000-0000-0000701E0000}"/>
    <cellStyle name="Normal 13 2 3 2 2" xfId="9609" xr:uid="{00000000-0005-0000-0000-0000711E0000}"/>
    <cellStyle name="Normal 13 2 3 3" xfId="9608" xr:uid="{00000000-0005-0000-0000-0000721E0000}"/>
    <cellStyle name="Normal 13 2 4" xfId="3954" xr:uid="{00000000-0005-0000-0000-0000731E0000}"/>
    <cellStyle name="Normal 13 2 4 2" xfId="3955" xr:uid="{00000000-0005-0000-0000-0000741E0000}"/>
    <cellStyle name="Normal 13 2 4 2 2" xfId="9611" xr:uid="{00000000-0005-0000-0000-0000751E0000}"/>
    <cellStyle name="Normal 13 2 4 3" xfId="9610" xr:uid="{00000000-0005-0000-0000-0000761E0000}"/>
    <cellStyle name="Normal 13 2 5" xfId="3956" xr:uid="{00000000-0005-0000-0000-0000771E0000}"/>
    <cellStyle name="Normal 13 2 5 2" xfId="9612" xr:uid="{00000000-0005-0000-0000-0000781E0000}"/>
    <cellStyle name="Normal 13 2 6" xfId="9601" xr:uid="{00000000-0005-0000-0000-0000791E0000}"/>
    <cellStyle name="Normal 13 3" xfId="3957" xr:uid="{00000000-0005-0000-0000-00007A1E0000}"/>
    <cellStyle name="Normal 13 3 2" xfId="3958" xr:uid="{00000000-0005-0000-0000-00007B1E0000}"/>
    <cellStyle name="Normal 13 3 2 2" xfId="3959" xr:uid="{00000000-0005-0000-0000-00007C1E0000}"/>
    <cellStyle name="Normal 13 3 2 2 2" xfId="9615" xr:uid="{00000000-0005-0000-0000-00007D1E0000}"/>
    <cellStyle name="Normal 13 3 2 3" xfId="9614" xr:uid="{00000000-0005-0000-0000-00007E1E0000}"/>
    <cellStyle name="Normal 13 3 3" xfId="3960" xr:uid="{00000000-0005-0000-0000-00007F1E0000}"/>
    <cellStyle name="Normal 13 3 3 2" xfId="3961" xr:uid="{00000000-0005-0000-0000-0000801E0000}"/>
    <cellStyle name="Normal 13 3 3 2 2" xfId="9617" xr:uid="{00000000-0005-0000-0000-0000811E0000}"/>
    <cellStyle name="Normal 13 3 3 3" xfId="9616" xr:uid="{00000000-0005-0000-0000-0000821E0000}"/>
    <cellStyle name="Normal 13 3 4" xfId="3962" xr:uid="{00000000-0005-0000-0000-0000831E0000}"/>
    <cellStyle name="Normal 13 3 4 2" xfId="9618" xr:uid="{00000000-0005-0000-0000-0000841E0000}"/>
    <cellStyle name="Normal 13 3 5" xfId="9613" xr:uid="{00000000-0005-0000-0000-0000851E0000}"/>
    <cellStyle name="Normal 13 4" xfId="3963" xr:uid="{00000000-0005-0000-0000-0000861E0000}"/>
    <cellStyle name="Normal 13 4 2" xfId="3964" xr:uid="{00000000-0005-0000-0000-0000871E0000}"/>
    <cellStyle name="Normal 13 4 2 2" xfId="9620" xr:uid="{00000000-0005-0000-0000-0000881E0000}"/>
    <cellStyle name="Normal 13 4 3" xfId="9619" xr:uid="{00000000-0005-0000-0000-0000891E0000}"/>
    <cellStyle name="Normal 13 5" xfId="3965" xr:uid="{00000000-0005-0000-0000-00008A1E0000}"/>
    <cellStyle name="Normal 13 5 2" xfId="3966" xr:uid="{00000000-0005-0000-0000-00008B1E0000}"/>
    <cellStyle name="Normal 13 5 2 2" xfId="9622" xr:uid="{00000000-0005-0000-0000-00008C1E0000}"/>
    <cellStyle name="Normal 13 5 3" xfId="9621" xr:uid="{00000000-0005-0000-0000-00008D1E0000}"/>
    <cellStyle name="Normal 13 6" xfId="3967" xr:uid="{00000000-0005-0000-0000-00008E1E0000}"/>
    <cellStyle name="Normal 13 6 2" xfId="9623" xr:uid="{00000000-0005-0000-0000-00008F1E0000}"/>
    <cellStyle name="Normal 13 7" xfId="9600" xr:uid="{00000000-0005-0000-0000-0000901E0000}"/>
    <cellStyle name="Normal 14" xfId="3968" xr:uid="{00000000-0005-0000-0000-0000911E0000}"/>
    <cellStyle name="Normal 14 2" xfId="3969" xr:uid="{00000000-0005-0000-0000-0000921E0000}"/>
    <cellStyle name="Normal 14 2 2" xfId="3970" xr:uid="{00000000-0005-0000-0000-0000931E0000}"/>
    <cellStyle name="Normal 14 2 2 2" xfId="3971" xr:uid="{00000000-0005-0000-0000-0000941E0000}"/>
    <cellStyle name="Normal 14 2 2 2 2" xfId="3972" xr:uid="{00000000-0005-0000-0000-0000951E0000}"/>
    <cellStyle name="Normal 14 2 2 2 2 2" xfId="9628" xr:uid="{00000000-0005-0000-0000-0000961E0000}"/>
    <cellStyle name="Normal 14 2 2 2 3" xfId="9627" xr:uid="{00000000-0005-0000-0000-0000971E0000}"/>
    <cellStyle name="Normal 14 2 2 3" xfId="3973" xr:uid="{00000000-0005-0000-0000-0000981E0000}"/>
    <cellStyle name="Normal 14 2 2 3 2" xfId="9629" xr:uid="{00000000-0005-0000-0000-0000991E0000}"/>
    <cellStyle name="Normal 14 2 2 4" xfId="9626" xr:uid="{00000000-0005-0000-0000-00009A1E0000}"/>
    <cellStyle name="Normal 14 2 3" xfId="3974" xr:uid="{00000000-0005-0000-0000-00009B1E0000}"/>
    <cellStyle name="Normal 14 2 3 2" xfId="3975" xr:uid="{00000000-0005-0000-0000-00009C1E0000}"/>
    <cellStyle name="Normal 14 2 3 2 2" xfId="9631" xr:uid="{00000000-0005-0000-0000-00009D1E0000}"/>
    <cellStyle name="Normal 14 2 3 3" xfId="9630" xr:uid="{00000000-0005-0000-0000-00009E1E0000}"/>
    <cellStyle name="Normal 14 2 4" xfId="3976" xr:uid="{00000000-0005-0000-0000-00009F1E0000}"/>
    <cellStyle name="Normal 14 2 4 2" xfId="3977" xr:uid="{00000000-0005-0000-0000-0000A01E0000}"/>
    <cellStyle name="Normal 14 2 4 2 2" xfId="9633" xr:uid="{00000000-0005-0000-0000-0000A11E0000}"/>
    <cellStyle name="Normal 14 2 4 3" xfId="9632" xr:uid="{00000000-0005-0000-0000-0000A21E0000}"/>
    <cellStyle name="Normal 14 2 5" xfId="3978" xr:uid="{00000000-0005-0000-0000-0000A31E0000}"/>
    <cellStyle name="Normal 14 2 5 2" xfId="9634" xr:uid="{00000000-0005-0000-0000-0000A41E0000}"/>
    <cellStyle name="Normal 14 2 6" xfId="9625" xr:uid="{00000000-0005-0000-0000-0000A51E0000}"/>
    <cellStyle name="Normal 14 3" xfId="3979" xr:uid="{00000000-0005-0000-0000-0000A61E0000}"/>
    <cellStyle name="Normal 14 3 2" xfId="3980" xr:uid="{00000000-0005-0000-0000-0000A71E0000}"/>
    <cellStyle name="Normal 14 3 2 2" xfId="3981" xr:uid="{00000000-0005-0000-0000-0000A81E0000}"/>
    <cellStyle name="Normal 14 3 2 2 2" xfId="9637" xr:uid="{00000000-0005-0000-0000-0000A91E0000}"/>
    <cellStyle name="Normal 14 3 2 3" xfId="9636" xr:uid="{00000000-0005-0000-0000-0000AA1E0000}"/>
    <cellStyle name="Normal 14 3 3" xfId="3982" xr:uid="{00000000-0005-0000-0000-0000AB1E0000}"/>
    <cellStyle name="Normal 14 3 3 2" xfId="3983" xr:uid="{00000000-0005-0000-0000-0000AC1E0000}"/>
    <cellStyle name="Normal 14 3 3 2 2" xfId="9639" xr:uid="{00000000-0005-0000-0000-0000AD1E0000}"/>
    <cellStyle name="Normal 14 3 3 3" xfId="9638" xr:uid="{00000000-0005-0000-0000-0000AE1E0000}"/>
    <cellStyle name="Normal 14 3 4" xfId="3984" xr:uid="{00000000-0005-0000-0000-0000AF1E0000}"/>
    <cellStyle name="Normal 14 3 4 2" xfId="9640" xr:uid="{00000000-0005-0000-0000-0000B01E0000}"/>
    <cellStyle name="Normal 14 3 5" xfId="9635" xr:uid="{00000000-0005-0000-0000-0000B11E0000}"/>
    <cellStyle name="Normal 14 4" xfId="3985" xr:uid="{00000000-0005-0000-0000-0000B21E0000}"/>
    <cellStyle name="Normal 14 4 2" xfId="3986" xr:uid="{00000000-0005-0000-0000-0000B31E0000}"/>
    <cellStyle name="Normal 14 4 2 2" xfId="9642" xr:uid="{00000000-0005-0000-0000-0000B41E0000}"/>
    <cellStyle name="Normal 14 4 3" xfId="9641" xr:uid="{00000000-0005-0000-0000-0000B51E0000}"/>
    <cellStyle name="Normal 14 5" xfId="3987" xr:uid="{00000000-0005-0000-0000-0000B61E0000}"/>
    <cellStyle name="Normal 14 5 2" xfId="3988" xr:uid="{00000000-0005-0000-0000-0000B71E0000}"/>
    <cellStyle name="Normal 14 5 2 2" xfId="9644" xr:uid="{00000000-0005-0000-0000-0000B81E0000}"/>
    <cellStyle name="Normal 14 5 3" xfId="9643" xr:uid="{00000000-0005-0000-0000-0000B91E0000}"/>
    <cellStyle name="Normal 14 6" xfId="3989" xr:uid="{00000000-0005-0000-0000-0000BA1E0000}"/>
    <cellStyle name="Normal 14 6 2" xfId="9645" xr:uid="{00000000-0005-0000-0000-0000BB1E0000}"/>
    <cellStyle name="Normal 14 7" xfId="9624" xr:uid="{00000000-0005-0000-0000-0000BC1E0000}"/>
    <cellStyle name="Normal 15" xfId="3990" xr:uid="{00000000-0005-0000-0000-0000BD1E0000}"/>
    <cellStyle name="Normal 16" xfId="3991" xr:uid="{00000000-0005-0000-0000-0000BE1E0000}"/>
    <cellStyle name="Normal 16 2" xfId="3992" xr:uid="{00000000-0005-0000-0000-0000BF1E0000}"/>
    <cellStyle name="Normal 16 2 2" xfId="3993" xr:uid="{00000000-0005-0000-0000-0000C01E0000}"/>
    <cellStyle name="Normal 16 2 2 2" xfId="3994" xr:uid="{00000000-0005-0000-0000-0000C11E0000}"/>
    <cellStyle name="Normal 16 2 2 2 2" xfId="3995" xr:uid="{00000000-0005-0000-0000-0000C21E0000}"/>
    <cellStyle name="Normal 16 2 2 2 2 2" xfId="9650" xr:uid="{00000000-0005-0000-0000-0000C31E0000}"/>
    <cellStyle name="Normal 16 2 2 2 3" xfId="9649" xr:uid="{00000000-0005-0000-0000-0000C41E0000}"/>
    <cellStyle name="Normal 16 2 2 3" xfId="3996" xr:uid="{00000000-0005-0000-0000-0000C51E0000}"/>
    <cellStyle name="Normal 16 2 2 3 2" xfId="9651" xr:uid="{00000000-0005-0000-0000-0000C61E0000}"/>
    <cellStyle name="Normal 16 2 2 4" xfId="9648" xr:uid="{00000000-0005-0000-0000-0000C71E0000}"/>
    <cellStyle name="Normal 16 2 3" xfId="3997" xr:uid="{00000000-0005-0000-0000-0000C81E0000}"/>
    <cellStyle name="Normal 16 2 3 2" xfId="3998" xr:uid="{00000000-0005-0000-0000-0000C91E0000}"/>
    <cellStyle name="Normal 16 2 3 2 2" xfId="9653" xr:uid="{00000000-0005-0000-0000-0000CA1E0000}"/>
    <cellStyle name="Normal 16 2 3 3" xfId="9652" xr:uid="{00000000-0005-0000-0000-0000CB1E0000}"/>
    <cellStyle name="Normal 16 2 4" xfId="3999" xr:uid="{00000000-0005-0000-0000-0000CC1E0000}"/>
    <cellStyle name="Normal 16 2 4 2" xfId="4000" xr:uid="{00000000-0005-0000-0000-0000CD1E0000}"/>
    <cellStyle name="Normal 16 2 4 2 2" xfId="9655" xr:uid="{00000000-0005-0000-0000-0000CE1E0000}"/>
    <cellStyle name="Normal 16 2 4 3" xfId="9654" xr:uid="{00000000-0005-0000-0000-0000CF1E0000}"/>
    <cellStyle name="Normal 16 2 5" xfId="4001" xr:uid="{00000000-0005-0000-0000-0000D01E0000}"/>
    <cellStyle name="Normal 16 2 5 2" xfId="9656" xr:uid="{00000000-0005-0000-0000-0000D11E0000}"/>
    <cellStyle name="Normal 16 2 6" xfId="9647" xr:uid="{00000000-0005-0000-0000-0000D21E0000}"/>
    <cellStyle name="Normal 16 3" xfId="4002" xr:uid="{00000000-0005-0000-0000-0000D31E0000}"/>
    <cellStyle name="Normal 16 3 2" xfId="4003" xr:uid="{00000000-0005-0000-0000-0000D41E0000}"/>
    <cellStyle name="Normal 16 3 2 2" xfId="4004" xr:uid="{00000000-0005-0000-0000-0000D51E0000}"/>
    <cellStyle name="Normal 16 3 2 2 2" xfId="9659" xr:uid="{00000000-0005-0000-0000-0000D61E0000}"/>
    <cellStyle name="Normal 16 3 2 3" xfId="9658" xr:uid="{00000000-0005-0000-0000-0000D71E0000}"/>
    <cellStyle name="Normal 16 3 3" xfId="4005" xr:uid="{00000000-0005-0000-0000-0000D81E0000}"/>
    <cellStyle name="Normal 16 3 3 2" xfId="4006" xr:uid="{00000000-0005-0000-0000-0000D91E0000}"/>
    <cellStyle name="Normal 16 3 3 2 2" xfId="9661" xr:uid="{00000000-0005-0000-0000-0000DA1E0000}"/>
    <cellStyle name="Normal 16 3 3 3" xfId="9660" xr:uid="{00000000-0005-0000-0000-0000DB1E0000}"/>
    <cellStyle name="Normal 16 3 4" xfId="4007" xr:uid="{00000000-0005-0000-0000-0000DC1E0000}"/>
    <cellStyle name="Normal 16 3 4 2" xfId="9662" xr:uid="{00000000-0005-0000-0000-0000DD1E0000}"/>
    <cellStyle name="Normal 16 3 5" xfId="9657" xr:uid="{00000000-0005-0000-0000-0000DE1E0000}"/>
    <cellStyle name="Normal 16 4" xfId="4008" xr:uid="{00000000-0005-0000-0000-0000DF1E0000}"/>
    <cellStyle name="Normal 16 4 2" xfId="4009" xr:uid="{00000000-0005-0000-0000-0000E01E0000}"/>
    <cellStyle name="Normal 16 4 2 2" xfId="9664" xr:uid="{00000000-0005-0000-0000-0000E11E0000}"/>
    <cellStyle name="Normal 16 4 3" xfId="9663" xr:uid="{00000000-0005-0000-0000-0000E21E0000}"/>
    <cellStyle name="Normal 16 5" xfId="4010" xr:uid="{00000000-0005-0000-0000-0000E31E0000}"/>
    <cellStyle name="Normal 16 5 2" xfId="4011" xr:uid="{00000000-0005-0000-0000-0000E41E0000}"/>
    <cellStyle name="Normal 16 5 2 2" xfId="9666" xr:uid="{00000000-0005-0000-0000-0000E51E0000}"/>
    <cellStyle name="Normal 16 5 3" xfId="9665" xr:uid="{00000000-0005-0000-0000-0000E61E0000}"/>
    <cellStyle name="Normal 16 6" xfId="4012" xr:uid="{00000000-0005-0000-0000-0000E71E0000}"/>
    <cellStyle name="Normal 16 6 2" xfId="9667" xr:uid="{00000000-0005-0000-0000-0000E81E0000}"/>
    <cellStyle name="Normal 16 7" xfId="9646" xr:uid="{00000000-0005-0000-0000-0000E91E0000}"/>
    <cellStyle name="Normal 17" xfId="4013" xr:uid="{00000000-0005-0000-0000-0000EA1E0000}"/>
    <cellStyle name="Normal 17 2" xfId="4014" xr:uid="{00000000-0005-0000-0000-0000EB1E0000}"/>
    <cellStyle name="Normal 17 2 2" xfId="4015" xr:uid="{00000000-0005-0000-0000-0000EC1E0000}"/>
    <cellStyle name="Normal 17 2 2 2" xfId="4016" xr:uid="{00000000-0005-0000-0000-0000ED1E0000}"/>
    <cellStyle name="Normal 17 2 2 2 2" xfId="4017" xr:uid="{00000000-0005-0000-0000-0000EE1E0000}"/>
    <cellStyle name="Normal 17 2 2 2 2 2" xfId="9672" xr:uid="{00000000-0005-0000-0000-0000EF1E0000}"/>
    <cellStyle name="Normal 17 2 2 2 3" xfId="9671" xr:uid="{00000000-0005-0000-0000-0000F01E0000}"/>
    <cellStyle name="Normal 17 2 2 3" xfId="4018" xr:uid="{00000000-0005-0000-0000-0000F11E0000}"/>
    <cellStyle name="Normal 17 2 2 3 2" xfId="9673" xr:uid="{00000000-0005-0000-0000-0000F21E0000}"/>
    <cellStyle name="Normal 17 2 2 4" xfId="9670" xr:uid="{00000000-0005-0000-0000-0000F31E0000}"/>
    <cellStyle name="Normal 17 2 3" xfId="4019" xr:uid="{00000000-0005-0000-0000-0000F41E0000}"/>
    <cellStyle name="Normal 17 2 3 2" xfId="4020" xr:uid="{00000000-0005-0000-0000-0000F51E0000}"/>
    <cellStyle name="Normal 17 2 3 2 2" xfId="9675" xr:uid="{00000000-0005-0000-0000-0000F61E0000}"/>
    <cellStyle name="Normal 17 2 3 3" xfId="9674" xr:uid="{00000000-0005-0000-0000-0000F71E0000}"/>
    <cellStyle name="Normal 17 2 4" xfId="4021" xr:uid="{00000000-0005-0000-0000-0000F81E0000}"/>
    <cellStyle name="Normal 17 2 4 2" xfId="4022" xr:uid="{00000000-0005-0000-0000-0000F91E0000}"/>
    <cellStyle name="Normal 17 2 4 2 2" xfId="9677" xr:uid="{00000000-0005-0000-0000-0000FA1E0000}"/>
    <cellStyle name="Normal 17 2 4 3" xfId="9676" xr:uid="{00000000-0005-0000-0000-0000FB1E0000}"/>
    <cellStyle name="Normal 17 2 5" xfId="4023" xr:uid="{00000000-0005-0000-0000-0000FC1E0000}"/>
    <cellStyle name="Normal 17 2 5 2" xfId="9678" xr:uid="{00000000-0005-0000-0000-0000FD1E0000}"/>
    <cellStyle name="Normal 17 2 6" xfId="9669" xr:uid="{00000000-0005-0000-0000-0000FE1E0000}"/>
    <cellStyle name="Normal 17 3" xfId="4024" xr:uid="{00000000-0005-0000-0000-0000FF1E0000}"/>
    <cellStyle name="Normal 17 3 2" xfId="4025" xr:uid="{00000000-0005-0000-0000-0000001F0000}"/>
    <cellStyle name="Normal 17 3 2 2" xfId="4026" xr:uid="{00000000-0005-0000-0000-0000011F0000}"/>
    <cellStyle name="Normal 17 3 2 2 2" xfId="9681" xr:uid="{00000000-0005-0000-0000-0000021F0000}"/>
    <cellStyle name="Normal 17 3 2 3" xfId="9680" xr:uid="{00000000-0005-0000-0000-0000031F0000}"/>
    <cellStyle name="Normal 17 3 3" xfId="4027" xr:uid="{00000000-0005-0000-0000-0000041F0000}"/>
    <cellStyle name="Normal 17 3 3 2" xfId="4028" xr:uid="{00000000-0005-0000-0000-0000051F0000}"/>
    <cellStyle name="Normal 17 3 3 2 2" xfId="9683" xr:uid="{00000000-0005-0000-0000-0000061F0000}"/>
    <cellStyle name="Normal 17 3 3 3" xfId="9682" xr:uid="{00000000-0005-0000-0000-0000071F0000}"/>
    <cellStyle name="Normal 17 3 4" xfId="4029" xr:uid="{00000000-0005-0000-0000-0000081F0000}"/>
    <cellStyle name="Normal 17 3 4 2" xfId="9684" xr:uid="{00000000-0005-0000-0000-0000091F0000}"/>
    <cellStyle name="Normal 17 3 5" xfId="9679" xr:uid="{00000000-0005-0000-0000-00000A1F0000}"/>
    <cellStyle name="Normal 17 4" xfId="4030" xr:uid="{00000000-0005-0000-0000-00000B1F0000}"/>
    <cellStyle name="Normal 17 4 2" xfId="4031" xr:uid="{00000000-0005-0000-0000-00000C1F0000}"/>
    <cellStyle name="Normal 17 4 2 2" xfId="9686" xr:uid="{00000000-0005-0000-0000-00000D1F0000}"/>
    <cellStyle name="Normal 17 4 3" xfId="9685" xr:uid="{00000000-0005-0000-0000-00000E1F0000}"/>
    <cellStyle name="Normal 17 5" xfId="4032" xr:uid="{00000000-0005-0000-0000-00000F1F0000}"/>
    <cellStyle name="Normal 17 5 2" xfId="4033" xr:uid="{00000000-0005-0000-0000-0000101F0000}"/>
    <cellStyle name="Normal 17 5 2 2" xfId="9688" xr:uid="{00000000-0005-0000-0000-0000111F0000}"/>
    <cellStyle name="Normal 17 5 3" xfId="9687" xr:uid="{00000000-0005-0000-0000-0000121F0000}"/>
    <cellStyle name="Normal 17 6" xfId="4034" xr:uid="{00000000-0005-0000-0000-0000131F0000}"/>
    <cellStyle name="Normal 17 6 2" xfId="9689" xr:uid="{00000000-0005-0000-0000-0000141F0000}"/>
    <cellStyle name="Normal 17 7" xfId="9668" xr:uid="{00000000-0005-0000-0000-0000151F0000}"/>
    <cellStyle name="Normal 18" xfId="4035" xr:uid="{00000000-0005-0000-0000-0000161F0000}"/>
    <cellStyle name="Normal 18 2" xfId="4036" xr:uid="{00000000-0005-0000-0000-0000171F0000}"/>
    <cellStyle name="Normal 18 2 2" xfId="4037" xr:uid="{00000000-0005-0000-0000-0000181F0000}"/>
    <cellStyle name="Normal 18 2 2 2" xfId="4038" xr:uid="{00000000-0005-0000-0000-0000191F0000}"/>
    <cellStyle name="Normal 18 2 2 2 2" xfId="4039" xr:uid="{00000000-0005-0000-0000-00001A1F0000}"/>
    <cellStyle name="Normal 18 2 2 2 2 2" xfId="9694" xr:uid="{00000000-0005-0000-0000-00001B1F0000}"/>
    <cellStyle name="Normal 18 2 2 2 3" xfId="9693" xr:uid="{00000000-0005-0000-0000-00001C1F0000}"/>
    <cellStyle name="Normal 18 2 2 3" xfId="4040" xr:uid="{00000000-0005-0000-0000-00001D1F0000}"/>
    <cellStyle name="Normal 18 2 2 3 2" xfId="9695" xr:uid="{00000000-0005-0000-0000-00001E1F0000}"/>
    <cellStyle name="Normal 18 2 2 4" xfId="9692" xr:uid="{00000000-0005-0000-0000-00001F1F0000}"/>
    <cellStyle name="Normal 18 2 3" xfId="4041" xr:uid="{00000000-0005-0000-0000-0000201F0000}"/>
    <cellStyle name="Normal 18 2 3 2" xfId="4042" xr:uid="{00000000-0005-0000-0000-0000211F0000}"/>
    <cellStyle name="Normal 18 2 3 2 2" xfId="9697" xr:uid="{00000000-0005-0000-0000-0000221F0000}"/>
    <cellStyle name="Normal 18 2 3 3" xfId="9696" xr:uid="{00000000-0005-0000-0000-0000231F0000}"/>
    <cellStyle name="Normal 18 2 4" xfId="4043" xr:uid="{00000000-0005-0000-0000-0000241F0000}"/>
    <cellStyle name="Normal 18 2 4 2" xfId="4044" xr:uid="{00000000-0005-0000-0000-0000251F0000}"/>
    <cellStyle name="Normal 18 2 4 2 2" xfId="9699" xr:uid="{00000000-0005-0000-0000-0000261F0000}"/>
    <cellStyle name="Normal 18 2 4 3" xfId="9698" xr:uid="{00000000-0005-0000-0000-0000271F0000}"/>
    <cellStyle name="Normal 18 2 5" xfId="4045" xr:uid="{00000000-0005-0000-0000-0000281F0000}"/>
    <cellStyle name="Normal 18 2 5 2" xfId="9700" xr:uid="{00000000-0005-0000-0000-0000291F0000}"/>
    <cellStyle name="Normal 18 2 6" xfId="9691" xr:uid="{00000000-0005-0000-0000-00002A1F0000}"/>
    <cellStyle name="Normal 18 3" xfId="4046" xr:uid="{00000000-0005-0000-0000-00002B1F0000}"/>
    <cellStyle name="Normal 18 3 2" xfId="4047" xr:uid="{00000000-0005-0000-0000-00002C1F0000}"/>
    <cellStyle name="Normal 18 3 2 2" xfId="4048" xr:uid="{00000000-0005-0000-0000-00002D1F0000}"/>
    <cellStyle name="Normal 18 3 2 2 2" xfId="9703" xr:uid="{00000000-0005-0000-0000-00002E1F0000}"/>
    <cellStyle name="Normal 18 3 2 3" xfId="9702" xr:uid="{00000000-0005-0000-0000-00002F1F0000}"/>
    <cellStyle name="Normal 18 3 3" xfId="4049" xr:uid="{00000000-0005-0000-0000-0000301F0000}"/>
    <cellStyle name="Normal 18 3 3 2" xfId="4050" xr:uid="{00000000-0005-0000-0000-0000311F0000}"/>
    <cellStyle name="Normal 18 3 3 2 2" xfId="9705" xr:uid="{00000000-0005-0000-0000-0000321F0000}"/>
    <cellStyle name="Normal 18 3 3 3" xfId="9704" xr:uid="{00000000-0005-0000-0000-0000331F0000}"/>
    <cellStyle name="Normal 18 3 4" xfId="4051" xr:uid="{00000000-0005-0000-0000-0000341F0000}"/>
    <cellStyle name="Normal 18 3 4 2" xfId="9706" xr:uid="{00000000-0005-0000-0000-0000351F0000}"/>
    <cellStyle name="Normal 18 3 5" xfId="9701" xr:uid="{00000000-0005-0000-0000-0000361F0000}"/>
    <cellStyle name="Normal 18 4" xfId="4052" xr:uid="{00000000-0005-0000-0000-0000371F0000}"/>
    <cellStyle name="Normal 18 4 2" xfId="4053" xr:uid="{00000000-0005-0000-0000-0000381F0000}"/>
    <cellStyle name="Normal 18 4 2 2" xfId="9708" xr:uid="{00000000-0005-0000-0000-0000391F0000}"/>
    <cellStyle name="Normal 18 4 3" xfId="9707" xr:uid="{00000000-0005-0000-0000-00003A1F0000}"/>
    <cellStyle name="Normal 18 5" xfId="4054" xr:uid="{00000000-0005-0000-0000-00003B1F0000}"/>
    <cellStyle name="Normal 18 5 2" xfId="4055" xr:uid="{00000000-0005-0000-0000-00003C1F0000}"/>
    <cellStyle name="Normal 18 5 2 2" xfId="9710" xr:uid="{00000000-0005-0000-0000-00003D1F0000}"/>
    <cellStyle name="Normal 18 5 3" xfId="9709" xr:uid="{00000000-0005-0000-0000-00003E1F0000}"/>
    <cellStyle name="Normal 18 6" xfId="4056" xr:uid="{00000000-0005-0000-0000-00003F1F0000}"/>
    <cellStyle name="Normal 18 6 2" xfId="9711" xr:uid="{00000000-0005-0000-0000-0000401F0000}"/>
    <cellStyle name="Normal 18 7" xfId="9690" xr:uid="{00000000-0005-0000-0000-0000411F0000}"/>
    <cellStyle name="Normal 19" xfId="4057" xr:uid="{00000000-0005-0000-0000-0000421F0000}"/>
    <cellStyle name="Normal 19 2" xfId="4058" xr:uid="{00000000-0005-0000-0000-0000431F0000}"/>
    <cellStyle name="Normal 19 2 2" xfId="4059" xr:uid="{00000000-0005-0000-0000-0000441F0000}"/>
    <cellStyle name="Normal 19 2 2 2" xfId="4060" xr:uid="{00000000-0005-0000-0000-0000451F0000}"/>
    <cellStyle name="Normal 19 2 2 2 2" xfId="4061" xr:uid="{00000000-0005-0000-0000-0000461F0000}"/>
    <cellStyle name="Normal 19 2 2 2 2 2" xfId="9716" xr:uid="{00000000-0005-0000-0000-0000471F0000}"/>
    <cellStyle name="Normal 19 2 2 2 3" xfId="9715" xr:uid="{00000000-0005-0000-0000-0000481F0000}"/>
    <cellStyle name="Normal 19 2 2 3" xfId="4062" xr:uid="{00000000-0005-0000-0000-0000491F0000}"/>
    <cellStyle name="Normal 19 2 2 3 2" xfId="9717" xr:uid="{00000000-0005-0000-0000-00004A1F0000}"/>
    <cellStyle name="Normal 19 2 2 4" xfId="9714" xr:uid="{00000000-0005-0000-0000-00004B1F0000}"/>
    <cellStyle name="Normal 19 2 3" xfId="4063" xr:uid="{00000000-0005-0000-0000-00004C1F0000}"/>
    <cellStyle name="Normal 19 2 3 2" xfId="4064" xr:uid="{00000000-0005-0000-0000-00004D1F0000}"/>
    <cellStyle name="Normal 19 2 3 2 2" xfId="9719" xr:uid="{00000000-0005-0000-0000-00004E1F0000}"/>
    <cellStyle name="Normal 19 2 3 3" xfId="9718" xr:uid="{00000000-0005-0000-0000-00004F1F0000}"/>
    <cellStyle name="Normal 19 2 4" xfId="4065" xr:uid="{00000000-0005-0000-0000-0000501F0000}"/>
    <cellStyle name="Normal 19 2 4 2" xfId="4066" xr:uid="{00000000-0005-0000-0000-0000511F0000}"/>
    <cellStyle name="Normal 19 2 4 2 2" xfId="9721" xr:uid="{00000000-0005-0000-0000-0000521F0000}"/>
    <cellStyle name="Normal 19 2 4 3" xfId="9720" xr:uid="{00000000-0005-0000-0000-0000531F0000}"/>
    <cellStyle name="Normal 19 2 5" xfId="4067" xr:uid="{00000000-0005-0000-0000-0000541F0000}"/>
    <cellStyle name="Normal 19 2 5 2" xfId="9722" xr:uid="{00000000-0005-0000-0000-0000551F0000}"/>
    <cellStyle name="Normal 19 2 6" xfId="9713" xr:uid="{00000000-0005-0000-0000-0000561F0000}"/>
    <cellStyle name="Normal 19 3" xfId="4068" xr:uid="{00000000-0005-0000-0000-0000571F0000}"/>
    <cellStyle name="Normal 19 3 2" xfId="4069" xr:uid="{00000000-0005-0000-0000-0000581F0000}"/>
    <cellStyle name="Normal 19 3 2 2" xfId="4070" xr:uid="{00000000-0005-0000-0000-0000591F0000}"/>
    <cellStyle name="Normal 19 3 2 2 2" xfId="9725" xr:uid="{00000000-0005-0000-0000-00005A1F0000}"/>
    <cellStyle name="Normal 19 3 2 3" xfId="9724" xr:uid="{00000000-0005-0000-0000-00005B1F0000}"/>
    <cellStyle name="Normal 19 3 3" xfId="4071" xr:uid="{00000000-0005-0000-0000-00005C1F0000}"/>
    <cellStyle name="Normal 19 3 3 2" xfId="4072" xr:uid="{00000000-0005-0000-0000-00005D1F0000}"/>
    <cellStyle name="Normal 19 3 3 2 2" xfId="9727" xr:uid="{00000000-0005-0000-0000-00005E1F0000}"/>
    <cellStyle name="Normal 19 3 3 3" xfId="9726" xr:uid="{00000000-0005-0000-0000-00005F1F0000}"/>
    <cellStyle name="Normal 19 3 4" xfId="4073" xr:uid="{00000000-0005-0000-0000-0000601F0000}"/>
    <cellStyle name="Normal 19 3 4 2" xfId="9728" xr:uid="{00000000-0005-0000-0000-0000611F0000}"/>
    <cellStyle name="Normal 19 3 5" xfId="9723" xr:uid="{00000000-0005-0000-0000-0000621F0000}"/>
    <cellStyle name="Normal 19 4" xfId="4074" xr:uid="{00000000-0005-0000-0000-0000631F0000}"/>
    <cellStyle name="Normal 19 4 2" xfId="4075" xr:uid="{00000000-0005-0000-0000-0000641F0000}"/>
    <cellStyle name="Normal 19 4 2 2" xfId="9730" xr:uid="{00000000-0005-0000-0000-0000651F0000}"/>
    <cellStyle name="Normal 19 4 3" xfId="9729" xr:uid="{00000000-0005-0000-0000-0000661F0000}"/>
    <cellStyle name="Normal 19 5" xfId="4076" xr:uid="{00000000-0005-0000-0000-0000671F0000}"/>
    <cellStyle name="Normal 19 5 2" xfId="4077" xr:uid="{00000000-0005-0000-0000-0000681F0000}"/>
    <cellStyle name="Normal 19 5 2 2" xfId="9732" xr:uid="{00000000-0005-0000-0000-0000691F0000}"/>
    <cellStyle name="Normal 19 5 3" xfId="9731" xr:uid="{00000000-0005-0000-0000-00006A1F0000}"/>
    <cellStyle name="Normal 19 6" xfId="4078" xr:uid="{00000000-0005-0000-0000-00006B1F0000}"/>
    <cellStyle name="Normal 19 6 2" xfId="9733" xr:uid="{00000000-0005-0000-0000-00006C1F0000}"/>
    <cellStyle name="Normal 19 7" xfId="9712" xr:uid="{00000000-0005-0000-0000-00006D1F0000}"/>
    <cellStyle name="Normal 2" xfId="3" xr:uid="{00000000-0005-0000-0000-00006E1F0000}"/>
    <cellStyle name="Normal 2 10" xfId="4079" xr:uid="{00000000-0005-0000-0000-00006F1F0000}"/>
    <cellStyle name="Normal 2 11" xfId="4080" xr:uid="{00000000-0005-0000-0000-0000701F0000}"/>
    <cellStyle name="Normal 2 12" xfId="4081" xr:uid="{00000000-0005-0000-0000-0000711F0000}"/>
    <cellStyle name="Normal 2 13" xfId="4082" xr:uid="{00000000-0005-0000-0000-0000721F0000}"/>
    <cellStyle name="Normal 2 14" xfId="4083" xr:uid="{00000000-0005-0000-0000-0000731F0000}"/>
    <cellStyle name="Normal 2 15" xfId="4084" xr:uid="{00000000-0005-0000-0000-0000741F0000}"/>
    <cellStyle name="Normal 2 16" xfId="4085" xr:uid="{00000000-0005-0000-0000-0000751F0000}"/>
    <cellStyle name="Normal 2 2" xfId="4" xr:uid="{00000000-0005-0000-0000-0000761F0000}"/>
    <cellStyle name="Normal 2 2 2" xfId="101" xr:uid="{00000000-0005-0000-0000-0000771F0000}"/>
    <cellStyle name="Normal 2 2 2 2" xfId="5660" xr:uid="{00000000-0005-0000-0000-0000781F0000}"/>
    <cellStyle name="Normal 2 2 2 2 2" xfId="11255" xr:uid="{00000000-0005-0000-0000-0000791F0000}"/>
    <cellStyle name="Normal 2 2 2 3" xfId="5768" xr:uid="{00000000-0005-0000-0000-00007A1F0000}"/>
    <cellStyle name="Normal 2 2 3" xfId="104" xr:uid="{00000000-0005-0000-0000-00007B1F0000}"/>
    <cellStyle name="Normal 2 2 3 2" xfId="5661" xr:uid="{00000000-0005-0000-0000-00007C1F0000}"/>
    <cellStyle name="Normal 2 2 3 2 2" xfId="11256" xr:uid="{00000000-0005-0000-0000-00007D1F0000}"/>
    <cellStyle name="Normal 2 2 3 3" xfId="5771" xr:uid="{00000000-0005-0000-0000-00007E1F0000}"/>
    <cellStyle name="Normal 2 2 4" xfId="109" xr:uid="{00000000-0005-0000-0000-00007F1F0000}"/>
    <cellStyle name="Normal 2 2 4 2" xfId="5662" xr:uid="{00000000-0005-0000-0000-0000801F0000}"/>
    <cellStyle name="Normal 2 2 4 2 2" xfId="11257" xr:uid="{00000000-0005-0000-0000-0000811F0000}"/>
    <cellStyle name="Normal 2 2 4 3" xfId="5776" xr:uid="{00000000-0005-0000-0000-0000821F0000}"/>
    <cellStyle name="Normal 2 2 5" xfId="111" xr:uid="{00000000-0005-0000-0000-0000831F0000}"/>
    <cellStyle name="Normal 2 2 5 2" xfId="5663" xr:uid="{00000000-0005-0000-0000-0000841F0000}"/>
    <cellStyle name="Normal 2 2 5 2 2" xfId="11258" xr:uid="{00000000-0005-0000-0000-0000851F0000}"/>
    <cellStyle name="Normal 2 2 5 3" xfId="5778" xr:uid="{00000000-0005-0000-0000-0000861F0000}"/>
    <cellStyle name="Normal 2 2 6" xfId="5659" xr:uid="{00000000-0005-0000-0000-0000871F0000}"/>
    <cellStyle name="Normal 2 2 7" xfId="5734" xr:uid="{00000000-0005-0000-0000-0000881F0000}"/>
    <cellStyle name="Normal 2 3" xfId="17" xr:uid="{00000000-0005-0000-0000-0000891F0000}"/>
    <cellStyle name="Normal 2 3 2" xfId="5664" xr:uid="{00000000-0005-0000-0000-00008A1F0000}"/>
    <cellStyle name="Normal 2 3 2 2" xfId="11259" xr:uid="{00000000-0005-0000-0000-00008B1F0000}"/>
    <cellStyle name="Normal 2 3 3" xfId="5735" xr:uid="{00000000-0005-0000-0000-00008C1F0000}"/>
    <cellStyle name="Normal 2 3 4" xfId="5763" xr:uid="{00000000-0005-0000-0000-00008D1F0000}"/>
    <cellStyle name="Normal 2 4" xfId="100" xr:uid="{00000000-0005-0000-0000-00008E1F0000}"/>
    <cellStyle name="Normal 2 4 2" xfId="5665" xr:uid="{00000000-0005-0000-0000-00008F1F0000}"/>
    <cellStyle name="Normal 2 4 2 2" xfId="11260" xr:uid="{00000000-0005-0000-0000-0000901F0000}"/>
    <cellStyle name="Normal 2 4 3" xfId="5767" xr:uid="{00000000-0005-0000-0000-0000911F0000}"/>
    <cellStyle name="Normal 2 5" xfId="103" xr:uid="{00000000-0005-0000-0000-0000921F0000}"/>
    <cellStyle name="Normal 2 5 2" xfId="5666" xr:uid="{00000000-0005-0000-0000-0000931F0000}"/>
    <cellStyle name="Normal 2 5 2 2" xfId="11261" xr:uid="{00000000-0005-0000-0000-0000941F0000}"/>
    <cellStyle name="Normal 2 5 3" xfId="5770" xr:uid="{00000000-0005-0000-0000-0000951F0000}"/>
    <cellStyle name="Normal 2 6" xfId="108" xr:uid="{00000000-0005-0000-0000-0000961F0000}"/>
    <cellStyle name="Normal 2 6 2" xfId="5667" xr:uid="{00000000-0005-0000-0000-0000971F0000}"/>
    <cellStyle name="Normal 2 6 2 2" xfId="11262" xr:uid="{00000000-0005-0000-0000-0000981F0000}"/>
    <cellStyle name="Normal 2 6 3" xfId="5775" xr:uid="{00000000-0005-0000-0000-0000991F0000}"/>
    <cellStyle name="Normal 2 7" xfId="110" xr:uid="{00000000-0005-0000-0000-00009A1F0000}"/>
    <cellStyle name="Normal 2 7 2" xfId="5668" xr:uid="{00000000-0005-0000-0000-00009B1F0000}"/>
    <cellStyle name="Normal 2 7 2 2" xfId="11263" xr:uid="{00000000-0005-0000-0000-00009C1F0000}"/>
    <cellStyle name="Normal 2 7 3" xfId="5777" xr:uid="{00000000-0005-0000-0000-00009D1F0000}"/>
    <cellStyle name="Normal 2 8" xfId="4086" xr:uid="{00000000-0005-0000-0000-00009E1F0000}"/>
    <cellStyle name="Normal 2 9" xfId="4087" xr:uid="{00000000-0005-0000-0000-00009F1F0000}"/>
    <cellStyle name="Normal 2_Formato Art 1-15-CDEC-SIC v2_DP_2012_03_29" xfId="5" xr:uid="{00000000-0005-0000-0000-0000A01F0000}"/>
    <cellStyle name="Normal 20" xfId="4088" xr:uid="{00000000-0005-0000-0000-0000A11F0000}"/>
    <cellStyle name="Normal 20 2" xfId="4089" xr:uid="{00000000-0005-0000-0000-0000A21F0000}"/>
    <cellStyle name="Normal 20 2 2" xfId="4090" xr:uid="{00000000-0005-0000-0000-0000A31F0000}"/>
    <cellStyle name="Normal 20 2 2 2" xfId="4091" xr:uid="{00000000-0005-0000-0000-0000A41F0000}"/>
    <cellStyle name="Normal 20 2 2 2 2" xfId="9737" xr:uid="{00000000-0005-0000-0000-0000A51F0000}"/>
    <cellStyle name="Normal 20 2 2 3" xfId="9736" xr:uid="{00000000-0005-0000-0000-0000A61F0000}"/>
    <cellStyle name="Normal 20 2 3" xfId="4092" xr:uid="{00000000-0005-0000-0000-0000A71F0000}"/>
    <cellStyle name="Normal 20 2 3 2" xfId="9738" xr:uid="{00000000-0005-0000-0000-0000A81F0000}"/>
    <cellStyle name="Normal 20 2 4" xfId="9735" xr:uid="{00000000-0005-0000-0000-0000A91F0000}"/>
    <cellStyle name="Normal 20 3" xfId="4093" xr:uid="{00000000-0005-0000-0000-0000AA1F0000}"/>
    <cellStyle name="Normal 20 3 2" xfId="4094" xr:uid="{00000000-0005-0000-0000-0000AB1F0000}"/>
    <cellStyle name="Normal 20 3 2 2" xfId="9740" xr:uid="{00000000-0005-0000-0000-0000AC1F0000}"/>
    <cellStyle name="Normal 20 3 3" xfId="9739" xr:uid="{00000000-0005-0000-0000-0000AD1F0000}"/>
    <cellStyle name="Normal 20 4" xfId="4095" xr:uid="{00000000-0005-0000-0000-0000AE1F0000}"/>
    <cellStyle name="Normal 20 4 2" xfId="4096" xr:uid="{00000000-0005-0000-0000-0000AF1F0000}"/>
    <cellStyle name="Normal 20 4 2 2" xfId="9742" xr:uid="{00000000-0005-0000-0000-0000B01F0000}"/>
    <cellStyle name="Normal 20 4 3" xfId="9741" xr:uid="{00000000-0005-0000-0000-0000B11F0000}"/>
    <cellStyle name="Normal 20 5" xfId="4097" xr:uid="{00000000-0005-0000-0000-0000B21F0000}"/>
    <cellStyle name="Normal 20 5 2" xfId="9743" xr:uid="{00000000-0005-0000-0000-0000B31F0000}"/>
    <cellStyle name="Normal 20 6" xfId="9734" xr:uid="{00000000-0005-0000-0000-0000B41F0000}"/>
    <cellStyle name="Normal 21" xfId="4098" xr:uid="{00000000-0005-0000-0000-0000B51F0000}"/>
    <cellStyle name="Normal 21 2" xfId="4099" xr:uid="{00000000-0005-0000-0000-0000B61F0000}"/>
    <cellStyle name="Normal 21 2 2" xfId="4100" xr:uid="{00000000-0005-0000-0000-0000B71F0000}"/>
    <cellStyle name="Normal 21 2 2 2" xfId="9746" xr:uid="{00000000-0005-0000-0000-0000B81F0000}"/>
    <cellStyle name="Normal 21 2 3" xfId="9745" xr:uid="{00000000-0005-0000-0000-0000B91F0000}"/>
    <cellStyle name="Normal 21 3" xfId="4101" xr:uid="{00000000-0005-0000-0000-0000BA1F0000}"/>
    <cellStyle name="Normal 21 3 2" xfId="9747" xr:uid="{00000000-0005-0000-0000-0000BB1F0000}"/>
    <cellStyle name="Normal 21 4" xfId="9744" xr:uid="{00000000-0005-0000-0000-0000BC1F0000}"/>
    <cellStyle name="Normal 22" xfId="4102" xr:uid="{00000000-0005-0000-0000-0000BD1F0000}"/>
    <cellStyle name="Normal 22 2" xfId="4103" xr:uid="{00000000-0005-0000-0000-0000BE1F0000}"/>
    <cellStyle name="Normal 22 2 2" xfId="4104" xr:uid="{00000000-0005-0000-0000-0000BF1F0000}"/>
    <cellStyle name="Normal 22 2 2 2" xfId="9750" xr:uid="{00000000-0005-0000-0000-0000C01F0000}"/>
    <cellStyle name="Normal 22 2 3" xfId="9749" xr:uid="{00000000-0005-0000-0000-0000C11F0000}"/>
    <cellStyle name="Normal 22 3" xfId="4105" xr:uid="{00000000-0005-0000-0000-0000C21F0000}"/>
    <cellStyle name="Normal 22 3 2" xfId="9751" xr:uid="{00000000-0005-0000-0000-0000C31F0000}"/>
    <cellStyle name="Normal 22 4" xfId="9748" xr:uid="{00000000-0005-0000-0000-0000C41F0000}"/>
    <cellStyle name="Normal 23" xfId="4106" xr:uid="{00000000-0005-0000-0000-0000C51F0000}"/>
    <cellStyle name="Normal 23 2" xfId="4107" xr:uid="{00000000-0005-0000-0000-0000C61F0000}"/>
    <cellStyle name="Normal 23 2 2" xfId="9753" xr:uid="{00000000-0005-0000-0000-0000C71F0000}"/>
    <cellStyle name="Normal 23 3" xfId="9752" xr:uid="{00000000-0005-0000-0000-0000C81F0000}"/>
    <cellStyle name="Normal 24" xfId="4108" xr:uid="{00000000-0005-0000-0000-0000C91F0000}"/>
    <cellStyle name="Normal 24 2" xfId="4109" xr:uid="{00000000-0005-0000-0000-0000CA1F0000}"/>
    <cellStyle name="Normal 25" xfId="5654" xr:uid="{00000000-0005-0000-0000-0000CB1F0000}"/>
    <cellStyle name="Normal 3" xfId="6" xr:uid="{00000000-0005-0000-0000-0000CC1F0000}"/>
    <cellStyle name="Normal 3 10" xfId="4110" xr:uid="{00000000-0005-0000-0000-0000CD1F0000}"/>
    <cellStyle name="Normal 3 11" xfId="4111" xr:uid="{00000000-0005-0000-0000-0000CE1F0000}"/>
    <cellStyle name="Normal 3 12" xfId="4112" xr:uid="{00000000-0005-0000-0000-0000CF1F0000}"/>
    <cellStyle name="Normal 3 13" xfId="4113" xr:uid="{00000000-0005-0000-0000-0000D01F0000}"/>
    <cellStyle name="Normal 3 14" xfId="4114" xr:uid="{00000000-0005-0000-0000-0000D11F0000}"/>
    <cellStyle name="Normal 3 15" xfId="4115" xr:uid="{00000000-0005-0000-0000-0000D21F0000}"/>
    <cellStyle name="Normal 3 16" xfId="4116" xr:uid="{00000000-0005-0000-0000-0000D31F0000}"/>
    <cellStyle name="Normal 3 17" xfId="5736" xr:uid="{00000000-0005-0000-0000-0000D41F0000}"/>
    <cellStyle name="Normal 3 17 2" xfId="11272" xr:uid="{00000000-0005-0000-0000-0000D51F0000}"/>
    <cellStyle name="Normal 3 2" xfId="7" xr:uid="{00000000-0005-0000-0000-0000D61F0000}"/>
    <cellStyle name="Normal 3 2 2" xfId="12" xr:uid="{00000000-0005-0000-0000-0000D71F0000}"/>
    <cellStyle name="Normal 3 2 3" xfId="5737" xr:uid="{00000000-0005-0000-0000-0000D81F0000}"/>
    <cellStyle name="Normal 3 2 3 2" xfId="11273" xr:uid="{00000000-0005-0000-0000-0000D91F0000}"/>
    <cellStyle name="Normal 3 3" xfId="13" xr:uid="{00000000-0005-0000-0000-0000DA1F0000}"/>
    <cellStyle name="Normal 3 4" xfId="4117" xr:uid="{00000000-0005-0000-0000-0000DB1F0000}"/>
    <cellStyle name="Normal 3 5" xfId="4118" xr:uid="{00000000-0005-0000-0000-0000DC1F0000}"/>
    <cellStyle name="Normal 3 6" xfId="4119" xr:uid="{00000000-0005-0000-0000-0000DD1F0000}"/>
    <cellStyle name="Normal 3 7" xfId="4120" xr:uid="{00000000-0005-0000-0000-0000DE1F0000}"/>
    <cellStyle name="Normal 3 8" xfId="4121" xr:uid="{00000000-0005-0000-0000-0000DF1F0000}"/>
    <cellStyle name="Normal 3 9" xfId="4122" xr:uid="{00000000-0005-0000-0000-0000E01F0000}"/>
    <cellStyle name="Normal 36" xfId="5658" xr:uid="{00000000-0005-0000-0000-0000E11F0000}"/>
    <cellStyle name="Normal 4" xfId="8" xr:uid="{00000000-0005-0000-0000-0000E21F0000}"/>
    <cellStyle name="Normal 4 10" xfId="4123" xr:uid="{00000000-0005-0000-0000-0000E31F0000}"/>
    <cellStyle name="Normal 4 11" xfId="4124" xr:uid="{00000000-0005-0000-0000-0000E41F0000}"/>
    <cellStyle name="Normal 4 12" xfId="4125" xr:uid="{00000000-0005-0000-0000-0000E51F0000}"/>
    <cellStyle name="Normal 4 13" xfId="4126" xr:uid="{00000000-0005-0000-0000-0000E61F0000}"/>
    <cellStyle name="Normal 4 14" xfId="4127" xr:uid="{00000000-0005-0000-0000-0000E71F0000}"/>
    <cellStyle name="Normal 4 15" xfId="4128" xr:uid="{00000000-0005-0000-0000-0000E81F0000}"/>
    <cellStyle name="Normal 4 16" xfId="4129" xr:uid="{00000000-0005-0000-0000-0000E91F0000}"/>
    <cellStyle name="Normal 4 2" xfId="10" xr:uid="{00000000-0005-0000-0000-0000EA1F0000}"/>
    <cellStyle name="Normal 4 2 2" xfId="14" xr:uid="{00000000-0005-0000-0000-0000EB1F0000}"/>
    <cellStyle name="Normal 4 2 2 2" xfId="15" xr:uid="{00000000-0005-0000-0000-0000EC1F0000}"/>
    <cellStyle name="Normal 4 2 2 2 2" xfId="5671" xr:uid="{00000000-0005-0000-0000-0000ED1F0000}"/>
    <cellStyle name="Normal 4 2 2 2 2 2" xfId="11266" xr:uid="{00000000-0005-0000-0000-0000EE1F0000}"/>
    <cellStyle name="Normal 4 2 2 2 3" xfId="5761" xr:uid="{00000000-0005-0000-0000-0000EF1F0000}"/>
    <cellStyle name="Normal 4 2 2 3" xfId="16" xr:uid="{00000000-0005-0000-0000-0000F01F0000}"/>
    <cellStyle name="Normal 4 2 2 3 2" xfId="5672" xr:uid="{00000000-0005-0000-0000-0000F11F0000}"/>
    <cellStyle name="Normal 4 2 2 3 2 2" xfId="11267" xr:uid="{00000000-0005-0000-0000-0000F21F0000}"/>
    <cellStyle name="Normal 4 2 2 3 3" xfId="5762" xr:uid="{00000000-0005-0000-0000-0000F31F0000}"/>
    <cellStyle name="Normal 4 2 2 4" xfId="99" xr:uid="{00000000-0005-0000-0000-0000F41F0000}"/>
    <cellStyle name="Normal 4 2 2 4 2" xfId="5673" xr:uid="{00000000-0005-0000-0000-0000F51F0000}"/>
    <cellStyle name="Normal 4 2 2 4 2 2" xfId="11268" xr:uid="{00000000-0005-0000-0000-0000F61F0000}"/>
    <cellStyle name="Normal 4 2 2 4 3" xfId="5766" xr:uid="{00000000-0005-0000-0000-0000F71F0000}"/>
    <cellStyle name="Normal 4 2 2 5" xfId="102" xr:uid="{00000000-0005-0000-0000-0000F81F0000}"/>
    <cellStyle name="Normal 4 2 2 5 2" xfId="107" xr:uid="{00000000-0005-0000-0000-0000F91F0000}"/>
    <cellStyle name="Normal 4 2 2 5 2 2" xfId="5675" xr:uid="{00000000-0005-0000-0000-0000FA1F0000}"/>
    <cellStyle name="Normal 4 2 2 5 2 2 2" xfId="11270" xr:uid="{00000000-0005-0000-0000-0000FB1F0000}"/>
    <cellStyle name="Normal 4 2 2 5 2 3" xfId="5774" xr:uid="{00000000-0005-0000-0000-0000FC1F0000}"/>
    <cellStyle name="Normal 4 2 2 5 2 3 2" xfId="11277" xr:uid="{B3B5830A-3FD9-46AB-BD53-B564BC239189}"/>
    <cellStyle name="Normal 4 2 2 5 2 3 2 2" xfId="11280" xr:uid="{48A02DD1-F5B5-4B3B-B72B-D6A121D82D79}"/>
    <cellStyle name="Normal 4 2 2 5 2 4" xfId="11276" xr:uid="{DC8B696E-93F3-44BF-A9E8-A25D93524855}"/>
    <cellStyle name="Normal 4 2 2 5 3" xfId="5674" xr:uid="{00000000-0005-0000-0000-0000FD1F0000}"/>
    <cellStyle name="Normal 4 2 2 5 3 2" xfId="11269" xr:uid="{00000000-0005-0000-0000-0000FE1F0000}"/>
    <cellStyle name="Normal 4 2 2 5 4" xfId="5769" xr:uid="{00000000-0005-0000-0000-0000FF1F0000}"/>
    <cellStyle name="Normal 4 2 2 6" xfId="105" xr:uid="{00000000-0005-0000-0000-000000200000}"/>
    <cellStyle name="Normal 4 2 2 6 2" xfId="106" xr:uid="{00000000-0005-0000-0000-000001200000}"/>
    <cellStyle name="Normal 4 2 2 6 2 2" xfId="5655" xr:uid="{00000000-0005-0000-0000-000002200000}"/>
    <cellStyle name="Normal 4 2 2 6 2 2 2" xfId="11253" xr:uid="{00000000-0005-0000-0000-000003200000}"/>
    <cellStyle name="Normal 4 2 2 6 2 2 2 2" xfId="11275" xr:uid="{D2DFCF90-EC5C-4241-88E1-44D176B62F93}"/>
    <cellStyle name="Normal 4 2 2 6 2 3" xfId="5773" xr:uid="{00000000-0005-0000-0000-000004200000}"/>
    <cellStyle name="Normal 4 2 2 6 3" xfId="5676" xr:uid="{00000000-0005-0000-0000-000005200000}"/>
    <cellStyle name="Normal 4 2 2 6 3 2" xfId="11271" xr:uid="{00000000-0005-0000-0000-000006200000}"/>
    <cellStyle name="Normal 4 2 2 6 4" xfId="5772" xr:uid="{00000000-0005-0000-0000-000007200000}"/>
    <cellStyle name="Normal 4 2 2 7" xfId="5670" xr:uid="{00000000-0005-0000-0000-000008200000}"/>
    <cellStyle name="Normal 4 2 2 7 2" xfId="11265" xr:uid="{00000000-0005-0000-0000-000009200000}"/>
    <cellStyle name="Normal 4 2 2 8" xfId="5760" xr:uid="{00000000-0005-0000-0000-00000A200000}"/>
    <cellStyle name="Normal 4 2 3" xfId="5669" xr:uid="{00000000-0005-0000-0000-00000B200000}"/>
    <cellStyle name="Normal 4 2 3 2" xfId="11264" xr:uid="{00000000-0005-0000-0000-00000C200000}"/>
    <cellStyle name="Normal 4 2 4" xfId="5759" xr:uid="{00000000-0005-0000-0000-00000D200000}"/>
    <cellStyle name="Normal 4 3" xfId="4130" xr:uid="{00000000-0005-0000-0000-00000E200000}"/>
    <cellStyle name="Normal 4 4" xfId="4131" xr:uid="{00000000-0005-0000-0000-00000F200000}"/>
    <cellStyle name="Normal 4 5" xfId="4132" xr:uid="{00000000-0005-0000-0000-000010200000}"/>
    <cellStyle name="Normal 4 6" xfId="4133" xr:uid="{00000000-0005-0000-0000-000011200000}"/>
    <cellStyle name="Normal 4 7" xfId="4134" xr:uid="{00000000-0005-0000-0000-000012200000}"/>
    <cellStyle name="Normal 4 8" xfId="4135" xr:uid="{00000000-0005-0000-0000-000013200000}"/>
    <cellStyle name="Normal 4 9" xfId="4136" xr:uid="{00000000-0005-0000-0000-000014200000}"/>
    <cellStyle name="Normal 5" xfId="20" xr:uid="{00000000-0005-0000-0000-000015200000}"/>
    <cellStyle name="Normal 5 2" xfId="4137" xr:uid="{00000000-0005-0000-0000-000016200000}"/>
    <cellStyle name="Normal 5 3" xfId="4138" xr:uid="{00000000-0005-0000-0000-000017200000}"/>
    <cellStyle name="Normal 5 4" xfId="4139" xr:uid="{00000000-0005-0000-0000-000018200000}"/>
    <cellStyle name="Normal 5 5" xfId="4140" xr:uid="{00000000-0005-0000-0000-000019200000}"/>
    <cellStyle name="Normal 5 6" xfId="4141" xr:uid="{00000000-0005-0000-0000-00001A200000}"/>
    <cellStyle name="Normal 5 7" xfId="5738" xr:uid="{00000000-0005-0000-0000-00001B200000}"/>
    <cellStyle name="Normal 5 7 2" xfId="11274" xr:uid="{00000000-0005-0000-0000-00001C200000}"/>
    <cellStyle name="Normal 6" xfId="98" xr:uid="{00000000-0005-0000-0000-00001D200000}"/>
    <cellStyle name="Normal 6 10" xfId="4142" xr:uid="{00000000-0005-0000-0000-00001E200000}"/>
    <cellStyle name="Normal 6 10 2" xfId="4143" xr:uid="{00000000-0005-0000-0000-00001F200000}"/>
    <cellStyle name="Normal 6 10 2 2" xfId="4144" xr:uid="{00000000-0005-0000-0000-000020200000}"/>
    <cellStyle name="Normal 6 10 2 2 2" xfId="9756" xr:uid="{00000000-0005-0000-0000-000021200000}"/>
    <cellStyle name="Normal 6 10 2 3" xfId="9755" xr:uid="{00000000-0005-0000-0000-000022200000}"/>
    <cellStyle name="Normal 6 10 3" xfId="4145" xr:uid="{00000000-0005-0000-0000-000023200000}"/>
    <cellStyle name="Normal 6 10 3 2" xfId="4146" xr:uid="{00000000-0005-0000-0000-000024200000}"/>
    <cellStyle name="Normal 6 10 3 2 2" xfId="9758" xr:uid="{00000000-0005-0000-0000-000025200000}"/>
    <cellStyle name="Normal 6 10 3 3" xfId="9757" xr:uid="{00000000-0005-0000-0000-000026200000}"/>
    <cellStyle name="Normal 6 10 4" xfId="4147" xr:uid="{00000000-0005-0000-0000-000027200000}"/>
    <cellStyle name="Normal 6 10 4 2" xfId="9759" xr:uid="{00000000-0005-0000-0000-000028200000}"/>
    <cellStyle name="Normal 6 10 5" xfId="9754" xr:uid="{00000000-0005-0000-0000-000029200000}"/>
    <cellStyle name="Normal 6 11" xfId="4148" xr:uid="{00000000-0005-0000-0000-00002A200000}"/>
    <cellStyle name="Normal 6 11 2" xfId="4149" xr:uid="{00000000-0005-0000-0000-00002B200000}"/>
    <cellStyle name="Normal 6 11 2 2" xfId="9761" xr:uid="{00000000-0005-0000-0000-00002C200000}"/>
    <cellStyle name="Normal 6 11 3" xfId="9760" xr:uid="{00000000-0005-0000-0000-00002D200000}"/>
    <cellStyle name="Normal 6 12" xfId="4150" xr:uid="{00000000-0005-0000-0000-00002E200000}"/>
    <cellStyle name="Normal 6 12 2" xfId="4151" xr:uid="{00000000-0005-0000-0000-00002F200000}"/>
    <cellStyle name="Normal 6 12 2 2" xfId="9763" xr:uid="{00000000-0005-0000-0000-000030200000}"/>
    <cellStyle name="Normal 6 12 3" xfId="9762" xr:uid="{00000000-0005-0000-0000-000031200000}"/>
    <cellStyle name="Normal 6 13" xfId="4152" xr:uid="{00000000-0005-0000-0000-000032200000}"/>
    <cellStyle name="Normal 6 13 2" xfId="4153" xr:uid="{00000000-0005-0000-0000-000033200000}"/>
    <cellStyle name="Normal 6 13 2 2" xfId="9765" xr:uid="{00000000-0005-0000-0000-000034200000}"/>
    <cellStyle name="Normal 6 13 3" xfId="9764" xr:uid="{00000000-0005-0000-0000-000035200000}"/>
    <cellStyle name="Normal 6 14" xfId="4154" xr:uid="{00000000-0005-0000-0000-000036200000}"/>
    <cellStyle name="Normal 6 14 2" xfId="9766" xr:uid="{00000000-0005-0000-0000-000037200000}"/>
    <cellStyle name="Normal 6 15" xfId="5739" xr:uid="{00000000-0005-0000-0000-000038200000}"/>
    <cellStyle name="Normal 6 16" xfId="5765" xr:uid="{00000000-0005-0000-0000-000039200000}"/>
    <cellStyle name="Normal 6 2" xfId="4155" xr:uid="{00000000-0005-0000-0000-00003A200000}"/>
    <cellStyle name="Normal 6 2 2" xfId="4156" xr:uid="{00000000-0005-0000-0000-00003B200000}"/>
    <cellStyle name="Normal 6 2 2 2" xfId="4157" xr:uid="{00000000-0005-0000-0000-00003C200000}"/>
    <cellStyle name="Normal 6 2 2 2 2" xfId="4158" xr:uid="{00000000-0005-0000-0000-00003D200000}"/>
    <cellStyle name="Normal 6 2 2 2 2 2" xfId="4159" xr:uid="{00000000-0005-0000-0000-00003E200000}"/>
    <cellStyle name="Normal 6 2 2 2 2 2 2" xfId="4160" xr:uid="{00000000-0005-0000-0000-00003F200000}"/>
    <cellStyle name="Normal 6 2 2 2 2 2 2 2" xfId="9772" xr:uid="{00000000-0005-0000-0000-000040200000}"/>
    <cellStyle name="Normal 6 2 2 2 2 2 3" xfId="9771" xr:uid="{00000000-0005-0000-0000-000041200000}"/>
    <cellStyle name="Normal 6 2 2 2 2 3" xfId="4161" xr:uid="{00000000-0005-0000-0000-000042200000}"/>
    <cellStyle name="Normal 6 2 2 2 2 3 2" xfId="4162" xr:uid="{00000000-0005-0000-0000-000043200000}"/>
    <cellStyle name="Normal 6 2 2 2 2 3 2 2" xfId="9774" xr:uid="{00000000-0005-0000-0000-000044200000}"/>
    <cellStyle name="Normal 6 2 2 2 2 3 3" xfId="9773" xr:uid="{00000000-0005-0000-0000-000045200000}"/>
    <cellStyle name="Normal 6 2 2 2 2 4" xfId="4163" xr:uid="{00000000-0005-0000-0000-000046200000}"/>
    <cellStyle name="Normal 6 2 2 2 2 4 2" xfId="9775" xr:uid="{00000000-0005-0000-0000-000047200000}"/>
    <cellStyle name="Normal 6 2 2 2 2 5" xfId="9770" xr:uid="{00000000-0005-0000-0000-000048200000}"/>
    <cellStyle name="Normal 6 2 2 2 3" xfId="4164" xr:uid="{00000000-0005-0000-0000-000049200000}"/>
    <cellStyle name="Normal 6 2 2 2 3 2" xfId="4165" xr:uid="{00000000-0005-0000-0000-00004A200000}"/>
    <cellStyle name="Normal 6 2 2 2 3 2 2" xfId="9777" xr:uid="{00000000-0005-0000-0000-00004B200000}"/>
    <cellStyle name="Normal 6 2 2 2 3 3" xfId="9776" xr:uid="{00000000-0005-0000-0000-00004C200000}"/>
    <cellStyle name="Normal 6 2 2 2 4" xfId="4166" xr:uid="{00000000-0005-0000-0000-00004D200000}"/>
    <cellStyle name="Normal 6 2 2 2 4 2" xfId="4167" xr:uid="{00000000-0005-0000-0000-00004E200000}"/>
    <cellStyle name="Normal 6 2 2 2 4 2 2" xfId="9779" xr:uid="{00000000-0005-0000-0000-00004F200000}"/>
    <cellStyle name="Normal 6 2 2 2 4 3" xfId="9778" xr:uid="{00000000-0005-0000-0000-000050200000}"/>
    <cellStyle name="Normal 6 2 2 2 5" xfId="4168" xr:uid="{00000000-0005-0000-0000-000051200000}"/>
    <cellStyle name="Normal 6 2 2 2 5 2" xfId="9780" xr:uid="{00000000-0005-0000-0000-000052200000}"/>
    <cellStyle name="Normal 6 2 2 2 6" xfId="9769" xr:uid="{00000000-0005-0000-0000-000053200000}"/>
    <cellStyle name="Normal 6 2 2 3" xfId="4169" xr:uid="{00000000-0005-0000-0000-000054200000}"/>
    <cellStyle name="Normal 6 2 2 3 2" xfId="4170" xr:uid="{00000000-0005-0000-0000-000055200000}"/>
    <cellStyle name="Normal 6 2 2 3 2 2" xfId="4171" xr:uid="{00000000-0005-0000-0000-000056200000}"/>
    <cellStyle name="Normal 6 2 2 3 2 2 2" xfId="9783" xr:uid="{00000000-0005-0000-0000-000057200000}"/>
    <cellStyle name="Normal 6 2 2 3 2 3" xfId="9782" xr:uid="{00000000-0005-0000-0000-000058200000}"/>
    <cellStyle name="Normal 6 2 2 3 3" xfId="4172" xr:uid="{00000000-0005-0000-0000-000059200000}"/>
    <cellStyle name="Normal 6 2 2 3 3 2" xfId="4173" xr:uid="{00000000-0005-0000-0000-00005A200000}"/>
    <cellStyle name="Normal 6 2 2 3 3 2 2" xfId="9785" xr:uid="{00000000-0005-0000-0000-00005B200000}"/>
    <cellStyle name="Normal 6 2 2 3 3 3" xfId="9784" xr:uid="{00000000-0005-0000-0000-00005C200000}"/>
    <cellStyle name="Normal 6 2 2 3 4" xfId="4174" xr:uid="{00000000-0005-0000-0000-00005D200000}"/>
    <cellStyle name="Normal 6 2 2 3 4 2" xfId="9786" xr:uid="{00000000-0005-0000-0000-00005E200000}"/>
    <cellStyle name="Normal 6 2 2 3 5" xfId="9781" xr:uid="{00000000-0005-0000-0000-00005F200000}"/>
    <cellStyle name="Normal 6 2 2 4" xfId="4175" xr:uid="{00000000-0005-0000-0000-000060200000}"/>
    <cellStyle name="Normal 6 2 2 4 2" xfId="4176" xr:uid="{00000000-0005-0000-0000-000061200000}"/>
    <cellStyle name="Normal 6 2 2 4 2 2" xfId="9788" xr:uid="{00000000-0005-0000-0000-000062200000}"/>
    <cellStyle name="Normal 6 2 2 4 3" xfId="9787" xr:uid="{00000000-0005-0000-0000-000063200000}"/>
    <cellStyle name="Normal 6 2 2 5" xfId="4177" xr:uid="{00000000-0005-0000-0000-000064200000}"/>
    <cellStyle name="Normal 6 2 2 5 2" xfId="4178" xr:uid="{00000000-0005-0000-0000-000065200000}"/>
    <cellStyle name="Normal 6 2 2 5 2 2" xfId="9790" xr:uid="{00000000-0005-0000-0000-000066200000}"/>
    <cellStyle name="Normal 6 2 2 5 3" xfId="9789" xr:uid="{00000000-0005-0000-0000-000067200000}"/>
    <cellStyle name="Normal 6 2 2 6" xfId="4179" xr:uid="{00000000-0005-0000-0000-000068200000}"/>
    <cellStyle name="Normal 6 2 2 6 2" xfId="4180" xr:uid="{00000000-0005-0000-0000-000069200000}"/>
    <cellStyle name="Normal 6 2 2 6 2 2" xfId="9792" xr:uid="{00000000-0005-0000-0000-00006A200000}"/>
    <cellStyle name="Normal 6 2 2 6 3" xfId="9791" xr:uid="{00000000-0005-0000-0000-00006B200000}"/>
    <cellStyle name="Normal 6 2 2 7" xfId="4181" xr:uid="{00000000-0005-0000-0000-00006C200000}"/>
    <cellStyle name="Normal 6 2 2 7 2" xfId="9793" xr:uid="{00000000-0005-0000-0000-00006D200000}"/>
    <cellStyle name="Normal 6 2 2 8" xfId="9768" xr:uid="{00000000-0005-0000-0000-00006E200000}"/>
    <cellStyle name="Normal 6 2 3" xfId="4182" xr:uid="{00000000-0005-0000-0000-00006F200000}"/>
    <cellStyle name="Normal 6 2 3 2" xfId="4183" xr:uid="{00000000-0005-0000-0000-000070200000}"/>
    <cellStyle name="Normal 6 2 3 2 2" xfId="4184" xr:uid="{00000000-0005-0000-0000-000071200000}"/>
    <cellStyle name="Normal 6 2 3 2 2 2" xfId="4185" xr:uid="{00000000-0005-0000-0000-000072200000}"/>
    <cellStyle name="Normal 6 2 3 2 2 2 2" xfId="9797" xr:uid="{00000000-0005-0000-0000-000073200000}"/>
    <cellStyle name="Normal 6 2 3 2 2 3" xfId="9796" xr:uid="{00000000-0005-0000-0000-000074200000}"/>
    <cellStyle name="Normal 6 2 3 2 3" xfId="4186" xr:uid="{00000000-0005-0000-0000-000075200000}"/>
    <cellStyle name="Normal 6 2 3 2 3 2" xfId="4187" xr:uid="{00000000-0005-0000-0000-000076200000}"/>
    <cellStyle name="Normal 6 2 3 2 3 2 2" xfId="9799" xr:uid="{00000000-0005-0000-0000-000077200000}"/>
    <cellStyle name="Normal 6 2 3 2 3 3" xfId="9798" xr:uid="{00000000-0005-0000-0000-000078200000}"/>
    <cellStyle name="Normal 6 2 3 2 4" xfId="4188" xr:uid="{00000000-0005-0000-0000-000079200000}"/>
    <cellStyle name="Normal 6 2 3 2 4 2" xfId="9800" xr:uid="{00000000-0005-0000-0000-00007A200000}"/>
    <cellStyle name="Normal 6 2 3 2 5" xfId="9795" xr:uid="{00000000-0005-0000-0000-00007B200000}"/>
    <cellStyle name="Normal 6 2 3 3" xfId="4189" xr:uid="{00000000-0005-0000-0000-00007C200000}"/>
    <cellStyle name="Normal 6 2 3 3 2" xfId="4190" xr:uid="{00000000-0005-0000-0000-00007D200000}"/>
    <cellStyle name="Normal 6 2 3 3 2 2" xfId="9802" xr:uid="{00000000-0005-0000-0000-00007E200000}"/>
    <cellStyle name="Normal 6 2 3 3 3" xfId="9801" xr:uid="{00000000-0005-0000-0000-00007F200000}"/>
    <cellStyle name="Normal 6 2 3 4" xfId="4191" xr:uid="{00000000-0005-0000-0000-000080200000}"/>
    <cellStyle name="Normal 6 2 3 4 2" xfId="4192" xr:uid="{00000000-0005-0000-0000-000081200000}"/>
    <cellStyle name="Normal 6 2 3 4 2 2" xfId="9804" xr:uid="{00000000-0005-0000-0000-000082200000}"/>
    <cellStyle name="Normal 6 2 3 4 3" xfId="9803" xr:uid="{00000000-0005-0000-0000-000083200000}"/>
    <cellStyle name="Normal 6 2 3 5" xfId="4193" xr:uid="{00000000-0005-0000-0000-000084200000}"/>
    <cellStyle name="Normal 6 2 3 5 2" xfId="9805" xr:uid="{00000000-0005-0000-0000-000085200000}"/>
    <cellStyle name="Normal 6 2 3 6" xfId="9794" xr:uid="{00000000-0005-0000-0000-000086200000}"/>
    <cellStyle name="Normal 6 2 4" xfId="4194" xr:uid="{00000000-0005-0000-0000-000087200000}"/>
    <cellStyle name="Normal 6 2 4 2" xfId="4195" xr:uid="{00000000-0005-0000-0000-000088200000}"/>
    <cellStyle name="Normal 6 2 4 2 2" xfId="4196" xr:uid="{00000000-0005-0000-0000-000089200000}"/>
    <cellStyle name="Normal 6 2 4 2 2 2" xfId="9808" xr:uid="{00000000-0005-0000-0000-00008A200000}"/>
    <cellStyle name="Normal 6 2 4 2 3" xfId="9807" xr:uid="{00000000-0005-0000-0000-00008B200000}"/>
    <cellStyle name="Normal 6 2 4 3" xfId="4197" xr:uid="{00000000-0005-0000-0000-00008C200000}"/>
    <cellStyle name="Normal 6 2 4 3 2" xfId="4198" xr:uid="{00000000-0005-0000-0000-00008D200000}"/>
    <cellStyle name="Normal 6 2 4 3 2 2" xfId="9810" xr:uid="{00000000-0005-0000-0000-00008E200000}"/>
    <cellStyle name="Normal 6 2 4 3 3" xfId="9809" xr:uid="{00000000-0005-0000-0000-00008F200000}"/>
    <cellStyle name="Normal 6 2 4 4" xfId="4199" xr:uid="{00000000-0005-0000-0000-000090200000}"/>
    <cellStyle name="Normal 6 2 4 4 2" xfId="9811" xr:uid="{00000000-0005-0000-0000-000091200000}"/>
    <cellStyle name="Normal 6 2 4 5" xfId="9806" xr:uid="{00000000-0005-0000-0000-000092200000}"/>
    <cellStyle name="Normal 6 2 5" xfId="4200" xr:uid="{00000000-0005-0000-0000-000093200000}"/>
    <cellStyle name="Normal 6 2 5 2" xfId="4201" xr:uid="{00000000-0005-0000-0000-000094200000}"/>
    <cellStyle name="Normal 6 2 5 2 2" xfId="9813" xr:uid="{00000000-0005-0000-0000-000095200000}"/>
    <cellStyle name="Normal 6 2 5 3" xfId="9812" xr:uid="{00000000-0005-0000-0000-000096200000}"/>
    <cellStyle name="Normal 6 2 6" xfId="4202" xr:uid="{00000000-0005-0000-0000-000097200000}"/>
    <cellStyle name="Normal 6 2 6 2" xfId="4203" xr:uid="{00000000-0005-0000-0000-000098200000}"/>
    <cellStyle name="Normal 6 2 6 2 2" xfId="9815" xr:uid="{00000000-0005-0000-0000-000099200000}"/>
    <cellStyle name="Normal 6 2 6 3" xfId="9814" xr:uid="{00000000-0005-0000-0000-00009A200000}"/>
    <cellStyle name="Normal 6 2 7" xfId="4204" xr:uid="{00000000-0005-0000-0000-00009B200000}"/>
    <cellStyle name="Normal 6 2 7 2" xfId="4205" xr:uid="{00000000-0005-0000-0000-00009C200000}"/>
    <cellStyle name="Normal 6 2 7 2 2" xfId="9817" xr:uid="{00000000-0005-0000-0000-00009D200000}"/>
    <cellStyle name="Normal 6 2 7 3" xfId="9816" xr:uid="{00000000-0005-0000-0000-00009E200000}"/>
    <cellStyle name="Normal 6 2 8" xfId="4206" xr:uid="{00000000-0005-0000-0000-00009F200000}"/>
    <cellStyle name="Normal 6 2 8 2" xfId="9818" xr:uid="{00000000-0005-0000-0000-0000A0200000}"/>
    <cellStyle name="Normal 6 2 9" xfId="9767" xr:uid="{00000000-0005-0000-0000-0000A1200000}"/>
    <cellStyle name="Normal 6 3" xfId="4207" xr:uid="{00000000-0005-0000-0000-0000A2200000}"/>
    <cellStyle name="Normal 6 3 2" xfId="4208" xr:uid="{00000000-0005-0000-0000-0000A3200000}"/>
    <cellStyle name="Normal 6 3 2 2" xfId="4209" xr:uid="{00000000-0005-0000-0000-0000A4200000}"/>
    <cellStyle name="Normal 6 3 2 2 2" xfId="4210" xr:uid="{00000000-0005-0000-0000-0000A5200000}"/>
    <cellStyle name="Normal 6 3 2 2 2 2" xfId="4211" xr:uid="{00000000-0005-0000-0000-0000A6200000}"/>
    <cellStyle name="Normal 6 3 2 2 2 2 2" xfId="4212" xr:uid="{00000000-0005-0000-0000-0000A7200000}"/>
    <cellStyle name="Normal 6 3 2 2 2 2 2 2" xfId="9824" xr:uid="{00000000-0005-0000-0000-0000A8200000}"/>
    <cellStyle name="Normal 6 3 2 2 2 2 3" xfId="9823" xr:uid="{00000000-0005-0000-0000-0000A9200000}"/>
    <cellStyle name="Normal 6 3 2 2 2 3" xfId="4213" xr:uid="{00000000-0005-0000-0000-0000AA200000}"/>
    <cellStyle name="Normal 6 3 2 2 2 3 2" xfId="4214" xr:uid="{00000000-0005-0000-0000-0000AB200000}"/>
    <cellStyle name="Normal 6 3 2 2 2 3 2 2" xfId="9826" xr:uid="{00000000-0005-0000-0000-0000AC200000}"/>
    <cellStyle name="Normal 6 3 2 2 2 3 3" xfId="9825" xr:uid="{00000000-0005-0000-0000-0000AD200000}"/>
    <cellStyle name="Normal 6 3 2 2 2 4" xfId="4215" xr:uid="{00000000-0005-0000-0000-0000AE200000}"/>
    <cellStyle name="Normal 6 3 2 2 2 4 2" xfId="9827" xr:uid="{00000000-0005-0000-0000-0000AF200000}"/>
    <cellStyle name="Normal 6 3 2 2 2 5" xfId="9822" xr:uid="{00000000-0005-0000-0000-0000B0200000}"/>
    <cellStyle name="Normal 6 3 2 2 3" xfId="4216" xr:uid="{00000000-0005-0000-0000-0000B1200000}"/>
    <cellStyle name="Normal 6 3 2 2 3 2" xfId="4217" xr:uid="{00000000-0005-0000-0000-0000B2200000}"/>
    <cellStyle name="Normal 6 3 2 2 3 2 2" xfId="9829" xr:uid="{00000000-0005-0000-0000-0000B3200000}"/>
    <cellStyle name="Normal 6 3 2 2 3 3" xfId="9828" xr:uid="{00000000-0005-0000-0000-0000B4200000}"/>
    <cellStyle name="Normal 6 3 2 2 4" xfId="4218" xr:uid="{00000000-0005-0000-0000-0000B5200000}"/>
    <cellStyle name="Normal 6 3 2 2 4 2" xfId="4219" xr:uid="{00000000-0005-0000-0000-0000B6200000}"/>
    <cellStyle name="Normal 6 3 2 2 4 2 2" xfId="9831" xr:uid="{00000000-0005-0000-0000-0000B7200000}"/>
    <cellStyle name="Normal 6 3 2 2 4 3" xfId="9830" xr:uid="{00000000-0005-0000-0000-0000B8200000}"/>
    <cellStyle name="Normal 6 3 2 2 5" xfId="4220" xr:uid="{00000000-0005-0000-0000-0000B9200000}"/>
    <cellStyle name="Normal 6 3 2 2 5 2" xfId="9832" xr:uid="{00000000-0005-0000-0000-0000BA200000}"/>
    <cellStyle name="Normal 6 3 2 2 6" xfId="9821" xr:uid="{00000000-0005-0000-0000-0000BB200000}"/>
    <cellStyle name="Normal 6 3 2 3" xfId="4221" xr:uid="{00000000-0005-0000-0000-0000BC200000}"/>
    <cellStyle name="Normal 6 3 2 3 2" xfId="4222" xr:uid="{00000000-0005-0000-0000-0000BD200000}"/>
    <cellStyle name="Normal 6 3 2 3 2 2" xfId="4223" xr:uid="{00000000-0005-0000-0000-0000BE200000}"/>
    <cellStyle name="Normal 6 3 2 3 2 2 2" xfId="9835" xr:uid="{00000000-0005-0000-0000-0000BF200000}"/>
    <cellStyle name="Normal 6 3 2 3 2 3" xfId="9834" xr:uid="{00000000-0005-0000-0000-0000C0200000}"/>
    <cellStyle name="Normal 6 3 2 3 3" xfId="4224" xr:uid="{00000000-0005-0000-0000-0000C1200000}"/>
    <cellStyle name="Normal 6 3 2 3 3 2" xfId="4225" xr:uid="{00000000-0005-0000-0000-0000C2200000}"/>
    <cellStyle name="Normal 6 3 2 3 3 2 2" xfId="9837" xr:uid="{00000000-0005-0000-0000-0000C3200000}"/>
    <cellStyle name="Normal 6 3 2 3 3 3" xfId="9836" xr:uid="{00000000-0005-0000-0000-0000C4200000}"/>
    <cellStyle name="Normal 6 3 2 3 4" xfId="4226" xr:uid="{00000000-0005-0000-0000-0000C5200000}"/>
    <cellStyle name="Normal 6 3 2 3 4 2" xfId="9838" xr:uid="{00000000-0005-0000-0000-0000C6200000}"/>
    <cellStyle name="Normal 6 3 2 3 5" xfId="9833" xr:uid="{00000000-0005-0000-0000-0000C7200000}"/>
    <cellStyle name="Normal 6 3 2 4" xfId="4227" xr:uid="{00000000-0005-0000-0000-0000C8200000}"/>
    <cellStyle name="Normal 6 3 2 4 2" xfId="4228" xr:uid="{00000000-0005-0000-0000-0000C9200000}"/>
    <cellStyle name="Normal 6 3 2 4 2 2" xfId="9840" xr:uid="{00000000-0005-0000-0000-0000CA200000}"/>
    <cellStyle name="Normal 6 3 2 4 3" xfId="9839" xr:uid="{00000000-0005-0000-0000-0000CB200000}"/>
    <cellStyle name="Normal 6 3 2 5" xfId="4229" xr:uid="{00000000-0005-0000-0000-0000CC200000}"/>
    <cellStyle name="Normal 6 3 2 5 2" xfId="4230" xr:uid="{00000000-0005-0000-0000-0000CD200000}"/>
    <cellStyle name="Normal 6 3 2 5 2 2" xfId="9842" xr:uid="{00000000-0005-0000-0000-0000CE200000}"/>
    <cellStyle name="Normal 6 3 2 5 3" xfId="9841" xr:uid="{00000000-0005-0000-0000-0000CF200000}"/>
    <cellStyle name="Normal 6 3 2 6" xfId="4231" xr:uid="{00000000-0005-0000-0000-0000D0200000}"/>
    <cellStyle name="Normal 6 3 2 6 2" xfId="4232" xr:uid="{00000000-0005-0000-0000-0000D1200000}"/>
    <cellStyle name="Normal 6 3 2 6 2 2" xfId="9844" xr:uid="{00000000-0005-0000-0000-0000D2200000}"/>
    <cellStyle name="Normal 6 3 2 6 3" xfId="9843" xr:uid="{00000000-0005-0000-0000-0000D3200000}"/>
    <cellStyle name="Normal 6 3 2 7" xfId="4233" xr:uid="{00000000-0005-0000-0000-0000D4200000}"/>
    <cellStyle name="Normal 6 3 2 7 2" xfId="9845" xr:uid="{00000000-0005-0000-0000-0000D5200000}"/>
    <cellStyle name="Normal 6 3 2 8" xfId="9820" xr:uid="{00000000-0005-0000-0000-0000D6200000}"/>
    <cellStyle name="Normal 6 3 3" xfId="4234" xr:uid="{00000000-0005-0000-0000-0000D7200000}"/>
    <cellStyle name="Normal 6 3 3 2" xfId="4235" xr:uid="{00000000-0005-0000-0000-0000D8200000}"/>
    <cellStyle name="Normal 6 3 3 2 2" xfId="4236" xr:uid="{00000000-0005-0000-0000-0000D9200000}"/>
    <cellStyle name="Normal 6 3 3 2 2 2" xfId="4237" xr:uid="{00000000-0005-0000-0000-0000DA200000}"/>
    <cellStyle name="Normal 6 3 3 2 2 2 2" xfId="9849" xr:uid="{00000000-0005-0000-0000-0000DB200000}"/>
    <cellStyle name="Normal 6 3 3 2 2 3" xfId="9848" xr:uid="{00000000-0005-0000-0000-0000DC200000}"/>
    <cellStyle name="Normal 6 3 3 2 3" xfId="4238" xr:uid="{00000000-0005-0000-0000-0000DD200000}"/>
    <cellStyle name="Normal 6 3 3 2 3 2" xfId="4239" xr:uid="{00000000-0005-0000-0000-0000DE200000}"/>
    <cellStyle name="Normal 6 3 3 2 3 2 2" xfId="9851" xr:uid="{00000000-0005-0000-0000-0000DF200000}"/>
    <cellStyle name="Normal 6 3 3 2 3 3" xfId="9850" xr:uid="{00000000-0005-0000-0000-0000E0200000}"/>
    <cellStyle name="Normal 6 3 3 2 4" xfId="4240" xr:uid="{00000000-0005-0000-0000-0000E1200000}"/>
    <cellStyle name="Normal 6 3 3 2 4 2" xfId="9852" xr:uid="{00000000-0005-0000-0000-0000E2200000}"/>
    <cellStyle name="Normal 6 3 3 2 5" xfId="9847" xr:uid="{00000000-0005-0000-0000-0000E3200000}"/>
    <cellStyle name="Normal 6 3 3 3" xfId="4241" xr:uid="{00000000-0005-0000-0000-0000E4200000}"/>
    <cellStyle name="Normal 6 3 3 3 2" xfId="4242" xr:uid="{00000000-0005-0000-0000-0000E5200000}"/>
    <cellStyle name="Normal 6 3 3 3 2 2" xfId="9854" xr:uid="{00000000-0005-0000-0000-0000E6200000}"/>
    <cellStyle name="Normal 6 3 3 3 3" xfId="9853" xr:uid="{00000000-0005-0000-0000-0000E7200000}"/>
    <cellStyle name="Normal 6 3 3 4" xfId="4243" xr:uid="{00000000-0005-0000-0000-0000E8200000}"/>
    <cellStyle name="Normal 6 3 3 4 2" xfId="4244" xr:uid="{00000000-0005-0000-0000-0000E9200000}"/>
    <cellStyle name="Normal 6 3 3 4 2 2" xfId="9856" xr:uid="{00000000-0005-0000-0000-0000EA200000}"/>
    <cellStyle name="Normal 6 3 3 4 3" xfId="9855" xr:uid="{00000000-0005-0000-0000-0000EB200000}"/>
    <cellStyle name="Normal 6 3 3 5" xfId="4245" xr:uid="{00000000-0005-0000-0000-0000EC200000}"/>
    <cellStyle name="Normal 6 3 3 5 2" xfId="9857" xr:uid="{00000000-0005-0000-0000-0000ED200000}"/>
    <cellStyle name="Normal 6 3 3 6" xfId="9846" xr:uid="{00000000-0005-0000-0000-0000EE200000}"/>
    <cellStyle name="Normal 6 3 4" xfId="4246" xr:uid="{00000000-0005-0000-0000-0000EF200000}"/>
    <cellStyle name="Normal 6 3 4 2" xfId="4247" xr:uid="{00000000-0005-0000-0000-0000F0200000}"/>
    <cellStyle name="Normal 6 3 4 2 2" xfId="4248" xr:uid="{00000000-0005-0000-0000-0000F1200000}"/>
    <cellStyle name="Normal 6 3 4 2 2 2" xfId="9860" xr:uid="{00000000-0005-0000-0000-0000F2200000}"/>
    <cellStyle name="Normal 6 3 4 2 3" xfId="9859" xr:uid="{00000000-0005-0000-0000-0000F3200000}"/>
    <cellStyle name="Normal 6 3 4 3" xfId="4249" xr:uid="{00000000-0005-0000-0000-0000F4200000}"/>
    <cellStyle name="Normal 6 3 4 3 2" xfId="4250" xr:uid="{00000000-0005-0000-0000-0000F5200000}"/>
    <cellStyle name="Normal 6 3 4 3 2 2" xfId="9862" xr:uid="{00000000-0005-0000-0000-0000F6200000}"/>
    <cellStyle name="Normal 6 3 4 3 3" xfId="9861" xr:uid="{00000000-0005-0000-0000-0000F7200000}"/>
    <cellStyle name="Normal 6 3 4 4" xfId="4251" xr:uid="{00000000-0005-0000-0000-0000F8200000}"/>
    <cellStyle name="Normal 6 3 4 4 2" xfId="9863" xr:uid="{00000000-0005-0000-0000-0000F9200000}"/>
    <cellStyle name="Normal 6 3 4 5" xfId="9858" xr:uid="{00000000-0005-0000-0000-0000FA200000}"/>
    <cellStyle name="Normal 6 3 5" xfId="4252" xr:uid="{00000000-0005-0000-0000-0000FB200000}"/>
    <cellStyle name="Normal 6 3 5 2" xfId="4253" xr:uid="{00000000-0005-0000-0000-0000FC200000}"/>
    <cellStyle name="Normal 6 3 5 2 2" xfId="9865" xr:uid="{00000000-0005-0000-0000-0000FD200000}"/>
    <cellStyle name="Normal 6 3 5 3" xfId="9864" xr:uid="{00000000-0005-0000-0000-0000FE200000}"/>
    <cellStyle name="Normal 6 3 6" xfId="4254" xr:uid="{00000000-0005-0000-0000-0000FF200000}"/>
    <cellStyle name="Normal 6 3 6 2" xfId="4255" xr:uid="{00000000-0005-0000-0000-000000210000}"/>
    <cellStyle name="Normal 6 3 6 2 2" xfId="9867" xr:uid="{00000000-0005-0000-0000-000001210000}"/>
    <cellStyle name="Normal 6 3 6 3" xfId="9866" xr:uid="{00000000-0005-0000-0000-000002210000}"/>
    <cellStyle name="Normal 6 3 7" xfId="4256" xr:uid="{00000000-0005-0000-0000-000003210000}"/>
    <cellStyle name="Normal 6 3 7 2" xfId="4257" xr:uid="{00000000-0005-0000-0000-000004210000}"/>
    <cellStyle name="Normal 6 3 7 2 2" xfId="9869" xr:uid="{00000000-0005-0000-0000-000005210000}"/>
    <cellStyle name="Normal 6 3 7 3" xfId="9868" xr:uid="{00000000-0005-0000-0000-000006210000}"/>
    <cellStyle name="Normal 6 3 8" xfId="4258" xr:uid="{00000000-0005-0000-0000-000007210000}"/>
    <cellStyle name="Normal 6 3 8 2" xfId="9870" xr:uid="{00000000-0005-0000-0000-000008210000}"/>
    <cellStyle name="Normal 6 3 9" xfId="9819" xr:uid="{00000000-0005-0000-0000-000009210000}"/>
    <cellStyle name="Normal 6 4" xfId="4259" xr:uid="{00000000-0005-0000-0000-00000A210000}"/>
    <cellStyle name="Normal 6 4 2" xfId="4260" xr:uid="{00000000-0005-0000-0000-00000B210000}"/>
    <cellStyle name="Normal 6 4 2 2" xfId="4261" xr:uid="{00000000-0005-0000-0000-00000C210000}"/>
    <cellStyle name="Normal 6 4 2 2 2" xfId="4262" xr:uid="{00000000-0005-0000-0000-00000D210000}"/>
    <cellStyle name="Normal 6 4 2 2 2 2" xfId="4263" xr:uid="{00000000-0005-0000-0000-00000E210000}"/>
    <cellStyle name="Normal 6 4 2 2 2 2 2" xfId="4264" xr:uid="{00000000-0005-0000-0000-00000F210000}"/>
    <cellStyle name="Normal 6 4 2 2 2 2 2 2" xfId="9876" xr:uid="{00000000-0005-0000-0000-000010210000}"/>
    <cellStyle name="Normal 6 4 2 2 2 2 3" xfId="9875" xr:uid="{00000000-0005-0000-0000-000011210000}"/>
    <cellStyle name="Normal 6 4 2 2 2 3" xfId="4265" xr:uid="{00000000-0005-0000-0000-000012210000}"/>
    <cellStyle name="Normal 6 4 2 2 2 3 2" xfId="4266" xr:uid="{00000000-0005-0000-0000-000013210000}"/>
    <cellStyle name="Normal 6 4 2 2 2 3 2 2" xfId="9878" xr:uid="{00000000-0005-0000-0000-000014210000}"/>
    <cellStyle name="Normal 6 4 2 2 2 3 3" xfId="9877" xr:uid="{00000000-0005-0000-0000-000015210000}"/>
    <cellStyle name="Normal 6 4 2 2 2 4" xfId="4267" xr:uid="{00000000-0005-0000-0000-000016210000}"/>
    <cellStyle name="Normal 6 4 2 2 2 4 2" xfId="9879" xr:uid="{00000000-0005-0000-0000-000017210000}"/>
    <cellStyle name="Normal 6 4 2 2 2 5" xfId="9874" xr:uid="{00000000-0005-0000-0000-000018210000}"/>
    <cellStyle name="Normal 6 4 2 2 3" xfId="4268" xr:uid="{00000000-0005-0000-0000-000019210000}"/>
    <cellStyle name="Normal 6 4 2 2 3 2" xfId="4269" xr:uid="{00000000-0005-0000-0000-00001A210000}"/>
    <cellStyle name="Normal 6 4 2 2 3 2 2" xfId="9881" xr:uid="{00000000-0005-0000-0000-00001B210000}"/>
    <cellStyle name="Normal 6 4 2 2 3 3" xfId="9880" xr:uid="{00000000-0005-0000-0000-00001C210000}"/>
    <cellStyle name="Normal 6 4 2 2 4" xfId="4270" xr:uid="{00000000-0005-0000-0000-00001D210000}"/>
    <cellStyle name="Normal 6 4 2 2 4 2" xfId="4271" xr:uid="{00000000-0005-0000-0000-00001E210000}"/>
    <cellStyle name="Normal 6 4 2 2 4 2 2" xfId="9883" xr:uid="{00000000-0005-0000-0000-00001F210000}"/>
    <cellStyle name="Normal 6 4 2 2 4 3" xfId="9882" xr:uid="{00000000-0005-0000-0000-000020210000}"/>
    <cellStyle name="Normal 6 4 2 2 5" xfId="4272" xr:uid="{00000000-0005-0000-0000-000021210000}"/>
    <cellStyle name="Normal 6 4 2 2 5 2" xfId="9884" xr:uid="{00000000-0005-0000-0000-000022210000}"/>
    <cellStyle name="Normal 6 4 2 2 6" xfId="9873" xr:uid="{00000000-0005-0000-0000-000023210000}"/>
    <cellStyle name="Normal 6 4 2 3" xfId="4273" xr:uid="{00000000-0005-0000-0000-000024210000}"/>
    <cellStyle name="Normal 6 4 2 3 2" xfId="4274" xr:uid="{00000000-0005-0000-0000-000025210000}"/>
    <cellStyle name="Normal 6 4 2 3 2 2" xfId="4275" xr:uid="{00000000-0005-0000-0000-000026210000}"/>
    <cellStyle name="Normal 6 4 2 3 2 2 2" xfId="9887" xr:uid="{00000000-0005-0000-0000-000027210000}"/>
    <cellStyle name="Normal 6 4 2 3 2 3" xfId="9886" xr:uid="{00000000-0005-0000-0000-000028210000}"/>
    <cellStyle name="Normal 6 4 2 3 3" xfId="4276" xr:uid="{00000000-0005-0000-0000-000029210000}"/>
    <cellStyle name="Normal 6 4 2 3 3 2" xfId="4277" xr:uid="{00000000-0005-0000-0000-00002A210000}"/>
    <cellStyle name="Normal 6 4 2 3 3 2 2" xfId="9889" xr:uid="{00000000-0005-0000-0000-00002B210000}"/>
    <cellStyle name="Normal 6 4 2 3 3 3" xfId="9888" xr:uid="{00000000-0005-0000-0000-00002C210000}"/>
    <cellStyle name="Normal 6 4 2 3 4" xfId="4278" xr:uid="{00000000-0005-0000-0000-00002D210000}"/>
    <cellStyle name="Normal 6 4 2 3 4 2" xfId="9890" xr:uid="{00000000-0005-0000-0000-00002E210000}"/>
    <cellStyle name="Normal 6 4 2 3 5" xfId="9885" xr:uid="{00000000-0005-0000-0000-00002F210000}"/>
    <cellStyle name="Normal 6 4 2 4" xfId="4279" xr:uid="{00000000-0005-0000-0000-000030210000}"/>
    <cellStyle name="Normal 6 4 2 4 2" xfId="4280" xr:uid="{00000000-0005-0000-0000-000031210000}"/>
    <cellStyle name="Normal 6 4 2 4 2 2" xfId="9892" xr:uid="{00000000-0005-0000-0000-000032210000}"/>
    <cellStyle name="Normal 6 4 2 4 3" xfId="9891" xr:uid="{00000000-0005-0000-0000-000033210000}"/>
    <cellStyle name="Normal 6 4 2 5" xfId="4281" xr:uid="{00000000-0005-0000-0000-000034210000}"/>
    <cellStyle name="Normal 6 4 2 5 2" xfId="4282" xr:uid="{00000000-0005-0000-0000-000035210000}"/>
    <cellStyle name="Normal 6 4 2 5 2 2" xfId="9894" xr:uid="{00000000-0005-0000-0000-000036210000}"/>
    <cellStyle name="Normal 6 4 2 5 3" xfId="9893" xr:uid="{00000000-0005-0000-0000-000037210000}"/>
    <cellStyle name="Normal 6 4 2 6" xfId="4283" xr:uid="{00000000-0005-0000-0000-000038210000}"/>
    <cellStyle name="Normal 6 4 2 6 2" xfId="4284" xr:uid="{00000000-0005-0000-0000-000039210000}"/>
    <cellStyle name="Normal 6 4 2 6 2 2" xfId="9896" xr:uid="{00000000-0005-0000-0000-00003A210000}"/>
    <cellStyle name="Normal 6 4 2 6 3" xfId="9895" xr:uid="{00000000-0005-0000-0000-00003B210000}"/>
    <cellStyle name="Normal 6 4 2 7" xfId="4285" xr:uid="{00000000-0005-0000-0000-00003C210000}"/>
    <cellStyle name="Normal 6 4 2 7 2" xfId="9897" xr:uid="{00000000-0005-0000-0000-00003D210000}"/>
    <cellStyle name="Normal 6 4 2 8" xfId="9872" xr:uid="{00000000-0005-0000-0000-00003E210000}"/>
    <cellStyle name="Normal 6 4 3" xfId="4286" xr:uid="{00000000-0005-0000-0000-00003F210000}"/>
    <cellStyle name="Normal 6 4 3 2" xfId="4287" xr:uid="{00000000-0005-0000-0000-000040210000}"/>
    <cellStyle name="Normal 6 4 3 2 2" xfId="4288" xr:uid="{00000000-0005-0000-0000-000041210000}"/>
    <cellStyle name="Normal 6 4 3 2 2 2" xfId="4289" xr:uid="{00000000-0005-0000-0000-000042210000}"/>
    <cellStyle name="Normal 6 4 3 2 2 2 2" xfId="9901" xr:uid="{00000000-0005-0000-0000-000043210000}"/>
    <cellStyle name="Normal 6 4 3 2 2 3" xfId="9900" xr:uid="{00000000-0005-0000-0000-000044210000}"/>
    <cellStyle name="Normal 6 4 3 2 3" xfId="4290" xr:uid="{00000000-0005-0000-0000-000045210000}"/>
    <cellStyle name="Normal 6 4 3 2 3 2" xfId="4291" xr:uid="{00000000-0005-0000-0000-000046210000}"/>
    <cellStyle name="Normal 6 4 3 2 3 2 2" xfId="9903" xr:uid="{00000000-0005-0000-0000-000047210000}"/>
    <cellStyle name="Normal 6 4 3 2 3 3" xfId="9902" xr:uid="{00000000-0005-0000-0000-000048210000}"/>
    <cellStyle name="Normal 6 4 3 2 4" xfId="4292" xr:uid="{00000000-0005-0000-0000-000049210000}"/>
    <cellStyle name="Normal 6 4 3 2 4 2" xfId="9904" xr:uid="{00000000-0005-0000-0000-00004A210000}"/>
    <cellStyle name="Normal 6 4 3 2 5" xfId="9899" xr:uid="{00000000-0005-0000-0000-00004B210000}"/>
    <cellStyle name="Normal 6 4 3 3" xfId="4293" xr:uid="{00000000-0005-0000-0000-00004C210000}"/>
    <cellStyle name="Normal 6 4 3 3 2" xfId="4294" xr:uid="{00000000-0005-0000-0000-00004D210000}"/>
    <cellStyle name="Normal 6 4 3 3 2 2" xfId="9906" xr:uid="{00000000-0005-0000-0000-00004E210000}"/>
    <cellStyle name="Normal 6 4 3 3 3" xfId="9905" xr:uid="{00000000-0005-0000-0000-00004F210000}"/>
    <cellStyle name="Normal 6 4 3 4" xfId="4295" xr:uid="{00000000-0005-0000-0000-000050210000}"/>
    <cellStyle name="Normal 6 4 3 4 2" xfId="4296" xr:uid="{00000000-0005-0000-0000-000051210000}"/>
    <cellStyle name="Normal 6 4 3 4 2 2" xfId="9908" xr:uid="{00000000-0005-0000-0000-000052210000}"/>
    <cellStyle name="Normal 6 4 3 4 3" xfId="9907" xr:uid="{00000000-0005-0000-0000-000053210000}"/>
    <cellStyle name="Normal 6 4 3 5" xfId="4297" xr:uid="{00000000-0005-0000-0000-000054210000}"/>
    <cellStyle name="Normal 6 4 3 5 2" xfId="9909" xr:uid="{00000000-0005-0000-0000-000055210000}"/>
    <cellStyle name="Normal 6 4 3 6" xfId="9898" xr:uid="{00000000-0005-0000-0000-000056210000}"/>
    <cellStyle name="Normal 6 4 4" xfId="4298" xr:uid="{00000000-0005-0000-0000-000057210000}"/>
    <cellStyle name="Normal 6 4 4 2" xfId="4299" xr:uid="{00000000-0005-0000-0000-000058210000}"/>
    <cellStyle name="Normal 6 4 4 2 2" xfId="4300" xr:uid="{00000000-0005-0000-0000-000059210000}"/>
    <cellStyle name="Normal 6 4 4 2 2 2" xfId="9912" xr:uid="{00000000-0005-0000-0000-00005A210000}"/>
    <cellStyle name="Normal 6 4 4 2 3" xfId="9911" xr:uid="{00000000-0005-0000-0000-00005B210000}"/>
    <cellStyle name="Normal 6 4 4 3" xfId="4301" xr:uid="{00000000-0005-0000-0000-00005C210000}"/>
    <cellStyle name="Normal 6 4 4 3 2" xfId="4302" xr:uid="{00000000-0005-0000-0000-00005D210000}"/>
    <cellStyle name="Normal 6 4 4 3 2 2" xfId="9914" xr:uid="{00000000-0005-0000-0000-00005E210000}"/>
    <cellStyle name="Normal 6 4 4 3 3" xfId="9913" xr:uid="{00000000-0005-0000-0000-00005F210000}"/>
    <cellStyle name="Normal 6 4 4 4" xfId="4303" xr:uid="{00000000-0005-0000-0000-000060210000}"/>
    <cellStyle name="Normal 6 4 4 4 2" xfId="9915" xr:uid="{00000000-0005-0000-0000-000061210000}"/>
    <cellStyle name="Normal 6 4 4 5" xfId="9910" xr:uid="{00000000-0005-0000-0000-000062210000}"/>
    <cellStyle name="Normal 6 4 5" xfId="4304" xr:uid="{00000000-0005-0000-0000-000063210000}"/>
    <cellStyle name="Normal 6 4 5 2" xfId="4305" xr:uid="{00000000-0005-0000-0000-000064210000}"/>
    <cellStyle name="Normal 6 4 5 2 2" xfId="9917" xr:uid="{00000000-0005-0000-0000-000065210000}"/>
    <cellStyle name="Normal 6 4 5 3" xfId="9916" xr:uid="{00000000-0005-0000-0000-000066210000}"/>
    <cellStyle name="Normal 6 4 6" xfId="4306" xr:uid="{00000000-0005-0000-0000-000067210000}"/>
    <cellStyle name="Normal 6 4 6 2" xfId="4307" xr:uid="{00000000-0005-0000-0000-000068210000}"/>
    <cellStyle name="Normal 6 4 6 2 2" xfId="9919" xr:uid="{00000000-0005-0000-0000-000069210000}"/>
    <cellStyle name="Normal 6 4 6 3" xfId="9918" xr:uid="{00000000-0005-0000-0000-00006A210000}"/>
    <cellStyle name="Normal 6 4 7" xfId="4308" xr:uid="{00000000-0005-0000-0000-00006B210000}"/>
    <cellStyle name="Normal 6 4 7 2" xfId="4309" xr:uid="{00000000-0005-0000-0000-00006C210000}"/>
    <cellStyle name="Normal 6 4 7 2 2" xfId="9921" xr:uid="{00000000-0005-0000-0000-00006D210000}"/>
    <cellStyle name="Normal 6 4 7 3" xfId="9920" xr:uid="{00000000-0005-0000-0000-00006E210000}"/>
    <cellStyle name="Normal 6 4 8" xfId="4310" xr:uid="{00000000-0005-0000-0000-00006F210000}"/>
    <cellStyle name="Normal 6 4 8 2" xfId="9922" xr:uid="{00000000-0005-0000-0000-000070210000}"/>
    <cellStyle name="Normal 6 4 9" xfId="9871" xr:uid="{00000000-0005-0000-0000-000071210000}"/>
    <cellStyle name="Normal 6 5" xfId="4311" xr:uid="{00000000-0005-0000-0000-000072210000}"/>
    <cellStyle name="Normal 6 5 2" xfId="4312" xr:uid="{00000000-0005-0000-0000-000073210000}"/>
    <cellStyle name="Normal 6 5 2 2" xfId="4313" xr:uid="{00000000-0005-0000-0000-000074210000}"/>
    <cellStyle name="Normal 6 5 2 2 2" xfId="4314" xr:uid="{00000000-0005-0000-0000-000075210000}"/>
    <cellStyle name="Normal 6 5 2 2 2 2" xfId="4315" xr:uid="{00000000-0005-0000-0000-000076210000}"/>
    <cellStyle name="Normal 6 5 2 2 2 2 2" xfId="4316" xr:uid="{00000000-0005-0000-0000-000077210000}"/>
    <cellStyle name="Normal 6 5 2 2 2 2 2 2" xfId="9928" xr:uid="{00000000-0005-0000-0000-000078210000}"/>
    <cellStyle name="Normal 6 5 2 2 2 2 3" xfId="9927" xr:uid="{00000000-0005-0000-0000-000079210000}"/>
    <cellStyle name="Normal 6 5 2 2 2 3" xfId="4317" xr:uid="{00000000-0005-0000-0000-00007A210000}"/>
    <cellStyle name="Normal 6 5 2 2 2 3 2" xfId="4318" xr:uid="{00000000-0005-0000-0000-00007B210000}"/>
    <cellStyle name="Normal 6 5 2 2 2 3 2 2" xfId="9930" xr:uid="{00000000-0005-0000-0000-00007C210000}"/>
    <cellStyle name="Normal 6 5 2 2 2 3 3" xfId="9929" xr:uid="{00000000-0005-0000-0000-00007D210000}"/>
    <cellStyle name="Normal 6 5 2 2 2 4" xfId="4319" xr:uid="{00000000-0005-0000-0000-00007E210000}"/>
    <cellStyle name="Normal 6 5 2 2 2 4 2" xfId="9931" xr:uid="{00000000-0005-0000-0000-00007F210000}"/>
    <cellStyle name="Normal 6 5 2 2 2 5" xfId="9926" xr:uid="{00000000-0005-0000-0000-000080210000}"/>
    <cellStyle name="Normal 6 5 2 2 3" xfId="4320" xr:uid="{00000000-0005-0000-0000-000081210000}"/>
    <cellStyle name="Normal 6 5 2 2 3 2" xfId="4321" xr:uid="{00000000-0005-0000-0000-000082210000}"/>
    <cellStyle name="Normal 6 5 2 2 3 2 2" xfId="9933" xr:uid="{00000000-0005-0000-0000-000083210000}"/>
    <cellStyle name="Normal 6 5 2 2 3 3" xfId="9932" xr:uid="{00000000-0005-0000-0000-000084210000}"/>
    <cellStyle name="Normal 6 5 2 2 4" xfId="4322" xr:uid="{00000000-0005-0000-0000-000085210000}"/>
    <cellStyle name="Normal 6 5 2 2 4 2" xfId="4323" xr:uid="{00000000-0005-0000-0000-000086210000}"/>
    <cellStyle name="Normal 6 5 2 2 4 2 2" xfId="9935" xr:uid="{00000000-0005-0000-0000-000087210000}"/>
    <cellStyle name="Normal 6 5 2 2 4 3" xfId="9934" xr:uid="{00000000-0005-0000-0000-000088210000}"/>
    <cellStyle name="Normal 6 5 2 2 5" xfId="4324" xr:uid="{00000000-0005-0000-0000-000089210000}"/>
    <cellStyle name="Normal 6 5 2 2 5 2" xfId="9936" xr:uid="{00000000-0005-0000-0000-00008A210000}"/>
    <cellStyle name="Normal 6 5 2 2 6" xfId="9925" xr:uid="{00000000-0005-0000-0000-00008B210000}"/>
    <cellStyle name="Normal 6 5 2 3" xfId="4325" xr:uid="{00000000-0005-0000-0000-00008C210000}"/>
    <cellStyle name="Normal 6 5 2 3 2" xfId="4326" xr:uid="{00000000-0005-0000-0000-00008D210000}"/>
    <cellStyle name="Normal 6 5 2 3 2 2" xfId="4327" xr:uid="{00000000-0005-0000-0000-00008E210000}"/>
    <cellStyle name="Normal 6 5 2 3 2 2 2" xfId="9939" xr:uid="{00000000-0005-0000-0000-00008F210000}"/>
    <cellStyle name="Normal 6 5 2 3 2 3" xfId="9938" xr:uid="{00000000-0005-0000-0000-000090210000}"/>
    <cellStyle name="Normal 6 5 2 3 3" xfId="4328" xr:uid="{00000000-0005-0000-0000-000091210000}"/>
    <cellStyle name="Normal 6 5 2 3 3 2" xfId="4329" xr:uid="{00000000-0005-0000-0000-000092210000}"/>
    <cellStyle name="Normal 6 5 2 3 3 2 2" xfId="9941" xr:uid="{00000000-0005-0000-0000-000093210000}"/>
    <cellStyle name="Normal 6 5 2 3 3 3" xfId="9940" xr:uid="{00000000-0005-0000-0000-000094210000}"/>
    <cellStyle name="Normal 6 5 2 3 4" xfId="4330" xr:uid="{00000000-0005-0000-0000-000095210000}"/>
    <cellStyle name="Normal 6 5 2 3 4 2" xfId="9942" xr:uid="{00000000-0005-0000-0000-000096210000}"/>
    <cellStyle name="Normal 6 5 2 3 5" xfId="9937" xr:uid="{00000000-0005-0000-0000-000097210000}"/>
    <cellStyle name="Normal 6 5 2 4" xfId="4331" xr:uid="{00000000-0005-0000-0000-000098210000}"/>
    <cellStyle name="Normal 6 5 2 4 2" xfId="4332" xr:uid="{00000000-0005-0000-0000-000099210000}"/>
    <cellStyle name="Normal 6 5 2 4 2 2" xfId="9944" xr:uid="{00000000-0005-0000-0000-00009A210000}"/>
    <cellStyle name="Normal 6 5 2 4 3" xfId="9943" xr:uid="{00000000-0005-0000-0000-00009B210000}"/>
    <cellStyle name="Normal 6 5 2 5" xfId="4333" xr:uid="{00000000-0005-0000-0000-00009C210000}"/>
    <cellStyle name="Normal 6 5 2 5 2" xfId="4334" xr:uid="{00000000-0005-0000-0000-00009D210000}"/>
    <cellStyle name="Normal 6 5 2 5 2 2" xfId="9946" xr:uid="{00000000-0005-0000-0000-00009E210000}"/>
    <cellStyle name="Normal 6 5 2 5 3" xfId="9945" xr:uid="{00000000-0005-0000-0000-00009F210000}"/>
    <cellStyle name="Normal 6 5 2 6" xfId="4335" xr:uid="{00000000-0005-0000-0000-0000A0210000}"/>
    <cellStyle name="Normal 6 5 2 6 2" xfId="4336" xr:uid="{00000000-0005-0000-0000-0000A1210000}"/>
    <cellStyle name="Normal 6 5 2 6 2 2" xfId="9948" xr:uid="{00000000-0005-0000-0000-0000A2210000}"/>
    <cellStyle name="Normal 6 5 2 6 3" xfId="9947" xr:uid="{00000000-0005-0000-0000-0000A3210000}"/>
    <cellStyle name="Normal 6 5 2 7" xfId="4337" xr:uid="{00000000-0005-0000-0000-0000A4210000}"/>
    <cellStyle name="Normal 6 5 2 7 2" xfId="9949" xr:uid="{00000000-0005-0000-0000-0000A5210000}"/>
    <cellStyle name="Normal 6 5 2 8" xfId="9924" xr:uid="{00000000-0005-0000-0000-0000A6210000}"/>
    <cellStyle name="Normal 6 5 3" xfId="4338" xr:uid="{00000000-0005-0000-0000-0000A7210000}"/>
    <cellStyle name="Normal 6 5 3 2" xfId="4339" xr:uid="{00000000-0005-0000-0000-0000A8210000}"/>
    <cellStyle name="Normal 6 5 3 2 2" xfId="4340" xr:uid="{00000000-0005-0000-0000-0000A9210000}"/>
    <cellStyle name="Normal 6 5 3 2 2 2" xfId="4341" xr:uid="{00000000-0005-0000-0000-0000AA210000}"/>
    <cellStyle name="Normal 6 5 3 2 2 2 2" xfId="9953" xr:uid="{00000000-0005-0000-0000-0000AB210000}"/>
    <cellStyle name="Normal 6 5 3 2 2 3" xfId="9952" xr:uid="{00000000-0005-0000-0000-0000AC210000}"/>
    <cellStyle name="Normal 6 5 3 2 3" xfId="4342" xr:uid="{00000000-0005-0000-0000-0000AD210000}"/>
    <cellStyle name="Normal 6 5 3 2 3 2" xfId="4343" xr:uid="{00000000-0005-0000-0000-0000AE210000}"/>
    <cellStyle name="Normal 6 5 3 2 3 2 2" xfId="9955" xr:uid="{00000000-0005-0000-0000-0000AF210000}"/>
    <cellStyle name="Normal 6 5 3 2 3 3" xfId="9954" xr:uid="{00000000-0005-0000-0000-0000B0210000}"/>
    <cellStyle name="Normal 6 5 3 2 4" xfId="4344" xr:uid="{00000000-0005-0000-0000-0000B1210000}"/>
    <cellStyle name="Normal 6 5 3 2 4 2" xfId="9956" xr:uid="{00000000-0005-0000-0000-0000B2210000}"/>
    <cellStyle name="Normal 6 5 3 2 5" xfId="9951" xr:uid="{00000000-0005-0000-0000-0000B3210000}"/>
    <cellStyle name="Normal 6 5 3 3" xfId="4345" xr:uid="{00000000-0005-0000-0000-0000B4210000}"/>
    <cellStyle name="Normal 6 5 3 3 2" xfId="4346" xr:uid="{00000000-0005-0000-0000-0000B5210000}"/>
    <cellStyle name="Normal 6 5 3 3 2 2" xfId="9958" xr:uid="{00000000-0005-0000-0000-0000B6210000}"/>
    <cellStyle name="Normal 6 5 3 3 3" xfId="9957" xr:uid="{00000000-0005-0000-0000-0000B7210000}"/>
    <cellStyle name="Normal 6 5 3 4" xfId="4347" xr:uid="{00000000-0005-0000-0000-0000B8210000}"/>
    <cellStyle name="Normal 6 5 3 4 2" xfId="4348" xr:uid="{00000000-0005-0000-0000-0000B9210000}"/>
    <cellStyle name="Normal 6 5 3 4 2 2" xfId="9960" xr:uid="{00000000-0005-0000-0000-0000BA210000}"/>
    <cellStyle name="Normal 6 5 3 4 3" xfId="9959" xr:uid="{00000000-0005-0000-0000-0000BB210000}"/>
    <cellStyle name="Normal 6 5 3 5" xfId="4349" xr:uid="{00000000-0005-0000-0000-0000BC210000}"/>
    <cellStyle name="Normal 6 5 3 5 2" xfId="9961" xr:uid="{00000000-0005-0000-0000-0000BD210000}"/>
    <cellStyle name="Normal 6 5 3 6" xfId="9950" xr:uid="{00000000-0005-0000-0000-0000BE210000}"/>
    <cellStyle name="Normal 6 5 4" xfId="4350" xr:uid="{00000000-0005-0000-0000-0000BF210000}"/>
    <cellStyle name="Normal 6 5 4 2" xfId="4351" xr:uid="{00000000-0005-0000-0000-0000C0210000}"/>
    <cellStyle name="Normal 6 5 4 2 2" xfId="4352" xr:uid="{00000000-0005-0000-0000-0000C1210000}"/>
    <cellStyle name="Normal 6 5 4 2 2 2" xfId="9964" xr:uid="{00000000-0005-0000-0000-0000C2210000}"/>
    <cellStyle name="Normal 6 5 4 2 3" xfId="9963" xr:uid="{00000000-0005-0000-0000-0000C3210000}"/>
    <cellStyle name="Normal 6 5 4 3" xfId="4353" xr:uid="{00000000-0005-0000-0000-0000C4210000}"/>
    <cellStyle name="Normal 6 5 4 3 2" xfId="4354" xr:uid="{00000000-0005-0000-0000-0000C5210000}"/>
    <cellStyle name="Normal 6 5 4 3 2 2" xfId="9966" xr:uid="{00000000-0005-0000-0000-0000C6210000}"/>
    <cellStyle name="Normal 6 5 4 3 3" xfId="9965" xr:uid="{00000000-0005-0000-0000-0000C7210000}"/>
    <cellStyle name="Normal 6 5 4 4" xfId="4355" xr:uid="{00000000-0005-0000-0000-0000C8210000}"/>
    <cellStyle name="Normal 6 5 4 4 2" xfId="9967" xr:uid="{00000000-0005-0000-0000-0000C9210000}"/>
    <cellStyle name="Normal 6 5 4 5" xfId="9962" xr:uid="{00000000-0005-0000-0000-0000CA210000}"/>
    <cellStyle name="Normal 6 5 5" xfId="4356" xr:uid="{00000000-0005-0000-0000-0000CB210000}"/>
    <cellStyle name="Normal 6 5 5 2" xfId="4357" xr:uid="{00000000-0005-0000-0000-0000CC210000}"/>
    <cellStyle name="Normal 6 5 5 2 2" xfId="9969" xr:uid="{00000000-0005-0000-0000-0000CD210000}"/>
    <cellStyle name="Normal 6 5 5 3" xfId="9968" xr:uid="{00000000-0005-0000-0000-0000CE210000}"/>
    <cellStyle name="Normal 6 5 6" xfId="4358" xr:uid="{00000000-0005-0000-0000-0000CF210000}"/>
    <cellStyle name="Normal 6 5 6 2" xfId="4359" xr:uid="{00000000-0005-0000-0000-0000D0210000}"/>
    <cellStyle name="Normal 6 5 6 2 2" xfId="9971" xr:uid="{00000000-0005-0000-0000-0000D1210000}"/>
    <cellStyle name="Normal 6 5 6 3" xfId="9970" xr:uid="{00000000-0005-0000-0000-0000D2210000}"/>
    <cellStyle name="Normal 6 5 7" xfId="4360" xr:uid="{00000000-0005-0000-0000-0000D3210000}"/>
    <cellStyle name="Normal 6 5 7 2" xfId="4361" xr:uid="{00000000-0005-0000-0000-0000D4210000}"/>
    <cellStyle name="Normal 6 5 7 2 2" xfId="9973" xr:uid="{00000000-0005-0000-0000-0000D5210000}"/>
    <cellStyle name="Normal 6 5 7 3" xfId="9972" xr:uid="{00000000-0005-0000-0000-0000D6210000}"/>
    <cellStyle name="Normal 6 5 8" xfId="4362" xr:uid="{00000000-0005-0000-0000-0000D7210000}"/>
    <cellStyle name="Normal 6 5 8 2" xfId="9974" xr:uid="{00000000-0005-0000-0000-0000D8210000}"/>
    <cellStyle name="Normal 6 5 9" xfId="9923" xr:uid="{00000000-0005-0000-0000-0000D9210000}"/>
    <cellStyle name="Normal 6 6" xfId="4363" xr:uid="{00000000-0005-0000-0000-0000DA210000}"/>
    <cellStyle name="Normal 6 6 2" xfId="4364" xr:uid="{00000000-0005-0000-0000-0000DB210000}"/>
    <cellStyle name="Normal 6 6 2 2" xfId="4365" xr:uid="{00000000-0005-0000-0000-0000DC210000}"/>
    <cellStyle name="Normal 6 6 2 2 2" xfId="4366" xr:uid="{00000000-0005-0000-0000-0000DD210000}"/>
    <cellStyle name="Normal 6 6 2 2 2 2" xfId="4367" xr:uid="{00000000-0005-0000-0000-0000DE210000}"/>
    <cellStyle name="Normal 6 6 2 2 2 2 2" xfId="4368" xr:uid="{00000000-0005-0000-0000-0000DF210000}"/>
    <cellStyle name="Normal 6 6 2 2 2 2 2 2" xfId="9980" xr:uid="{00000000-0005-0000-0000-0000E0210000}"/>
    <cellStyle name="Normal 6 6 2 2 2 2 3" xfId="9979" xr:uid="{00000000-0005-0000-0000-0000E1210000}"/>
    <cellStyle name="Normal 6 6 2 2 2 3" xfId="4369" xr:uid="{00000000-0005-0000-0000-0000E2210000}"/>
    <cellStyle name="Normal 6 6 2 2 2 3 2" xfId="4370" xr:uid="{00000000-0005-0000-0000-0000E3210000}"/>
    <cellStyle name="Normal 6 6 2 2 2 3 2 2" xfId="9982" xr:uid="{00000000-0005-0000-0000-0000E4210000}"/>
    <cellStyle name="Normal 6 6 2 2 2 3 3" xfId="9981" xr:uid="{00000000-0005-0000-0000-0000E5210000}"/>
    <cellStyle name="Normal 6 6 2 2 2 4" xfId="4371" xr:uid="{00000000-0005-0000-0000-0000E6210000}"/>
    <cellStyle name="Normal 6 6 2 2 2 4 2" xfId="9983" xr:uid="{00000000-0005-0000-0000-0000E7210000}"/>
    <cellStyle name="Normal 6 6 2 2 2 5" xfId="9978" xr:uid="{00000000-0005-0000-0000-0000E8210000}"/>
    <cellStyle name="Normal 6 6 2 2 3" xfId="4372" xr:uid="{00000000-0005-0000-0000-0000E9210000}"/>
    <cellStyle name="Normal 6 6 2 2 3 2" xfId="4373" xr:uid="{00000000-0005-0000-0000-0000EA210000}"/>
    <cellStyle name="Normal 6 6 2 2 3 2 2" xfId="9985" xr:uid="{00000000-0005-0000-0000-0000EB210000}"/>
    <cellStyle name="Normal 6 6 2 2 3 3" xfId="9984" xr:uid="{00000000-0005-0000-0000-0000EC210000}"/>
    <cellStyle name="Normal 6 6 2 2 4" xfId="4374" xr:uid="{00000000-0005-0000-0000-0000ED210000}"/>
    <cellStyle name="Normal 6 6 2 2 4 2" xfId="4375" xr:uid="{00000000-0005-0000-0000-0000EE210000}"/>
    <cellStyle name="Normal 6 6 2 2 4 2 2" xfId="9987" xr:uid="{00000000-0005-0000-0000-0000EF210000}"/>
    <cellStyle name="Normal 6 6 2 2 4 3" xfId="9986" xr:uid="{00000000-0005-0000-0000-0000F0210000}"/>
    <cellStyle name="Normal 6 6 2 2 5" xfId="4376" xr:uid="{00000000-0005-0000-0000-0000F1210000}"/>
    <cellStyle name="Normal 6 6 2 2 5 2" xfId="9988" xr:uid="{00000000-0005-0000-0000-0000F2210000}"/>
    <cellStyle name="Normal 6 6 2 2 6" xfId="9977" xr:uid="{00000000-0005-0000-0000-0000F3210000}"/>
    <cellStyle name="Normal 6 6 2 3" xfId="4377" xr:uid="{00000000-0005-0000-0000-0000F4210000}"/>
    <cellStyle name="Normal 6 6 2 3 2" xfId="4378" xr:uid="{00000000-0005-0000-0000-0000F5210000}"/>
    <cellStyle name="Normal 6 6 2 3 2 2" xfId="4379" xr:uid="{00000000-0005-0000-0000-0000F6210000}"/>
    <cellStyle name="Normal 6 6 2 3 2 2 2" xfId="9991" xr:uid="{00000000-0005-0000-0000-0000F7210000}"/>
    <cellStyle name="Normal 6 6 2 3 2 3" xfId="9990" xr:uid="{00000000-0005-0000-0000-0000F8210000}"/>
    <cellStyle name="Normal 6 6 2 3 3" xfId="4380" xr:uid="{00000000-0005-0000-0000-0000F9210000}"/>
    <cellStyle name="Normal 6 6 2 3 3 2" xfId="4381" xr:uid="{00000000-0005-0000-0000-0000FA210000}"/>
    <cellStyle name="Normal 6 6 2 3 3 2 2" xfId="9993" xr:uid="{00000000-0005-0000-0000-0000FB210000}"/>
    <cellStyle name="Normal 6 6 2 3 3 3" xfId="9992" xr:uid="{00000000-0005-0000-0000-0000FC210000}"/>
    <cellStyle name="Normal 6 6 2 3 4" xfId="4382" xr:uid="{00000000-0005-0000-0000-0000FD210000}"/>
    <cellStyle name="Normal 6 6 2 3 4 2" xfId="9994" xr:uid="{00000000-0005-0000-0000-0000FE210000}"/>
    <cellStyle name="Normal 6 6 2 3 5" xfId="9989" xr:uid="{00000000-0005-0000-0000-0000FF210000}"/>
    <cellStyle name="Normal 6 6 2 4" xfId="4383" xr:uid="{00000000-0005-0000-0000-000000220000}"/>
    <cellStyle name="Normal 6 6 2 4 2" xfId="4384" xr:uid="{00000000-0005-0000-0000-000001220000}"/>
    <cellStyle name="Normal 6 6 2 4 2 2" xfId="9996" xr:uid="{00000000-0005-0000-0000-000002220000}"/>
    <cellStyle name="Normal 6 6 2 4 3" xfId="9995" xr:uid="{00000000-0005-0000-0000-000003220000}"/>
    <cellStyle name="Normal 6 6 2 5" xfId="4385" xr:uid="{00000000-0005-0000-0000-000004220000}"/>
    <cellStyle name="Normal 6 6 2 5 2" xfId="4386" xr:uid="{00000000-0005-0000-0000-000005220000}"/>
    <cellStyle name="Normal 6 6 2 5 2 2" xfId="9998" xr:uid="{00000000-0005-0000-0000-000006220000}"/>
    <cellStyle name="Normal 6 6 2 5 3" xfId="9997" xr:uid="{00000000-0005-0000-0000-000007220000}"/>
    <cellStyle name="Normal 6 6 2 6" xfId="4387" xr:uid="{00000000-0005-0000-0000-000008220000}"/>
    <cellStyle name="Normal 6 6 2 6 2" xfId="4388" xr:uid="{00000000-0005-0000-0000-000009220000}"/>
    <cellStyle name="Normal 6 6 2 6 2 2" xfId="10000" xr:uid="{00000000-0005-0000-0000-00000A220000}"/>
    <cellStyle name="Normal 6 6 2 6 3" xfId="9999" xr:uid="{00000000-0005-0000-0000-00000B220000}"/>
    <cellStyle name="Normal 6 6 2 7" xfId="4389" xr:uid="{00000000-0005-0000-0000-00000C220000}"/>
    <cellStyle name="Normal 6 6 2 7 2" xfId="10001" xr:uid="{00000000-0005-0000-0000-00000D220000}"/>
    <cellStyle name="Normal 6 6 2 8" xfId="9976" xr:uid="{00000000-0005-0000-0000-00000E220000}"/>
    <cellStyle name="Normal 6 6 3" xfId="4390" xr:uid="{00000000-0005-0000-0000-00000F220000}"/>
    <cellStyle name="Normal 6 6 3 2" xfId="4391" xr:uid="{00000000-0005-0000-0000-000010220000}"/>
    <cellStyle name="Normal 6 6 3 2 2" xfId="4392" xr:uid="{00000000-0005-0000-0000-000011220000}"/>
    <cellStyle name="Normal 6 6 3 2 2 2" xfId="4393" xr:uid="{00000000-0005-0000-0000-000012220000}"/>
    <cellStyle name="Normal 6 6 3 2 2 2 2" xfId="10005" xr:uid="{00000000-0005-0000-0000-000013220000}"/>
    <cellStyle name="Normal 6 6 3 2 2 3" xfId="10004" xr:uid="{00000000-0005-0000-0000-000014220000}"/>
    <cellStyle name="Normal 6 6 3 2 3" xfId="4394" xr:uid="{00000000-0005-0000-0000-000015220000}"/>
    <cellStyle name="Normal 6 6 3 2 3 2" xfId="4395" xr:uid="{00000000-0005-0000-0000-000016220000}"/>
    <cellStyle name="Normal 6 6 3 2 3 2 2" xfId="10007" xr:uid="{00000000-0005-0000-0000-000017220000}"/>
    <cellStyle name="Normal 6 6 3 2 3 3" xfId="10006" xr:uid="{00000000-0005-0000-0000-000018220000}"/>
    <cellStyle name="Normal 6 6 3 2 4" xfId="4396" xr:uid="{00000000-0005-0000-0000-000019220000}"/>
    <cellStyle name="Normal 6 6 3 2 4 2" xfId="10008" xr:uid="{00000000-0005-0000-0000-00001A220000}"/>
    <cellStyle name="Normal 6 6 3 2 5" xfId="10003" xr:uid="{00000000-0005-0000-0000-00001B220000}"/>
    <cellStyle name="Normal 6 6 3 3" xfId="4397" xr:uid="{00000000-0005-0000-0000-00001C220000}"/>
    <cellStyle name="Normal 6 6 3 3 2" xfId="4398" xr:uid="{00000000-0005-0000-0000-00001D220000}"/>
    <cellStyle name="Normal 6 6 3 3 2 2" xfId="10010" xr:uid="{00000000-0005-0000-0000-00001E220000}"/>
    <cellStyle name="Normal 6 6 3 3 3" xfId="10009" xr:uid="{00000000-0005-0000-0000-00001F220000}"/>
    <cellStyle name="Normal 6 6 3 4" xfId="4399" xr:uid="{00000000-0005-0000-0000-000020220000}"/>
    <cellStyle name="Normal 6 6 3 4 2" xfId="4400" xr:uid="{00000000-0005-0000-0000-000021220000}"/>
    <cellStyle name="Normal 6 6 3 4 2 2" xfId="10012" xr:uid="{00000000-0005-0000-0000-000022220000}"/>
    <cellStyle name="Normal 6 6 3 4 3" xfId="10011" xr:uid="{00000000-0005-0000-0000-000023220000}"/>
    <cellStyle name="Normal 6 6 3 5" xfId="4401" xr:uid="{00000000-0005-0000-0000-000024220000}"/>
    <cellStyle name="Normal 6 6 3 5 2" xfId="10013" xr:uid="{00000000-0005-0000-0000-000025220000}"/>
    <cellStyle name="Normal 6 6 3 6" xfId="10002" xr:uid="{00000000-0005-0000-0000-000026220000}"/>
    <cellStyle name="Normal 6 6 4" xfId="4402" xr:uid="{00000000-0005-0000-0000-000027220000}"/>
    <cellStyle name="Normal 6 6 4 2" xfId="4403" xr:uid="{00000000-0005-0000-0000-000028220000}"/>
    <cellStyle name="Normal 6 6 4 2 2" xfId="4404" xr:uid="{00000000-0005-0000-0000-000029220000}"/>
    <cellStyle name="Normal 6 6 4 2 2 2" xfId="10016" xr:uid="{00000000-0005-0000-0000-00002A220000}"/>
    <cellStyle name="Normal 6 6 4 2 3" xfId="10015" xr:uid="{00000000-0005-0000-0000-00002B220000}"/>
    <cellStyle name="Normal 6 6 4 3" xfId="4405" xr:uid="{00000000-0005-0000-0000-00002C220000}"/>
    <cellStyle name="Normal 6 6 4 3 2" xfId="4406" xr:uid="{00000000-0005-0000-0000-00002D220000}"/>
    <cellStyle name="Normal 6 6 4 3 2 2" xfId="10018" xr:uid="{00000000-0005-0000-0000-00002E220000}"/>
    <cellStyle name="Normal 6 6 4 3 3" xfId="10017" xr:uid="{00000000-0005-0000-0000-00002F220000}"/>
    <cellStyle name="Normal 6 6 4 4" xfId="4407" xr:uid="{00000000-0005-0000-0000-000030220000}"/>
    <cellStyle name="Normal 6 6 4 4 2" xfId="10019" xr:uid="{00000000-0005-0000-0000-000031220000}"/>
    <cellStyle name="Normal 6 6 4 5" xfId="10014" xr:uid="{00000000-0005-0000-0000-000032220000}"/>
    <cellStyle name="Normal 6 6 5" xfId="4408" xr:uid="{00000000-0005-0000-0000-000033220000}"/>
    <cellStyle name="Normal 6 6 5 2" xfId="4409" xr:uid="{00000000-0005-0000-0000-000034220000}"/>
    <cellStyle name="Normal 6 6 5 2 2" xfId="10021" xr:uid="{00000000-0005-0000-0000-000035220000}"/>
    <cellStyle name="Normal 6 6 5 3" xfId="10020" xr:uid="{00000000-0005-0000-0000-000036220000}"/>
    <cellStyle name="Normal 6 6 6" xfId="4410" xr:uid="{00000000-0005-0000-0000-000037220000}"/>
    <cellStyle name="Normal 6 6 6 2" xfId="4411" xr:uid="{00000000-0005-0000-0000-000038220000}"/>
    <cellStyle name="Normal 6 6 6 2 2" xfId="10023" xr:uid="{00000000-0005-0000-0000-000039220000}"/>
    <cellStyle name="Normal 6 6 6 3" xfId="10022" xr:uid="{00000000-0005-0000-0000-00003A220000}"/>
    <cellStyle name="Normal 6 6 7" xfId="4412" xr:uid="{00000000-0005-0000-0000-00003B220000}"/>
    <cellStyle name="Normal 6 6 7 2" xfId="4413" xr:uid="{00000000-0005-0000-0000-00003C220000}"/>
    <cellStyle name="Normal 6 6 7 2 2" xfId="10025" xr:uid="{00000000-0005-0000-0000-00003D220000}"/>
    <cellStyle name="Normal 6 6 7 3" xfId="10024" xr:uid="{00000000-0005-0000-0000-00003E220000}"/>
    <cellStyle name="Normal 6 6 8" xfId="4414" xr:uid="{00000000-0005-0000-0000-00003F220000}"/>
    <cellStyle name="Normal 6 6 8 2" xfId="10026" xr:uid="{00000000-0005-0000-0000-000040220000}"/>
    <cellStyle name="Normal 6 6 9" xfId="9975" xr:uid="{00000000-0005-0000-0000-000041220000}"/>
    <cellStyle name="Normal 6 7" xfId="4415" xr:uid="{00000000-0005-0000-0000-000042220000}"/>
    <cellStyle name="Normal 6 7 2" xfId="4416" xr:uid="{00000000-0005-0000-0000-000043220000}"/>
    <cellStyle name="Normal 6 7 2 2" xfId="4417" xr:uid="{00000000-0005-0000-0000-000044220000}"/>
    <cellStyle name="Normal 6 7 2 2 2" xfId="4418" xr:uid="{00000000-0005-0000-0000-000045220000}"/>
    <cellStyle name="Normal 6 7 2 2 2 2" xfId="4419" xr:uid="{00000000-0005-0000-0000-000046220000}"/>
    <cellStyle name="Normal 6 7 2 2 2 2 2" xfId="10031" xr:uid="{00000000-0005-0000-0000-000047220000}"/>
    <cellStyle name="Normal 6 7 2 2 2 3" xfId="10030" xr:uid="{00000000-0005-0000-0000-000048220000}"/>
    <cellStyle name="Normal 6 7 2 2 3" xfId="4420" xr:uid="{00000000-0005-0000-0000-000049220000}"/>
    <cellStyle name="Normal 6 7 2 2 3 2" xfId="4421" xr:uid="{00000000-0005-0000-0000-00004A220000}"/>
    <cellStyle name="Normal 6 7 2 2 3 2 2" xfId="10033" xr:uid="{00000000-0005-0000-0000-00004B220000}"/>
    <cellStyle name="Normal 6 7 2 2 3 3" xfId="10032" xr:uid="{00000000-0005-0000-0000-00004C220000}"/>
    <cellStyle name="Normal 6 7 2 2 4" xfId="4422" xr:uid="{00000000-0005-0000-0000-00004D220000}"/>
    <cellStyle name="Normal 6 7 2 2 4 2" xfId="10034" xr:uid="{00000000-0005-0000-0000-00004E220000}"/>
    <cellStyle name="Normal 6 7 2 2 5" xfId="10029" xr:uid="{00000000-0005-0000-0000-00004F220000}"/>
    <cellStyle name="Normal 6 7 2 3" xfId="4423" xr:uid="{00000000-0005-0000-0000-000050220000}"/>
    <cellStyle name="Normal 6 7 2 3 2" xfId="4424" xr:uid="{00000000-0005-0000-0000-000051220000}"/>
    <cellStyle name="Normal 6 7 2 3 2 2" xfId="10036" xr:uid="{00000000-0005-0000-0000-000052220000}"/>
    <cellStyle name="Normal 6 7 2 3 3" xfId="10035" xr:uid="{00000000-0005-0000-0000-000053220000}"/>
    <cellStyle name="Normal 6 7 2 4" xfId="4425" xr:uid="{00000000-0005-0000-0000-000054220000}"/>
    <cellStyle name="Normal 6 7 2 4 2" xfId="4426" xr:uid="{00000000-0005-0000-0000-000055220000}"/>
    <cellStyle name="Normal 6 7 2 4 2 2" xfId="10038" xr:uid="{00000000-0005-0000-0000-000056220000}"/>
    <cellStyle name="Normal 6 7 2 4 3" xfId="10037" xr:uid="{00000000-0005-0000-0000-000057220000}"/>
    <cellStyle name="Normal 6 7 2 5" xfId="4427" xr:uid="{00000000-0005-0000-0000-000058220000}"/>
    <cellStyle name="Normal 6 7 2 5 2" xfId="10039" xr:uid="{00000000-0005-0000-0000-000059220000}"/>
    <cellStyle name="Normal 6 7 2 6" xfId="10028" xr:uid="{00000000-0005-0000-0000-00005A220000}"/>
    <cellStyle name="Normal 6 7 3" xfId="4428" xr:uid="{00000000-0005-0000-0000-00005B220000}"/>
    <cellStyle name="Normal 6 7 3 2" xfId="4429" xr:uid="{00000000-0005-0000-0000-00005C220000}"/>
    <cellStyle name="Normal 6 7 3 2 2" xfId="4430" xr:uid="{00000000-0005-0000-0000-00005D220000}"/>
    <cellStyle name="Normal 6 7 3 2 2 2" xfId="10042" xr:uid="{00000000-0005-0000-0000-00005E220000}"/>
    <cellStyle name="Normal 6 7 3 2 3" xfId="10041" xr:uid="{00000000-0005-0000-0000-00005F220000}"/>
    <cellStyle name="Normal 6 7 3 3" xfId="4431" xr:uid="{00000000-0005-0000-0000-000060220000}"/>
    <cellStyle name="Normal 6 7 3 3 2" xfId="4432" xr:uid="{00000000-0005-0000-0000-000061220000}"/>
    <cellStyle name="Normal 6 7 3 3 2 2" xfId="10044" xr:uid="{00000000-0005-0000-0000-000062220000}"/>
    <cellStyle name="Normal 6 7 3 3 3" xfId="10043" xr:uid="{00000000-0005-0000-0000-000063220000}"/>
    <cellStyle name="Normal 6 7 3 4" xfId="4433" xr:uid="{00000000-0005-0000-0000-000064220000}"/>
    <cellStyle name="Normal 6 7 3 4 2" xfId="10045" xr:uid="{00000000-0005-0000-0000-000065220000}"/>
    <cellStyle name="Normal 6 7 3 5" xfId="10040" xr:uid="{00000000-0005-0000-0000-000066220000}"/>
    <cellStyle name="Normal 6 7 4" xfId="4434" xr:uid="{00000000-0005-0000-0000-000067220000}"/>
    <cellStyle name="Normal 6 7 4 2" xfId="4435" xr:uid="{00000000-0005-0000-0000-000068220000}"/>
    <cellStyle name="Normal 6 7 4 2 2" xfId="10047" xr:uid="{00000000-0005-0000-0000-000069220000}"/>
    <cellStyle name="Normal 6 7 4 3" xfId="10046" xr:uid="{00000000-0005-0000-0000-00006A220000}"/>
    <cellStyle name="Normal 6 7 5" xfId="4436" xr:uid="{00000000-0005-0000-0000-00006B220000}"/>
    <cellStyle name="Normal 6 7 5 2" xfId="4437" xr:uid="{00000000-0005-0000-0000-00006C220000}"/>
    <cellStyle name="Normal 6 7 5 2 2" xfId="10049" xr:uid="{00000000-0005-0000-0000-00006D220000}"/>
    <cellStyle name="Normal 6 7 5 3" xfId="10048" xr:uid="{00000000-0005-0000-0000-00006E220000}"/>
    <cellStyle name="Normal 6 7 6" xfId="4438" xr:uid="{00000000-0005-0000-0000-00006F220000}"/>
    <cellStyle name="Normal 6 7 6 2" xfId="4439" xr:uid="{00000000-0005-0000-0000-000070220000}"/>
    <cellStyle name="Normal 6 7 6 2 2" xfId="10051" xr:uid="{00000000-0005-0000-0000-000071220000}"/>
    <cellStyle name="Normal 6 7 6 3" xfId="10050" xr:uid="{00000000-0005-0000-0000-000072220000}"/>
    <cellStyle name="Normal 6 7 7" xfId="4440" xr:uid="{00000000-0005-0000-0000-000073220000}"/>
    <cellStyle name="Normal 6 7 7 2" xfId="10052" xr:uid="{00000000-0005-0000-0000-000074220000}"/>
    <cellStyle name="Normal 6 7 8" xfId="10027" xr:uid="{00000000-0005-0000-0000-000075220000}"/>
    <cellStyle name="Normal 6 8" xfId="4441" xr:uid="{00000000-0005-0000-0000-000076220000}"/>
    <cellStyle name="Normal 6 8 2" xfId="4442" xr:uid="{00000000-0005-0000-0000-000077220000}"/>
    <cellStyle name="Normal 6 8 2 2" xfId="4443" xr:uid="{00000000-0005-0000-0000-000078220000}"/>
    <cellStyle name="Normal 6 8 2 2 2" xfId="4444" xr:uid="{00000000-0005-0000-0000-000079220000}"/>
    <cellStyle name="Normal 6 8 2 2 2 2" xfId="4445" xr:uid="{00000000-0005-0000-0000-00007A220000}"/>
    <cellStyle name="Normal 6 8 2 2 2 2 2" xfId="10057" xr:uid="{00000000-0005-0000-0000-00007B220000}"/>
    <cellStyle name="Normal 6 8 2 2 2 3" xfId="10056" xr:uid="{00000000-0005-0000-0000-00007C220000}"/>
    <cellStyle name="Normal 6 8 2 2 3" xfId="4446" xr:uid="{00000000-0005-0000-0000-00007D220000}"/>
    <cellStyle name="Normal 6 8 2 2 3 2" xfId="4447" xr:uid="{00000000-0005-0000-0000-00007E220000}"/>
    <cellStyle name="Normal 6 8 2 2 3 2 2" xfId="10059" xr:uid="{00000000-0005-0000-0000-00007F220000}"/>
    <cellStyle name="Normal 6 8 2 2 3 3" xfId="10058" xr:uid="{00000000-0005-0000-0000-000080220000}"/>
    <cellStyle name="Normal 6 8 2 2 4" xfId="4448" xr:uid="{00000000-0005-0000-0000-000081220000}"/>
    <cellStyle name="Normal 6 8 2 2 4 2" xfId="10060" xr:uid="{00000000-0005-0000-0000-000082220000}"/>
    <cellStyle name="Normal 6 8 2 2 5" xfId="10055" xr:uid="{00000000-0005-0000-0000-000083220000}"/>
    <cellStyle name="Normal 6 8 2 3" xfId="4449" xr:uid="{00000000-0005-0000-0000-000084220000}"/>
    <cellStyle name="Normal 6 8 2 3 2" xfId="4450" xr:uid="{00000000-0005-0000-0000-000085220000}"/>
    <cellStyle name="Normal 6 8 2 3 2 2" xfId="10062" xr:uid="{00000000-0005-0000-0000-000086220000}"/>
    <cellStyle name="Normal 6 8 2 3 3" xfId="10061" xr:uid="{00000000-0005-0000-0000-000087220000}"/>
    <cellStyle name="Normal 6 8 2 4" xfId="4451" xr:uid="{00000000-0005-0000-0000-000088220000}"/>
    <cellStyle name="Normal 6 8 2 4 2" xfId="4452" xr:uid="{00000000-0005-0000-0000-000089220000}"/>
    <cellStyle name="Normal 6 8 2 4 2 2" xfId="10064" xr:uid="{00000000-0005-0000-0000-00008A220000}"/>
    <cellStyle name="Normal 6 8 2 4 3" xfId="10063" xr:uid="{00000000-0005-0000-0000-00008B220000}"/>
    <cellStyle name="Normal 6 8 2 5" xfId="4453" xr:uid="{00000000-0005-0000-0000-00008C220000}"/>
    <cellStyle name="Normal 6 8 2 5 2" xfId="10065" xr:uid="{00000000-0005-0000-0000-00008D220000}"/>
    <cellStyle name="Normal 6 8 2 6" xfId="10054" xr:uid="{00000000-0005-0000-0000-00008E220000}"/>
    <cellStyle name="Normal 6 8 3" xfId="4454" xr:uid="{00000000-0005-0000-0000-00008F220000}"/>
    <cellStyle name="Normal 6 8 3 2" xfId="4455" xr:uid="{00000000-0005-0000-0000-000090220000}"/>
    <cellStyle name="Normal 6 8 3 2 2" xfId="4456" xr:uid="{00000000-0005-0000-0000-000091220000}"/>
    <cellStyle name="Normal 6 8 3 2 2 2" xfId="10068" xr:uid="{00000000-0005-0000-0000-000092220000}"/>
    <cellStyle name="Normal 6 8 3 2 3" xfId="10067" xr:uid="{00000000-0005-0000-0000-000093220000}"/>
    <cellStyle name="Normal 6 8 3 3" xfId="4457" xr:uid="{00000000-0005-0000-0000-000094220000}"/>
    <cellStyle name="Normal 6 8 3 3 2" xfId="4458" xr:uid="{00000000-0005-0000-0000-000095220000}"/>
    <cellStyle name="Normal 6 8 3 3 2 2" xfId="10070" xr:uid="{00000000-0005-0000-0000-000096220000}"/>
    <cellStyle name="Normal 6 8 3 3 3" xfId="10069" xr:uid="{00000000-0005-0000-0000-000097220000}"/>
    <cellStyle name="Normal 6 8 3 4" xfId="4459" xr:uid="{00000000-0005-0000-0000-000098220000}"/>
    <cellStyle name="Normal 6 8 3 4 2" xfId="10071" xr:uid="{00000000-0005-0000-0000-000099220000}"/>
    <cellStyle name="Normal 6 8 3 5" xfId="10066" xr:uid="{00000000-0005-0000-0000-00009A220000}"/>
    <cellStyle name="Normal 6 8 4" xfId="4460" xr:uid="{00000000-0005-0000-0000-00009B220000}"/>
    <cellStyle name="Normal 6 8 4 2" xfId="4461" xr:uid="{00000000-0005-0000-0000-00009C220000}"/>
    <cellStyle name="Normal 6 8 4 2 2" xfId="10073" xr:uid="{00000000-0005-0000-0000-00009D220000}"/>
    <cellStyle name="Normal 6 8 4 3" xfId="10072" xr:uid="{00000000-0005-0000-0000-00009E220000}"/>
    <cellStyle name="Normal 6 8 5" xfId="4462" xr:uid="{00000000-0005-0000-0000-00009F220000}"/>
    <cellStyle name="Normal 6 8 5 2" xfId="4463" xr:uid="{00000000-0005-0000-0000-0000A0220000}"/>
    <cellStyle name="Normal 6 8 5 2 2" xfId="10075" xr:uid="{00000000-0005-0000-0000-0000A1220000}"/>
    <cellStyle name="Normal 6 8 5 3" xfId="10074" xr:uid="{00000000-0005-0000-0000-0000A2220000}"/>
    <cellStyle name="Normal 6 8 6" xfId="4464" xr:uid="{00000000-0005-0000-0000-0000A3220000}"/>
    <cellStyle name="Normal 6 8 6 2" xfId="10076" xr:uid="{00000000-0005-0000-0000-0000A4220000}"/>
    <cellStyle name="Normal 6 8 7" xfId="10053" xr:uid="{00000000-0005-0000-0000-0000A5220000}"/>
    <cellStyle name="Normal 6 9" xfId="4465" xr:uid="{00000000-0005-0000-0000-0000A6220000}"/>
    <cellStyle name="Normal 6 9 2" xfId="4466" xr:uid="{00000000-0005-0000-0000-0000A7220000}"/>
    <cellStyle name="Normal 6 9 2 2" xfId="4467" xr:uid="{00000000-0005-0000-0000-0000A8220000}"/>
    <cellStyle name="Normal 6 9 2 2 2" xfId="4468" xr:uid="{00000000-0005-0000-0000-0000A9220000}"/>
    <cellStyle name="Normal 6 9 2 2 2 2" xfId="10080" xr:uid="{00000000-0005-0000-0000-0000AA220000}"/>
    <cellStyle name="Normal 6 9 2 2 3" xfId="10079" xr:uid="{00000000-0005-0000-0000-0000AB220000}"/>
    <cellStyle name="Normal 6 9 2 3" xfId="4469" xr:uid="{00000000-0005-0000-0000-0000AC220000}"/>
    <cellStyle name="Normal 6 9 2 3 2" xfId="4470" xr:uid="{00000000-0005-0000-0000-0000AD220000}"/>
    <cellStyle name="Normal 6 9 2 3 2 2" xfId="10082" xr:uid="{00000000-0005-0000-0000-0000AE220000}"/>
    <cellStyle name="Normal 6 9 2 3 3" xfId="10081" xr:uid="{00000000-0005-0000-0000-0000AF220000}"/>
    <cellStyle name="Normal 6 9 2 4" xfId="4471" xr:uid="{00000000-0005-0000-0000-0000B0220000}"/>
    <cellStyle name="Normal 6 9 2 4 2" xfId="10083" xr:uid="{00000000-0005-0000-0000-0000B1220000}"/>
    <cellStyle name="Normal 6 9 2 5" xfId="10078" xr:uid="{00000000-0005-0000-0000-0000B2220000}"/>
    <cellStyle name="Normal 6 9 3" xfId="4472" xr:uid="{00000000-0005-0000-0000-0000B3220000}"/>
    <cellStyle name="Normal 6 9 3 2" xfId="4473" xr:uid="{00000000-0005-0000-0000-0000B4220000}"/>
    <cellStyle name="Normal 6 9 3 2 2" xfId="10085" xr:uid="{00000000-0005-0000-0000-0000B5220000}"/>
    <cellStyle name="Normal 6 9 3 3" xfId="10084" xr:uid="{00000000-0005-0000-0000-0000B6220000}"/>
    <cellStyle name="Normal 6 9 4" xfId="4474" xr:uid="{00000000-0005-0000-0000-0000B7220000}"/>
    <cellStyle name="Normal 6 9 4 2" xfId="4475" xr:uid="{00000000-0005-0000-0000-0000B8220000}"/>
    <cellStyle name="Normal 6 9 4 2 2" xfId="10087" xr:uid="{00000000-0005-0000-0000-0000B9220000}"/>
    <cellStyle name="Normal 6 9 4 3" xfId="10086" xr:uid="{00000000-0005-0000-0000-0000BA220000}"/>
    <cellStyle name="Normal 6 9 5" xfId="4476" xr:uid="{00000000-0005-0000-0000-0000BB220000}"/>
    <cellStyle name="Normal 6 9 5 2" xfId="10088" xr:uid="{00000000-0005-0000-0000-0000BC220000}"/>
    <cellStyle name="Normal 6 9 6" xfId="10077" xr:uid="{00000000-0005-0000-0000-0000BD220000}"/>
    <cellStyle name="Normal 7" xfId="112" xr:uid="{00000000-0005-0000-0000-0000BE220000}"/>
    <cellStyle name="Normal 7 10" xfId="4477" xr:uid="{00000000-0005-0000-0000-0000BF220000}"/>
    <cellStyle name="Normal 7 11" xfId="4478" xr:uid="{00000000-0005-0000-0000-0000C0220000}"/>
    <cellStyle name="Normal 7 11 2" xfId="4479" xr:uid="{00000000-0005-0000-0000-0000C1220000}"/>
    <cellStyle name="Normal 7 11 2 2" xfId="4480" xr:uid="{00000000-0005-0000-0000-0000C2220000}"/>
    <cellStyle name="Normal 7 11 2 2 2" xfId="4481" xr:uid="{00000000-0005-0000-0000-0000C3220000}"/>
    <cellStyle name="Normal 7 11 2 2 2 2" xfId="4482" xr:uid="{00000000-0005-0000-0000-0000C4220000}"/>
    <cellStyle name="Normal 7 11 2 2 2 2 2" xfId="10093" xr:uid="{00000000-0005-0000-0000-0000C5220000}"/>
    <cellStyle name="Normal 7 11 2 2 2 3" xfId="10092" xr:uid="{00000000-0005-0000-0000-0000C6220000}"/>
    <cellStyle name="Normal 7 11 2 2 3" xfId="4483" xr:uid="{00000000-0005-0000-0000-0000C7220000}"/>
    <cellStyle name="Normal 7 11 2 2 3 2" xfId="4484" xr:uid="{00000000-0005-0000-0000-0000C8220000}"/>
    <cellStyle name="Normal 7 11 2 2 3 2 2" xfId="10095" xr:uid="{00000000-0005-0000-0000-0000C9220000}"/>
    <cellStyle name="Normal 7 11 2 2 3 3" xfId="10094" xr:uid="{00000000-0005-0000-0000-0000CA220000}"/>
    <cellStyle name="Normal 7 11 2 2 4" xfId="4485" xr:uid="{00000000-0005-0000-0000-0000CB220000}"/>
    <cellStyle name="Normal 7 11 2 2 4 2" xfId="10096" xr:uid="{00000000-0005-0000-0000-0000CC220000}"/>
    <cellStyle name="Normal 7 11 2 2 5" xfId="10091" xr:uid="{00000000-0005-0000-0000-0000CD220000}"/>
    <cellStyle name="Normal 7 11 2 3" xfId="4486" xr:uid="{00000000-0005-0000-0000-0000CE220000}"/>
    <cellStyle name="Normal 7 11 2 3 2" xfId="4487" xr:uid="{00000000-0005-0000-0000-0000CF220000}"/>
    <cellStyle name="Normal 7 11 2 3 2 2" xfId="10098" xr:uid="{00000000-0005-0000-0000-0000D0220000}"/>
    <cellStyle name="Normal 7 11 2 3 3" xfId="10097" xr:uid="{00000000-0005-0000-0000-0000D1220000}"/>
    <cellStyle name="Normal 7 11 2 4" xfId="4488" xr:uid="{00000000-0005-0000-0000-0000D2220000}"/>
    <cellStyle name="Normal 7 11 2 4 2" xfId="4489" xr:uid="{00000000-0005-0000-0000-0000D3220000}"/>
    <cellStyle name="Normal 7 11 2 4 2 2" xfId="10100" xr:uid="{00000000-0005-0000-0000-0000D4220000}"/>
    <cellStyle name="Normal 7 11 2 4 3" xfId="10099" xr:uid="{00000000-0005-0000-0000-0000D5220000}"/>
    <cellStyle name="Normal 7 11 2 5" xfId="4490" xr:uid="{00000000-0005-0000-0000-0000D6220000}"/>
    <cellStyle name="Normal 7 11 2 5 2" xfId="10101" xr:uid="{00000000-0005-0000-0000-0000D7220000}"/>
    <cellStyle name="Normal 7 11 2 6" xfId="10090" xr:uid="{00000000-0005-0000-0000-0000D8220000}"/>
    <cellStyle name="Normal 7 11 3" xfId="4491" xr:uid="{00000000-0005-0000-0000-0000D9220000}"/>
    <cellStyle name="Normal 7 11 3 2" xfId="4492" xr:uid="{00000000-0005-0000-0000-0000DA220000}"/>
    <cellStyle name="Normal 7 11 3 2 2" xfId="4493" xr:uid="{00000000-0005-0000-0000-0000DB220000}"/>
    <cellStyle name="Normal 7 11 3 2 2 2" xfId="10104" xr:uid="{00000000-0005-0000-0000-0000DC220000}"/>
    <cellStyle name="Normal 7 11 3 2 3" xfId="10103" xr:uid="{00000000-0005-0000-0000-0000DD220000}"/>
    <cellStyle name="Normal 7 11 3 3" xfId="4494" xr:uid="{00000000-0005-0000-0000-0000DE220000}"/>
    <cellStyle name="Normal 7 11 3 3 2" xfId="4495" xr:uid="{00000000-0005-0000-0000-0000DF220000}"/>
    <cellStyle name="Normal 7 11 3 3 2 2" xfId="10106" xr:uid="{00000000-0005-0000-0000-0000E0220000}"/>
    <cellStyle name="Normal 7 11 3 3 3" xfId="10105" xr:uid="{00000000-0005-0000-0000-0000E1220000}"/>
    <cellStyle name="Normal 7 11 3 4" xfId="4496" xr:uid="{00000000-0005-0000-0000-0000E2220000}"/>
    <cellStyle name="Normal 7 11 3 4 2" xfId="10107" xr:uid="{00000000-0005-0000-0000-0000E3220000}"/>
    <cellStyle name="Normal 7 11 3 5" xfId="10102" xr:uid="{00000000-0005-0000-0000-0000E4220000}"/>
    <cellStyle name="Normal 7 11 4" xfId="4497" xr:uid="{00000000-0005-0000-0000-0000E5220000}"/>
    <cellStyle name="Normal 7 11 4 2" xfId="4498" xr:uid="{00000000-0005-0000-0000-0000E6220000}"/>
    <cellStyle name="Normal 7 11 4 2 2" xfId="10109" xr:uid="{00000000-0005-0000-0000-0000E7220000}"/>
    <cellStyle name="Normal 7 11 4 3" xfId="10108" xr:uid="{00000000-0005-0000-0000-0000E8220000}"/>
    <cellStyle name="Normal 7 11 5" xfId="4499" xr:uid="{00000000-0005-0000-0000-0000E9220000}"/>
    <cellStyle name="Normal 7 11 5 2" xfId="4500" xr:uid="{00000000-0005-0000-0000-0000EA220000}"/>
    <cellStyle name="Normal 7 11 5 2 2" xfId="10111" xr:uid="{00000000-0005-0000-0000-0000EB220000}"/>
    <cellStyle name="Normal 7 11 5 3" xfId="10110" xr:uid="{00000000-0005-0000-0000-0000EC220000}"/>
    <cellStyle name="Normal 7 11 6" xfId="4501" xr:uid="{00000000-0005-0000-0000-0000ED220000}"/>
    <cellStyle name="Normal 7 11 6 2" xfId="4502" xr:uid="{00000000-0005-0000-0000-0000EE220000}"/>
    <cellStyle name="Normal 7 11 6 2 2" xfId="10113" xr:uid="{00000000-0005-0000-0000-0000EF220000}"/>
    <cellStyle name="Normal 7 11 6 3" xfId="10112" xr:uid="{00000000-0005-0000-0000-0000F0220000}"/>
    <cellStyle name="Normal 7 11 7" xfId="4503" xr:uid="{00000000-0005-0000-0000-0000F1220000}"/>
    <cellStyle name="Normal 7 11 7 2" xfId="10114" xr:uid="{00000000-0005-0000-0000-0000F2220000}"/>
    <cellStyle name="Normal 7 11 8" xfId="10089" xr:uid="{00000000-0005-0000-0000-0000F3220000}"/>
    <cellStyle name="Normal 7 12" xfId="4504" xr:uid="{00000000-0005-0000-0000-0000F4220000}"/>
    <cellStyle name="Normal 7 12 2" xfId="4505" xr:uid="{00000000-0005-0000-0000-0000F5220000}"/>
    <cellStyle name="Normal 7 12 2 2" xfId="4506" xr:uid="{00000000-0005-0000-0000-0000F6220000}"/>
    <cellStyle name="Normal 7 12 2 2 2" xfId="4507" xr:uid="{00000000-0005-0000-0000-0000F7220000}"/>
    <cellStyle name="Normal 7 12 2 2 2 2" xfId="4508" xr:uid="{00000000-0005-0000-0000-0000F8220000}"/>
    <cellStyle name="Normal 7 12 2 2 2 2 2" xfId="10119" xr:uid="{00000000-0005-0000-0000-0000F9220000}"/>
    <cellStyle name="Normal 7 12 2 2 2 3" xfId="10118" xr:uid="{00000000-0005-0000-0000-0000FA220000}"/>
    <cellStyle name="Normal 7 12 2 2 3" xfId="4509" xr:uid="{00000000-0005-0000-0000-0000FB220000}"/>
    <cellStyle name="Normal 7 12 2 2 3 2" xfId="4510" xr:uid="{00000000-0005-0000-0000-0000FC220000}"/>
    <cellStyle name="Normal 7 12 2 2 3 2 2" xfId="10121" xr:uid="{00000000-0005-0000-0000-0000FD220000}"/>
    <cellStyle name="Normal 7 12 2 2 3 3" xfId="10120" xr:uid="{00000000-0005-0000-0000-0000FE220000}"/>
    <cellStyle name="Normal 7 12 2 2 4" xfId="4511" xr:uid="{00000000-0005-0000-0000-0000FF220000}"/>
    <cellStyle name="Normal 7 12 2 2 4 2" xfId="10122" xr:uid="{00000000-0005-0000-0000-000000230000}"/>
    <cellStyle name="Normal 7 12 2 2 5" xfId="10117" xr:uid="{00000000-0005-0000-0000-000001230000}"/>
    <cellStyle name="Normal 7 12 2 3" xfId="4512" xr:uid="{00000000-0005-0000-0000-000002230000}"/>
    <cellStyle name="Normal 7 12 2 3 2" xfId="4513" xr:uid="{00000000-0005-0000-0000-000003230000}"/>
    <cellStyle name="Normal 7 12 2 3 2 2" xfId="10124" xr:uid="{00000000-0005-0000-0000-000004230000}"/>
    <cellStyle name="Normal 7 12 2 3 3" xfId="10123" xr:uid="{00000000-0005-0000-0000-000005230000}"/>
    <cellStyle name="Normal 7 12 2 4" xfId="4514" xr:uid="{00000000-0005-0000-0000-000006230000}"/>
    <cellStyle name="Normal 7 12 2 4 2" xfId="4515" xr:uid="{00000000-0005-0000-0000-000007230000}"/>
    <cellStyle name="Normal 7 12 2 4 2 2" xfId="10126" xr:uid="{00000000-0005-0000-0000-000008230000}"/>
    <cellStyle name="Normal 7 12 2 4 3" xfId="10125" xr:uid="{00000000-0005-0000-0000-000009230000}"/>
    <cellStyle name="Normal 7 12 2 5" xfId="4516" xr:uid="{00000000-0005-0000-0000-00000A230000}"/>
    <cellStyle name="Normal 7 12 2 5 2" xfId="10127" xr:uid="{00000000-0005-0000-0000-00000B230000}"/>
    <cellStyle name="Normal 7 12 2 6" xfId="10116" xr:uid="{00000000-0005-0000-0000-00000C230000}"/>
    <cellStyle name="Normal 7 12 3" xfId="4517" xr:uid="{00000000-0005-0000-0000-00000D230000}"/>
    <cellStyle name="Normal 7 12 3 2" xfId="4518" xr:uid="{00000000-0005-0000-0000-00000E230000}"/>
    <cellStyle name="Normal 7 12 3 2 2" xfId="4519" xr:uid="{00000000-0005-0000-0000-00000F230000}"/>
    <cellStyle name="Normal 7 12 3 2 2 2" xfId="10130" xr:uid="{00000000-0005-0000-0000-000010230000}"/>
    <cellStyle name="Normal 7 12 3 2 3" xfId="10129" xr:uid="{00000000-0005-0000-0000-000011230000}"/>
    <cellStyle name="Normal 7 12 3 3" xfId="4520" xr:uid="{00000000-0005-0000-0000-000012230000}"/>
    <cellStyle name="Normal 7 12 3 3 2" xfId="4521" xr:uid="{00000000-0005-0000-0000-000013230000}"/>
    <cellStyle name="Normal 7 12 3 3 2 2" xfId="10132" xr:uid="{00000000-0005-0000-0000-000014230000}"/>
    <cellStyle name="Normal 7 12 3 3 3" xfId="10131" xr:uid="{00000000-0005-0000-0000-000015230000}"/>
    <cellStyle name="Normal 7 12 3 4" xfId="4522" xr:uid="{00000000-0005-0000-0000-000016230000}"/>
    <cellStyle name="Normal 7 12 3 4 2" xfId="10133" xr:uid="{00000000-0005-0000-0000-000017230000}"/>
    <cellStyle name="Normal 7 12 3 5" xfId="10128" xr:uid="{00000000-0005-0000-0000-000018230000}"/>
    <cellStyle name="Normal 7 12 4" xfId="4523" xr:uid="{00000000-0005-0000-0000-000019230000}"/>
    <cellStyle name="Normal 7 12 4 2" xfId="4524" xr:uid="{00000000-0005-0000-0000-00001A230000}"/>
    <cellStyle name="Normal 7 12 4 2 2" xfId="10135" xr:uid="{00000000-0005-0000-0000-00001B230000}"/>
    <cellStyle name="Normal 7 12 4 3" xfId="10134" xr:uid="{00000000-0005-0000-0000-00001C230000}"/>
    <cellStyle name="Normal 7 12 5" xfId="4525" xr:uid="{00000000-0005-0000-0000-00001D230000}"/>
    <cellStyle name="Normal 7 12 5 2" xfId="4526" xr:uid="{00000000-0005-0000-0000-00001E230000}"/>
    <cellStyle name="Normal 7 12 5 2 2" xfId="10137" xr:uid="{00000000-0005-0000-0000-00001F230000}"/>
    <cellStyle name="Normal 7 12 5 3" xfId="10136" xr:uid="{00000000-0005-0000-0000-000020230000}"/>
    <cellStyle name="Normal 7 12 6" xfId="4527" xr:uid="{00000000-0005-0000-0000-000021230000}"/>
    <cellStyle name="Normal 7 12 6 2" xfId="10138" xr:uid="{00000000-0005-0000-0000-000022230000}"/>
    <cellStyle name="Normal 7 12 7" xfId="10115" xr:uid="{00000000-0005-0000-0000-000023230000}"/>
    <cellStyle name="Normal 7 13" xfId="4528" xr:uid="{00000000-0005-0000-0000-000024230000}"/>
    <cellStyle name="Normal 7 13 2" xfId="4529" xr:uid="{00000000-0005-0000-0000-000025230000}"/>
    <cellStyle name="Normal 7 13 2 2" xfId="4530" xr:uid="{00000000-0005-0000-0000-000026230000}"/>
    <cellStyle name="Normal 7 13 2 2 2" xfId="4531" xr:uid="{00000000-0005-0000-0000-000027230000}"/>
    <cellStyle name="Normal 7 13 2 2 2 2" xfId="10142" xr:uid="{00000000-0005-0000-0000-000028230000}"/>
    <cellStyle name="Normal 7 13 2 2 3" xfId="10141" xr:uid="{00000000-0005-0000-0000-000029230000}"/>
    <cellStyle name="Normal 7 13 2 3" xfId="4532" xr:uid="{00000000-0005-0000-0000-00002A230000}"/>
    <cellStyle name="Normal 7 13 2 3 2" xfId="4533" xr:uid="{00000000-0005-0000-0000-00002B230000}"/>
    <cellStyle name="Normal 7 13 2 3 2 2" xfId="10144" xr:uid="{00000000-0005-0000-0000-00002C230000}"/>
    <cellStyle name="Normal 7 13 2 3 3" xfId="10143" xr:uid="{00000000-0005-0000-0000-00002D230000}"/>
    <cellStyle name="Normal 7 13 2 4" xfId="4534" xr:uid="{00000000-0005-0000-0000-00002E230000}"/>
    <cellStyle name="Normal 7 13 2 4 2" xfId="10145" xr:uid="{00000000-0005-0000-0000-00002F230000}"/>
    <cellStyle name="Normal 7 13 2 5" xfId="10140" xr:uid="{00000000-0005-0000-0000-000030230000}"/>
    <cellStyle name="Normal 7 13 3" xfId="4535" xr:uid="{00000000-0005-0000-0000-000031230000}"/>
    <cellStyle name="Normal 7 13 3 2" xfId="4536" xr:uid="{00000000-0005-0000-0000-000032230000}"/>
    <cellStyle name="Normal 7 13 3 2 2" xfId="10147" xr:uid="{00000000-0005-0000-0000-000033230000}"/>
    <cellStyle name="Normal 7 13 3 3" xfId="10146" xr:uid="{00000000-0005-0000-0000-000034230000}"/>
    <cellStyle name="Normal 7 13 4" xfId="4537" xr:uid="{00000000-0005-0000-0000-000035230000}"/>
    <cellStyle name="Normal 7 13 4 2" xfId="4538" xr:uid="{00000000-0005-0000-0000-000036230000}"/>
    <cellStyle name="Normal 7 13 4 2 2" xfId="10149" xr:uid="{00000000-0005-0000-0000-000037230000}"/>
    <cellStyle name="Normal 7 13 4 3" xfId="10148" xr:uid="{00000000-0005-0000-0000-000038230000}"/>
    <cellStyle name="Normal 7 13 5" xfId="4539" xr:uid="{00000000-0005-0000-0000-000039230000}"/>
    <cellStyle name="Normal 7 13 5 2" xfId="10150" xr:uid="{00000000-0005-0000-0000-00003A230000}"/>
    <cellStyle name="Normal 7 13 6" xfId="10139" xr:uid="{00000000-0005-0000-0000-00003B230000}"/>
    <cellStyle name="Normal 7 14" xfId="4540" xr:uid="{00000000-0005-0000-0000-00003C230000}"/>
    <cellStyle name="Normal 7 14 2" xfId="4541" xr:uid="{00000000-0005-0000-0000-00003D230000}"/>
    <cellStyle name="Normal 7 14 2 2" xfId="4542" xr:uid="{00000000-0005-0000-0000-00003E230000}"/>
    <cellStyle name="Normal 7 14 2 2 2" xfId="10153" xr:uid="{00000000-0005-0000-0000-00003F230000}"/>
    <cellStyle name="Normal 7 14 2 3" xfId="10152" xr:uid="{00000000-0005-0000-0000-000040230000}"/>
    <cellStyle name="Normal 7 14 3" xfId="4543" xr:uid="{00000000-0005-0000-0000-000041230000}"/>
    <cellStyle name="Normal 7 14 3 2" xfId="4544" xr:uid="{00000000-0005-0000-0000-000042230000}"/>
    <cellStyle name="Normal 7 14 3 2 2" xfId="10155" xr:uid="{00000000-0005-0000-0000-000043230000}"/>
    <cellStyle name="Normal 7 14 3 3" xfId="10154" xr:uid="{00000000-0005-0000-0000-000044230000}"/>
    <cellStyle name="Normal 7 14 4" xfId="4545" xr:uid="{00000000-0005-0000-0000-000045230000}"/>
    <cellStyle name="Normal 7 14 4 2" xfId="10156" xr:uid="{00000000-0005-0000-0000-000046230000}"/>
    <cellStyle name="Normal 7 14 5" xfId="10151" xr:uid="{00000000-0005-0000-0000-000047230000}"/>
    <cellStyle name="Normal 7 15" xfId="4546" xr:uid="{00000000-0005-0000-0000-000048230000}"/>
    <cellStyle name="Normal 7 15 2" xfId="4547" xr:uid="{00000000-0005-0000-0000-000049230000}"/>
    <cellStyle name="Normal 7 15 2 2" xfId="10158" xr:uid="{00000000-0005-0000-0000-00004A230000}"/>
    <cellStyle name="Normal 7 15 3" xfId="10157" xr:uid="{00000000-0005-0000-0000-00004B230000}"/>
    <cellStyle name="Normal 7 16" xfId="4548" xr:uid="{00000000-0005-0000-0000-00004C230000}"/>
    <cellStyle name="Normal 7 16 2" xfId="4549" xr:uid="{00000000-0005-0000-0000-00004D230000}"/>
    <cellStyle name="Normal 7 16 2 2" xfId="10160" xr:uid="{00000000-0005-0000-0000-00004E230000}"/>
    <cellStyle name="Normal 7 16 3" xfId="10159" xr:uid="{00000000-0005-0000-0000-00004F230000}"/>
    <cellStyle name="Normal 7 17" xfId="4550" xr:uid="{00000000-0005-0000-0000-000050230000}"/>
    <cellStyle name="Normal 7 17 2" xfId="4551" xr:uid="{00000000-0005-0000-0000-000051230000}"/>
    <cellStyle name="Normal 7 17 2 2" xfId="10162" xr:uid="{00000000-0005-0000-0000-000052230000}"/>
    <cellStyle name="Normal 7 17 3" xfId="10161" xr:uid="{00000000-0005-0000-0000-000053230000}"/>
    <cellStyle name="Normal 7 18" xfId="4552" xr:uid="{00000000-0005-0000-0000-000054230000}"/>
    <cellStyle name="Normal 7 18 2" xfId="10163" xr:uid="{00000000-0005-0000-0000-000055230000}"/>
    <cellStyle name="Normal 7 19" xfId="5779" xr:uid="{00000000-0005-0000-0000-000056230000}"/>
    <cellStyle name="Normal 7 2" xfId="4553" xr:uid="{00000000-0005-0000-0000-000057230000}"/>
    <cellStyle name="Normal 7 20" xfId="11278" xr:uid="{CFA1976C-8F18-49A0-97C7-E5E15C0C983F}"/>
    <cellStyle name="Normal 7 3" xfId="4554" xr:uid="{00000000-0005-0000-0000-000058230000}"/>
    <cellStyle name="Normal 7 4" xfId="4555" xr:uid="{00000000-0005-0000-0000-000059230000}"/>
    <cellStyle name="Normal 7 5" xfId="4556" xr:uid="{00000000-0005-0000-0000-00005A230000}"/>
    <cellStyle name="Normal 7 6" xfId="4557" xr:uid="{00000000-0005-0000-0000-00005B230000}"/>
    <cellStyle name="Normal 7 7" xfId="4558" xr:uid="{00000000-0005-0000-0000-00005C230000}"/>
    <cellStyle name="Normal 7 8" xfId="4559" xr:uid="{00000000-0005-0000-0000-00005D230000}"/>
    <cellStyle name="Normal 7 9" xfId="4560" xr:uid="{00000000-0005-0000-0000-00005E230000}"/>
    <cellStyle name="Normal 8" xfId="4561" xr:uid="{00000000-0005-0000-0000-00005F230000}"/>
    <cellStyle name="Normal 8 2" xfId="4562" xr:uid="{00000000-0005-0000-0000-000060230000}"/>
    <cellStyle name="Normal 8 2 2" xfId="4563" xr:uid="{00000000-0005-0000-0000-000061230000}"/>
    <cellStyle name="Normal 8 2 2 2" xfId="4564" xr:uid="{00000000-0005-0000-0000-000062230000}"/>
    <cellStyle name="Normal 8 2 2 2 2" xfId="4565" xr:uid="{00000000-0005-0000-0000-000063230000}"/>
    <cellStyle name="Normal 8 2 2 2 2 2" xfId="4566" xr:uid="{00000000-0005-0000-0000-000064230000}"/>
    <cellStyle name="Normal 8 2 2 2 2 2 2" xfId="10169" xr:uid="{00000000-0005-0000-0000-000065230000}"/>
    <cellStyle name="Normal 8 2 2 2 2 3" xfId="10168" xr:uid="{00000000-0005-0000-0000-000066230000}"/>
    <cellStyle name="Normal 8 2 2 2 3" xfId="4567" xr:uid="{00000000-0005-0000-0000-000067230000}"/>
    <cellStyle name="Normal 8 2 2 2 3 2" xfId="4568" xr:uid="{00000000-0005-0000-0000-000068230000}"/>
    <cellStyle name="Normal 8 2 2 2 3 2 2" xfId="10171" xr:uid="{00000000-0005-0000-0000-000069230000}"/>
    <cellStyle name="Normal 8 2 2 2 3 3" xfId="10170" xr:uid="{00000000-0005-0000-0000-00006A230000}"/>
    <cellStyle name="Normal 8 2 2 2 4" xfId="4569" xr:uid="{00000000-0005-0000-0000-00006B230000}"/>
    <cellStyle name="Normal 8 2 2 2 4 2" xfId="10172" xr:uid="{00000000-0005-0000-0000-00006C230000}"/>
    <cellStyle name="Normal 8 2 2 2 5" xfId="10167" xr:uid="{00000000-0005-0000-0000-00006D230000}"/>
    <cellStyle name="Normal 8 2 2 3" xfId="4570" xr:uid="{00000000-0005-0000-0000-00006E230000}"/>
    <cellStyle name="Normal 8 2 2 3 2" xfId="4571" xr:uid="{00000000-0005-0000-0000-00006F230000}"/>
    <cellStyle name="Normal 8 2 2 3 2 2" xfId="10174" xr:uid="{00000000-0005-0000-0000-000070230000}"/>
    <cellStyle name="Normal 8 2 2 3 3" xfId="10173" xr:uid="{00000000-0005-0000-0000-000071230000}"/>
    <cellStyle name="Normal 8 2 2 4" xfId="4572" xr:uid="{00000000-0005-0000-0000-000072230000}"/>
    <cellStyle name="Normal 8 2 2 4 2" xfId="4573" xr:uid="{00000000-0005-0000-0000-000073230000}"/>
    <cellStyle name="Normal 8 2 2 4 2 2" xfId="10176" xr:uid="{00000000-0005-0000-0000-000074230000}"/>
    <cellStyle name="Normal 8 2 2 4 3" xfId="10175" xr:uid="{00000000-0005-0000-0000-000075230000}"/>
    <cellStyle name="Normal 8 2 2 5" xfId="4574" xr:uid="{00000000-0005-0000-0000-000076230000}"/>
    <cellStyle name="Normal 8 2 2 5 2" xfId="10177" xr:uid="{00000000-0005-0000-0000-000077230000}"/>
    <cellStyle name="Normal 8 2 2 6" xfId="10166" xr:uid="{00000000-0005-0000-0000-000078230000}"/>
    <cellStyle name="Normal 8 2 3" xfId="4575" xr:uid="{00000000-0005-0000-0000-000079230000}"/>
    <cellStyle name="Normal 8 2 3 2" xfId="4576" xr:uid="{00000000-0005-0000-0000-00007A230000}"/>
    <cellStyle name="Normal 8 2 3 2 2" xfId="4577" xr:uid="{00000000-0005-0000-0000-00007B230000}"/>
    <cellStyle name="Normal 8 2 3 2 2 2" xfId="10180" xr:uid="{00000000-0005-0000-0000-00007C230000}"/>
    <cellStyle name="Normal 8 2 3 2 3" xfId="10179" xr:uid="{00000000-0005-0000-0000-00007D230000}"/>
    <cellStyle name="Normal 8 2 3 3" xfId="4578" xr:uid="{00000000-0005-0000-0000-00007E230000}"/>
    <cellStyle name="Normal 8 2 3 3 2" xfId="4579" xr:uid="{00000000-0005-0000-0000-00007F230000}"/>
    <cellStyle name="Normal 8 2 3 3 2 2" xfId="10182" xr:uid="{00000000-0005-0000-0000-000080230000}"/>
    <cellStyle name="Normal 8 2 3 3 3" xfId="10181" xr:uid="{00000000-0005-0000-0000-000081230000}"/>
    <cellStyle name="Normal 8 2 3 4" xfId="4580" xr:uid="{00000000-0005-0000-0000-000082230000}"/>
    <cellStyle name="Normal 8 2 3 4 2" xfId="10183" xr:uid="{00000000-0005-0000-0000-000083230000}"/>
    <cellStyle name="Normal 8 2 3 5" xfId="10178" xr:uid="{00000000-0005-0000-0000-000084230000}"/>
    <cellStyle name="Normal 8 2 4" xfId="4581" xr:uid="{00000000-0005-0000-0000-000085230000}"/>
    <cellStyle name="Normal 8 2 4 2" xfId="4582" xr:uid="{00000000-0005-0000-0000-000086230000}"/>
    <cellStyle name="Normal 8 2 4 2 2" xfId="10185" xr:uid="{00000000-0005-0000-0000-000087230000}"/>
    <cellStyle name="Normal 8 2 4 3" xfId="10184" xr:uid="{00000000-0005-0000-0000-000088230000}"/>
    <cellStyle name="Normal 8 2 5" xfId="4583" xr:uid="{00000000-0005-0000-0000-000089230000}"/>
    <cellStyle name="Normal 8 2 5 2" xfId="4584" xr:uid="{00000000-0005-0000-0000-00008A230000}"/>
    <cellStyle name="Normal 8 2 5 2 2" xfId="10187" xr:uid="{00000000-0005-0000-0000-00008B230000}"/>
    <cellStyle name="Normal 8 2 5 3" xfId="10186" xr:uid="{00000000-0005-0000-0000-00008C230000}"/>
    <cellStyle name="Normal 8 2 6" xfId="4585" xr:uid="{00000000-0005-0000-0000-00008D230000}"/>
    <cellStyle name="Normal 8 2 6 2" xfId="4586" xr:uid="{00000000-0005-0000-0000-00008E230000}"/>
    <cellStyle name="Normal 8 2 6 2 2" xfId="10189" xr:uid="{00000000-0005-0000-0000-00008F230000}"/>
    <cellStyle name="Normal 8 2 6 3" xfId="10188" xr:uid="{00000000-0005-0000-0000-000090230000}"/>
    <cellStyle name="Normal 8 2 7" xfId="4587" xr:uid="{00000000-0005-0000-0000-000091230000}"/>
    <cellStyle name="Normal 8 2 7 2" xfId="10190" xr:uid="{00000000-0005-0000-0000-000092230000}"/>
    <cellStyle name="Normal 8 2 8" xfId="10165" xr:uid="{00000000-0005-0000-0000-000093230000}"/>
    <cellStyle name="Normal 8 3" xfId="4588" xr:uid="{00000000-0005-0000-0000-000094230000}"/>
    <cellStyle name="Normal 8 3 2" xfId="4589" xr:uid="{00000000-0005-0000-0000-000095230000}"/>
    <cellStyle name="Normal 8 3 2 2" xfId="4590" xr:uid="{00000000-0005-0000-0000-000096230000}"/>
    <cellStyle name="Normal 8 3 2 2 2" xfId="4591" xr:uid="{00000000-0005-0000-0000-000097230000}"/>
    <cellStyle name="Normal 8 3 2 2 2 2" xfId="10194" xr:uid="{00000000-0005-0000-0000-000098230000}"/>
    <cellStyle name="Normal 8 3 2 2 3" xfId="10193" xr:uid="{00000000-0005-0000-0000-000099230000}"/>
    <cellStyle name="Normal 8 3 2 3" xfId="4592" xr:uid="{00000000-0005-0000-0000-00009A230000}"/>
    <cellStyle name="Normal 8 3 2 3 2" xfId="4593" xr:uid="{00000000-0005-0000-0000-00009B230000}"/>
    <cellStyle name="Normal 8 3 2 3 2 2" xfId="10196" xr:uid="{00000000-0005-0000-0000-00009C230000}"/>
    <cellStyle name="Normal 8 3 2 3 3" xfId="10195" xr:uid="{00000000-0005-0000-0000-00009D230000}"/>
    <cellStyle name="Normal 8 3 2 4" xfId="4594" xr:uid="{00000000-0005-0000-0000-00009E230000}"/>
    <cellStyle name="Normal 8 3 2 4 2" xfId="10197" xr:uid="{00000000-0005-0000-0000-00009F230000}"/>
    <cellStyle name="Normal 8 3 2 5" xfId="10192" xr:uid="{00000000-0005-0000-0000-0000A0230000}"/>
    <cellStyle name="Normal 8 3 3" xfId="4595" xr:uid="{00000000-0005-0000-0000-0000A1230000}"/>
    <cellStyle name="Normal 8 3 3 2" xfId="4596" xr:uid="{00000000-0005-0000-0000-0000A2230000}"/>
    <cellStyle name="Normal 8 3 3 2 2" xfId="10199" xr:uid="{00000000-0005-0000-0000-0000A3230000}"/>
    <cellStyle name="Normal 8 3 3 3" xfId="10198" xr:uid="{00000000-0005-0000-0000-0000A4230000}"/>
    <cellStyle name="Normal 8 3 4" xfId="4597" xr:uid="{00000000-0005-0000-0000-0000A5230000}"/>
    <cellStyle name="Normal 8 3 4 2" xfId="4598" xr:uid="{00000000-0005-0000-0000-0000A6230000}"/>
    <cellStyle name="Normal 8 3 4 2 2" xfId="10201" xr:uid="{00000000-0005-0000-0000-0000A7230000}"/>
    <cellStyle name="Normal 8 3 4 3" xfId="10200" xr:uid="{00000000-0005-0000-0000-0000A8230000}"/>
    <cellStyle name="Normal 8 3 5" xfId="4599" xr:uid="{00000000-0005-0000-0000-0000A9230000}"/>
    <cellStyle name="Normal 8 3 5 2" xfId="10202" xr:uid="{00000000-0005-0000-0000-0000AA230000}"/>
    <cellStyle name="Normal 8 3 6" xfId="10191" xr:uid="{00000000-0005-0000-0000-0000AB230000}"/>
    <cellStyle name="Normal 8 4" xfId="4600" xr:uid="{00000000-0005-0000-0000-0000AC230000}"/>
    <cellStyle name="Normal 8 4 2" xfId="4601" xr:uid="{00000000-0005-0000-0000-0000AD230000}"/>
    <cellStyle name="Normal 8 4 2 2" xfId="4602" xr:uid="{00000000-0005-0000-0000-0000AE230000}"/>
    <cellStyle name="Normal 8 4 2 2 2" xfId="10205" xr:uid="{00000000-0005-0000-0000-0000AF230000}"/>
    <cellStyle name="Normal 8 4 2 3" xfId="10204" xr:uid="{00000000-0005-0000-0000-0000B0230000}"/>
    <cellStyle name="Normal 8 4 3" xfId="4603" xr:uid="{00000000-0005-0000-0000-0000B1230000}"/>
    <cellStyle name="Normal 8 4 3 2" xfId="4604" xr:uid="{00000000-0005-0000-0000-0000B2230000}"/>
    <cellStyle name="Normal 8 4 3 2 2" xfId="10207" xr:uid="{00000000-0005-0000-0000-0000B3230000}"/>
    <cellStyle name="Normal 8 4 3 3" xfId="10206" xr:uid="{00000000-0005-0000-0000-0000B4230000}"/>
    <cellStyle name="Normal 8 4 4" xfId="4605" xr:uid="{00000000-0005-0000-0000-0000B5230000}"/>
    <cellStyle name="Normal 8 4 4 2" xfId="10208" xr:uid="{00000000-0005-0000-0000-0000B6230000}"/>
    <cellStyle name="Normal 8 4 5" xfId="10203" xr:uid="{00000000-0005-0000-0000-0000B7230000}"/>
    <cellStyle name="Normal 8 5" xfId="4606" xr:uid="{00000000-0005-0000-0000-0000B8230000}"/>
    <cellStyle name="Normal 8 5 2" xfId="4607" xr:uid="{00000000-0005-0000-0000-0000B9230000}"/>
    <cellStyle name="Normal 8 5 2 2" xfId="10210" xr:uid="{00000000-0005-0000-0000-0000BA230000}"/>
    <cellStyle name="Normal 8 5 3" xfId="10209" xr:uid="{00000000-0005-0000-0000-0000BB230000}"/>
    <cellStyle name="Normal 8 6" xfId="4608" xr:uid="{00000000-0005-0000-0000-0000BC230000}"/>
    <cellStyle name="Normal 8 6 2" xfId="4609" xr:uid="{00000000-0005-0000-0000-0000BD230000}"/>
    <cellStyle name="Normal 8 6 2 2" xfId="10212" xr:uid="{00000000-0005-0000-0000-0000BE230000}"/>
    <cellStyle name="Normal 8 6 3" xfId="10211" xr:uid="{00000000-0005-0000-0000-0000BF230000}"/>
    <cellStyle name="Normal 8 7" xfId="4610" xr:uid="{00000000-0005-0000-0000-0000C0230000}"/>
    <cellStyle name="Normal 8 7 2" xfId="4611" xr:uid="{00000000-0005-0000-0000-0000C1230000}"/>
    <cellStyle name="Normal 8 7 2 2" xfId="10214" xr:uid="{00000000-0005-0000-0000-0000C2230000}"/>
    <cellStyle name="Normal 8 7 3" xfId="10213" xr:uid="{00000000-0005-0000-0000-0000C3230000}"/>
    <cellStyle name="Normal 8 8" xfId="4612" xr:uid="{00000000-0005-0000-0000-0000C4230000}"/>
    <cellStyle name="Normal 8 8 2" xfId="10215" xr:uid="{00000000-0005-0000-0000-0000C5230000}"/>
    <cellStyle name="Normal 8 9" xfId="10164" xr:uid="{00000000-0005-0000-0000-0000C6230000}"/>
    <cellStyle name="Normal 9" xfId="4613" xr:uid="{00000000-0005-0000-0000-0000C7230000}"/>
    <cellStyle name="Normal 9 10" xfId="5656" xr:uid="{00000000-0005-0000-0000-0000C8230000}"/>
    <cellStyle name="Normal 9 10 2" xfId="11254" xr:uid="{00000000-0005-0000-0000-0000C9230000}"/>
    <cellStyle name="Normal 9 2" xfId="4614" xr:uid="{00000000-0005-0000-0000-0000CA230000}"/>
    <cellStyle name="Normal 9 2 2" xfId="4615" xr:uid="{00000000-0005-0000-0000-0000CB230000}"/>
    <cellStyle name="Normal 9 2 2 2" xfId="4616" xr:uid="{00000000-0005-0000-0000-0000CC230000}"/>
    <cellStyle name="Normal 9 2 2 2 2" xfId="4617" xr:uid="{00000000-0005-0000-0000-0000CD230000}"/>
    <cellStyle name="Normal 9 2 2 2 2 2" xfId="10220" xr:uid="{00000000-0005-0000-0000-0000CE230000}"/>
    <cellStyle name="Normal 9 2 2 2 3" xfId="10219" xr:uid="{00000000-0005-0000-0000-0000CF230000}"/>
    <cellStyle name="Normal 9 2 2 3" xfId="4618" xr:uid="{00000000-0005-0000-0000-0000D0230000}"/>
    <cellStyle name="Normal 9 2 2 3 2" xfId="4619" xr:uid="{00000000-0005-0000-0000-0000D1230000}"/>
    <cellStyle name="Normal 9 2 2 3 2 2" xfId="10222" xr:uid="{00000000-0005-0000-0000-0000D2230000}"/>
    <cellStyle name="Normal 9 2 2 3 3" xfId="10221" xr:uid="{00000000-0005-0000-0000-0000D3230000}"/>
    <cellStyle name="Normal 9 2 2 4" xfId="4620" xr:uid="{00000000-0005-0000-0000-0000D4230000}"/>
    <cellStyle name="Normal 9 2 2 4 2" xfId="10223" xr:uid="{00000000-0005-0000-0000-0000D5230000}"/>
    <cellStyle name="Normal 9 2 2 5" xfId="10218" xr:uid="{00000000-0005-0000-0000-0000D6230000}"/>
    <cellStyle name="Normal 9 2 3" xfId="4621" xr:uid="{00000000-0005-0000-0000-0000D7230000}"/>
    <cellStyle name="Normal 9 2 3 2" xfId="4622" xr:uid="{00000000-0005-0000-0000-0000D8230000}"/>
    <cellStyle name="Normal 9 2 3 2 2" xfId="10225" xr:uid="{00000000-0005-0000-0000-0000D9230000}"/>
    <cellStyle name="Normal 9 2 3 3" xfId="10224" xr:uid="{00000000-0005-0000-0000-0000DA230000}"/>
    <cellStyle name="Normal 9 2 4" xfId="4623" xr:uid="{00000000-0005-0000-0000-0000DB230000}"/>
    <cellStyle name="Normal 9 2 4 2" xfId="4624" xr:uid="{00000000-0005-0000-0000-0000DC230000}"/>
    <cellStyle name="Normal 9 2 4 2 2" xfId="10227" xr:uid="{00000000-0005-0000-0000-0000DD230000}"/>
    <cellStyle name="Normal 9 2 4 3" xfId="10226" xr:uid="{00000000-0005-0000-0000-0000DE230000}"/>
    <cellStyle name="Normal 9 2 5" xfId="4625" xr:uid="{00000000-0005-0000-0000-0000DF230000}"/>
    <cellStyle name="Normal 9 2 5 2" xfId="10228" xr:uid="{00000000-0005-0000-0000-0000E0230000}"/>
    <cellStyle name="Normal 9 2 6" xfId="10217" xr:uid="{00000000-0005-0000-0000-0000E1230000}"/>
    <cellStyle name="Normal 9 3" xfId="4626" xr:uid="{00000000-0005-0000-0000-0000E2230000}"/>
    <cellStyle name="Normal 9 3 2" xfId="4627" xr:uid="{00000000-0005-0000-0000-0000E3230000}"/>
    <cellStyle name="Normal 9 3 2 2" xfId="4628" xr:uid="{00000000-0005-0000-0000-0000E4230000}"/>
    <cellStyle name="Normal 9 3 2 2 2" xfId="10231" xr:uid="{00000000-0005-0000-0000-0000E5230000}"/>
    <cellStyle name="Normal 9 3 2 3" xfId="10230" xr:uid="{00000000-0005-0000-0000-0000E6230000}"/>
    <cellStyle name="Normal 9 3 3" xfId="4629" xr:uid="{00000000-0005-0000-0000-0000E7230000}"/>
    <cellStyle name="Normal 9 3 3 2" xfId="4630" xr:uid="{00000000-0005-0000-0000-0000E8230000}"/>
    <cellStyle name="Normal 9 3 3 2 2" xfId="10233" xr:uid="{00000000-0005-0000-0000-0000E9230000}"/>
    <cellStyle name="Normal 9 3 3 3" xfId="10232" xr:uid="{00000000-0005-0000-0000-0000EA230000}"/>
    <cellStyle name="Normal 9 3 4" xfId="4631" xr:uid="{00000000-0005-0000-0000-0000EB230000}"/>
    <cellStyle name="Normal 9 3 4 2" xfId="10234" xr:uid="{00000000-0005-0000-0000-0000EC230000}"/>
    <cellStyle name="Normal 9 3 5" xfId="10229" xr:uid="{00000000-0005-0000-0000-0000ED230000}"/>
    <cellStyle name="Normal 9 4" xfId="4632" xr:uid="{00000000-0005-0000-0000-0000EE230000}"/>
    <cellStyle name="Normal 9 4 2" xfId="4633" xr:uid="{00000000-0005-0000-0000-0000EF230000}"/>
    <cellStyle name="Normal 9 4 2 2" xfId="10236" xr:uid="{00000000-0005-0000-0000-0000F0230000}"/>
    <cellStyle name="Normal 9 4 3" xfId="10235" xr:uid="{00000000-0005-0000-0000-0000F1230000}"/>
    <cellStyle name="Normal 9 5" xfId="4634" xr:uid="{00000000-0005-0000-0000-0000F2230000}"/>
    <cellStyle name="Normal 9 5 2" xfId="4635" xr:uid="{00000000-0005-0000-0000-0000F3230000}"/>
    <cellStyle name="Normal 9 5 2 2" xfId="10238" xr:uid="{00000000-0005-0000-0000-0000F4230000}"/>
    <cellStyle name="Normal 9 5 3" xfId="10237" xr:uid="{00000000-0005-0000-0000-0000F5230000}"/>
    <cellStyle name="Normal 9 6" xfId="4636" xr:uid="{00000000-0005-0000-0000-0000F6230000}"/>
    <cellStyle name="Normal 9 6 2" xfId="4637" xr:uid="{00000000-0005-0000-0000-0000F7230000}"/>
    <cellStyle name="Normal 9 6 2 2" xfId="10240" xr:uid="{00000000-0005-0000-0000-0000F8230000}"/>
    <cellStyle name="Normal 9 6 3" xfId="10239" xr:uid="{00000000-0005-0000-0000-0000F9230000}"/>
    <cellStyle name="Normal 9 7" xfId="4638" xr:uid="{00000000-0005-0000-0000-0000FA230000}"/>
    <cellStyle name="Normal 9 7 2" xfId="10241" xr:uid="{00000000-0005-0000-0000-0000FB230000}"/>
    <cellStyle name="Normal 9 8" xfId="10216" xr:uid="{00000000-0005-0000-0000-0000FC230000}"/>
    <cellStyle name="Normal_Código Empresas" xfId="18" xr:uid="{00000000-0005-0000-0000-0000FD230000}"/>
    <cellStyle name="Normal_Transformadores 2D" xfId="5657" xr:uid="{00000000-0005-0000-0000-0000FE230000}"/>
    <cellStyle name="Notas 10" xfId="4639" xr:uid="{00000000-0005-0000-0000-0000FF230000}"/>
    <cellStyle name="Notas 10 2" xfId="4640" xr:uid="{00000000-0005-0000-0000-000000240000}"/>
    <cellStyle name="Notas 10 2 2" xfId="4641" xr:uid="{00000000-0005-0000-0000-000001240000}"/>
    <cellStyle name="Notas 10 2 2 2" xfId="4642" xr:uid="{00000000-0005-0000-0000-000002240000}"/>
    <cellStyle name="Notas 10 2 2 2 2" xfId="4643" xr:uid="{00000000-0005-0000-0000-000003240000}"/>
    <cellStyle name="Notas 10 2 2 2 2 2" xfId="10246" xr:uid="{00000000-0005-0000-0000-000004240000}"/>
    <cellStyle name="Notas 10 2 2 2 3" xfId="10245" xr:uid="{00000000-0005-0000-0000-000005240000}"/>
    <cellStyle name="Notas 10 2 2 3" xfId="4644" xr:uid="{00000000-0005-0000-0000-000006240000}"/>
    <cellStyle name="Notas 10 2 2 3 2" xfId="10247" xr:uid="{00000000-0005-0000-0000-000007240000}"/>
    <cellStyle name="Notas 10 2 2 4" xfId="10244" xr:uid="{00000000-0005-0000-0000-000008240000}"/>
    <cellStyle name="Notas 10 2 3" xfId="4645" xr:uid="{00000000-0005-0000-0000-000009240000}"/>
    <cellStyle name="Notas 10 2 3 2" xfId="4646" xr:uid="{00000000-0005-0000-0000-00000A240000}"/>
    <cellStyle name="Notas 10 2 3 2 2" xfId="10249" xr:uid="{00000000-0005-0000-0000-00000B240000}"/>
    <cellStyle name="Notas 10 2 3 3" xfId="10248" xr:uid="{00000000-0005-0000-0000-00000C240000}"/>
    <cellStyle name="Notas 10 2 4" xfId="4647" xr:uid="{00000000-0005-0000-0000-00000D240000}"/>
    <cellStyle name="Notas 10 2 4 2" xfId="4648" xr:uid="{00000000-0005-0000-0000-00000E240000}"/>
    <cellStyle name="Notas 10 2 4 2 2" xfId="10251" xr:uid="{00000000-0005-0000-0000-00000F240000}"/>
    <cellStyle name="Notas 10 2 4 3" xfId="10250" xr:uid="{00000000-0005-0000-0000-000010240000}"/>
    <cellStyle name="Notas 10 2 5" xfId="4649" xr:uid="{00000000-0005-0000-0000-000011240000}"/>
    <cellStyle name="Notas 10 2 5 2" xfId="10252" xr:uid="{00000000-0005-0000-0000-000012240000}"/>
    <cellStyle name="Notas 10 2 6" xfId="10243" xr:uid="{00000000-0005-0000-0000-000013240000}"/>
    <cellStyle name="Notas 10 3" xfId="4650" xr:uid="{00000000-0005-0000-0000-000014240000}"/>
    <cellStyle name="Notas 10 3 2" xfId="4651" xr:uid="{00000000-0005-0000-0000-000015240000}"/>
    <cellStyle name="Notas 10 3 2 2" xfId="4652" xr:uid="{00000000-0005-0000-0000-000016240000}"/>
    <cellStyle name="Notas 10 3 2 2 2" xfId="10255" xr:uid="{00000000-0005-0000-0000-000017240000}"/>
    <cellStyle name="Notas 10 3 2 3" xfId="10254" xr:uid="{00000000-0005-0000-0000-000018240000}"/>
    <cellStyle name="Notas 10 3 3" xfId="4653" xr:uid="{00000000-0005-0000-0000-000019240000}"/>
    <cellStyle name="Notas 10 3 3 2" xfId="4654" xr:uid="{00000000-0005-0000-0000-00001A240000}"/>
    <cellStyle name="Notas 10 3 3 2 2" xfId="10257" xr:uid="{00000000-0005-0000-0000-00001B240000}"/>
    <cellStyle name="Notas 10 3 3 3" xfId="10256" xr:uid="{00000000-0005-0000-0000-00001C240000}"/>
    <cellStyle name="Notas 10 3 4" xfId="4655" xr:uid="{00000000-0005-0000-0000-00001D240000}"/>
    <cellStyle name="Notas 10 3 4 2" xfId="10258" xr:uid="{00000000-0005-0000-0000-00001E240000}"/>
    <cellStyle name="Notas 10 3 5" xfId="10253" xr:uid="{00000000-0005-0000-0000-00001F240000}"/>
    <cellStyle name="Notas 10 4" xfId="4656" xr:uid="{00000000-0005-0000-0000-000020240000}"/>
    <cellStyle name="Notas 10 4 2" xfId="4657" xr:uid="{00000000-0005-0000-0000-000021240000}"/>
    <cellStyle name="Notas 10 4 2 2" xfId="10260" xr:uid="{00000000-0005-0000-0000-000022240000}"/>
    <cellStyle name="Notas 10 4 3" xfId="10259" xr:uid="{00000000-0005-0000-0000-000023240000}"/>
    <cellStyle name="Notas 10 5" xfId="4658" xr:uid="{00000000-0005-0000-0000-000024240000}"/>
    <cellStyle name="Notas 10 5 2" xfId="4659" xr:uid="{00000000-0005-0000-0000-000025240000}"/>
    <cellStyle name="Notas 10 5 2 2" xfId="10262" xr:uid="{00000000-0005-0000-0000-000026240000}"/>
    <cellStyle name="Notas 10 5 3" xfId="10261" xr:uid="{00000000-0005-0000-0000-000027240000}"/>
    <cellStyle name="Notas 10 6" xfId="4660" xr:uid="{00000000-0005-0000-0000-000028240000}"/>
    <cellStyle name="Notas 10 6 2" xfId="10263" xr:uid="{00000000-0005-0000-0000-000029240000}"/>
    <cellStyle name="Notas 10 7" xfId="10242" xr:uid="{00000000-0005-0000-0000-00002A240000}"/>
    <cellStyle name="Notas 11" xfId="4661" xr:uid="{00000000-0005-0000-0000-00002B240000}"/>
    <cellStyle name="Notas 11 2" xfId="4662" xr:uid="{00000000-0005-0000-0000-00002C240000}"/>
    <cellStyle name="Notas 11 2 2" xfId="4663" xr:uid="{00000000-0005-0000-0000-00002D240000}"/>
    <cellStyle name="Notas 11 2 2 2" xfId="4664" xr:uid="{00000000-0005-0000-0000-00002E240000}"/>
    <cellStyle name="Notas 11 2 2 2 2" xfId="10267" xr:uid="{00000000-0005-0000-0000-00002F240000}"/>
    <cellStyle name="Notas 11 2 2 3" xfId="10266" xr:uid="{00000000-0005-0000-0000-000030240000}"/>
    <cellStyle name="Notas 11 2 3" xfId="4665" xr:uid="{00000000-0005-0000-0000-000031240000}"/>
    <cellStyle name="Notas 11 2 3 2" xfId="10268" xr:uid="{00000000-0005-0000-0000-000032240000}"/>
    <cellStyle name="Notas 11 2 4" xfId="10265" xr:uid="{00000000-0005-0000-0000-000033240000}"/>
    <cellStyle name="Notas 11 3" xfId="4666" xr:uid="{00000000-0005-0000-0000-000034240000}"/>
    <cellStyle name="Notas 11 3 2" xfId="4667" xr:uid="{00000000-0005-0000-0000-000035240000}"/>
    <cellStyle name="Notas 11 3 2 2" xfId="10270" xr:uid="{00000000-0005-0000-0000-000036240000}"/>
    <cellStyle name="Notas 11 3 3" xfId="10269" xr:uid="{00000000-0005-0000-0000-000037240000}"/>
    <cellStyle name="Notas 11 4" xfId="4668" xr:uid="{00000000-0005-0000-0000-000038240000}"/>
    <cellStyle name="Notas 11 4 2" xfId="4669" xr:uid="{00000000-0005-0000-0000-000039240000}"/>
    <cellStyle name="Notas 11 4 2 2" xfId="10272" xr:uid="{00000000-0005-0000-0000-00003A240000}"/>
    <cellStyle name="Notas 11 4 3" xfId="10271" xr:uid="{00000000-0005-0000-0000-00003B240000}"/>
    <cellStyle name="Notas 11 5" xfId="4670" xr:uid="{00000000-0005-0000-0000-00003C240000}"/>
    <cellStyle name="Notas 11 5 2" xfId="10273" xr:uid="{00000000-0005-0000-0000-00003D240000}"/>
    <cellStyle name="Notas 11 6" xfId="10264" xr:uid="{00000000-0005-0000-0000-00003E240000}"/>
    <cellStyle name="Notas 12" xfId="4671" xr:uid="{00000000-0005-0000-0000-00003F240000}"/>
    <cellStyle name="Notas 12 2" xfId="4672" xr:uid="{00000000-0005-0000-0000-000040240000}"/>
    <cellStyle name="Notas 12 2 2" xfId="4673" xr:uid="{00000000-0005-0000-0000-000041240000}"/>
    <cellStyle name="Notas 12 2 2 2" xfId="10276" xr:uid="{00000000-0005-0000-0000-000042240000}"/>
    <cellStyle name="Notas 12 2 3" xfId="10275" xr:uid="{00000000-0005-0000-0000-000043240000}"/>
    <cellStyle name="Notas 12 3" xfId="4674" xr:uid="{00000000-0005-0000-0000-000044240000}"/>
    <cellStyle name="Notas 12 3 2" xfId="10277" xr:uid="{00000000-0005-0000-0000-000045240000}"/>
    <cellStyle name="Notas 12 4" xfId="10274" xr:uid="{00000000-0005-0000-0000-000046240000}"/>
    <cellStyle name="Notas 13" xfId="4675" xr:uid="{00000000-0005-0000-0000-000047240000}"/>
    <cellStyle name="Notas 13 2" xfId="4676" xr:uid="{00000000-0005-0000-0000-000048240000}"/>
    <cellStyle name="Notas 13 2 2" xfId="4677" xr:uid="{00000000-0005-0000-0000-000049240000}"/>
    <cellStyle name="Notas 13 2 2 2" xfId="10280" xr:uid="{00000000-0005-0000-0000-00004A240000}"/>
    <cellStyle name="Notas 13 2 3" xfId="10279" xr:uid="{00000000-0005-0000-0000-00004B240000}"/>
    <cellStyle name="Notas 13 3" xfId="4678" xr:uid="{00000000-0005-0000-0000-00004C240000}"/>
    <cellStyle name="Notas 13 3 2" xfId="10281" xr:uid="{00000000-0005-0000-0000-00004D240000}"/>
    <cellStyle name="Notas 13 4" xfId="10278" xr:uid="{00000000-0005-0000-0000-00004E240000}"/>
    <cellStyle name="Notas 14" xfId="4679" xr:uid="{00000000-0005-0000-0000-00004F240000}"/>
    <cellStyle name="Notas 14 2" xfId="4680" xr:uid="{00000000-0005-0000-0000-000050240000}"/>
    <cellStyle name="Notas 14 2 2" xfId="10283" xr:uid="{00000000-0005-0000-0000-000051240000}"/>
    <cellStyle name="Notas 14 3" xfId="10282" xr:uid="{00000000-0005-0000-0000-000052240000}"/>
    <cellStyle name="Notas 2" xfId="84" xr:uid="{00000000-0005-0000-0000-000053240000}"/>
    <cellStyle name="Notas 2 10" xfId="4681" xr:uid="{00000000-0005-0000-0000-000054240000}"/>
    <cellStyle name="Notas 2 10 2" xfId="4682" xr:uid="{00000000-0005-0000-0000-000055240000}"/>
    <cellStyle name="Notas 2 10 2 2" xfId="10285" xr:uid="{00000000-0005-0000-0000-000056240000}"/>
    <cellStyle name="Notas 2 10 3" xfId="10284" xr:uid="{00000000-0005-0000-0000-000057240000}"/>
    <cellStyle name="Notas 2 11" xfId="4683" xr:uid="{00000000-0005-0000-0000-000058240000}"/>
    <cellStyle name="Notas 2 11 2" xfId="4684" xr:uid="{00000000-0005-0000-0000-000059240000}"/>
    <cellStyle name="Notas 2 11 2 2" xfId="10287" xr:uid="{00000000-0005-0000-0000-00005A240000}"/>
    <cellStyle name="Notas 2 11 3" xfId="10286" xr:uid="{00000000-0005-0000-0000-00005B240000}"/>
    <cellStyle name="Notas 2 12" xfId="4685" xr:uid="{00000000-0005-0000-0000-00005C240000}"/>
    <cellStyle name="Notas 2 12 2" xfId="4686" xr:uid="{00000000-0005-0000-0000-00005D240000}"/>
    <cellStyle name="Notas 2 12 2 2" xfId="10289" xr:uid="{00000000-0005-0000-0000-00005E240000}"/>
    <cellStyle name="Notas 2 12 3" xfId="10288" xr:uid="{00000000-0005-0000-0000-00005F240000}"/>
    <cellStyle name="Notas 2 13" xfId="4687" xr:uid="{00000000-0005-0000-0000-000060240000}"/>
    <cellStyle name="Notas 2 13 2" xfId="10290" xr:uid="{00000000-0005-0000-0000-000061240000}"/>
    <cellStyle name="Notas 2 2" xfId="4688" xr:uid="{00000000-0005-0000-0000-000062240000}"/>
    <cellStyle name="Notas 2 2 10" xfId="4689" xr:uid="{00000000-0005-0000-0000-000063240000}"/>
    <cellStyle name="Notas 2 2 10 2" xfId="4690" xr:uid="{00000000-0005-0000-0000-000064240000}"/>
    <cellStyle name="Notas 2 2 10 2 2" xfId="10293" xr:uid="{00000000-0005-0000-0000-000065240000}"/>
    <cellStyle name="Notas 2 2 10 3" xfId="10292" xr:uid="{00000000-0005-0000-0000-000066240000}"/>
    <cellStyle name="Notas 2 2 11" xfId="4691" xr:uid="{00000000-0005-0000-0000-000067240000}"/>
    <cellStyle name="Notas 2 2 11 2" xfId="10294" xr:uid="{00000000-0005-0000-0000-000068240000}"/>
    <cellStyle name="Notas 2 2 12" xfId="10291" xr:uid="{00000000-0005-0000-0000-000069240000}"/>
    <cellStyle name="Notas 2 2 2" xfId="4692" xr:uid="{00000000-0005-0000-0000-00006A240000}"/>
    <cellStyle name="Notas 2 2 2 2" xfId="4693" xr:uid="{00000000-0005-0000-0000-00006B240000}"/>
    <cellStyle name="Notas 2 2 2 2 2" xfId="4694" xr:uid="{00000000-0005-0000-0000-00006C240000}"/>
    <cellStyle name="Notas 2 2 2 2 2 2" xfId="4695" xr:uid="{00000000-0005-0000-0000-00006D240000}"/>
    <cellStyle name="Notas 2 2 2 2 2 2 2" xfId="4696" xr:uid="{00000000-0005-0000-0000-00006E240000}"/>
    <cellStyle name="Notas 2 2 2 2 2 2 2 2" xfId="4697" xr:uid="{00000000-0005-0000-0000-00006F240000}"/>
    <cellStyle name="Notas 2 2 2 2 2 2 2 2 2" xfId="10300" xr:uid="{00000000-0005-0000-0000-000070240000}"/>
    <cellStyle name="Notas 2 2 2 2 2 2 2 3" xfId="10299" xr:uid="{00000000-0005-0000-0000-000071240000}"/>
    <cellStyle name="Notas 2 2 2 2 2 2 3" xfId="4698" xr:uid="{00000000-0005-0000-0000-000072240000}"/>
    <cellStyle name="Notas 2 2 2 2 2 2 3 2" xfId="4699" xr:uid="{00000000-0005-0000-0000-000073240000}"/>
    <cellStyle name="Notas 2 2 2 2 2 2 3 2 2" xfId="10302" xr:uid="{00000000-0005-0000-0000-000074240000}"/>
    <cellStyle name="Notas 2 2 2 2 2 2 3 3" xfId="10301" xr:uid="{00000000-0005-0000-0000-000075240000}"/>
    <cellStyle name="Notas 2 2 2 2 2 2 4" xfId="4700" xr:uid="{00000000-0005-0000-0000-000076240000}"/>
    <cellStyle name="Notas 2 2 2 2 2 2 4 2" xfId="10303" xr:uid="{00000000-0005-0000-0000-000077240000}"/>
    <cellStyle name="Notas 2 2 2 2 2 2 5" xfId="10298" xr:uid="{00000000-0005-0000-0000-000078240000}"/>
    <cellStyle name="Notas 2 2 2 2 2 3" xfId="4701" xr:uid="{00000000-0005-0000-0000-000079240000}"/>
    <cellStyle name="Notas 2 2 2 2 2 3 2" xfId="4702" xr:uid="{00000000-0005-0000-0000-00007A240000}"/>
    <cellStyle name="Notas 2 2 2 2 2 3 2 2" xfId="10305" xr:uid="{00000000-0005-0000-0000-00007B240000}"/>
    <cellStyle name="Notas 2 2 2 2 2 3 3" xfId="10304" xr:uid="{00000000-0005-0000-0000-00007C240000}"/>
    <cellStyle name="Notas 2 2 2 2 2 4" xfId="4703" xr:uid="{00000000-0005-0000-0000-00007D240000}"/>
    <cellStyle name="Notas 2 2 2 2 2 4 2" xfId="4704" xr:uid="{00000000-0005-0000-0000-00007E240000}"/>
    <cellStyle name="Notas 2 2 2 2 2 4 2 2" xfId="10307" xr:uid="{00000000-0005-0000-0000-00007F240000}"/>
    <cellStyle name="Notas 2 2 2 2 2 4 3" xfId="10306" xr:uid="{00000000-0005-0000-0000-000080240000}"/>
    <cellStyle name="Notas 2 2 2 2 2 5" xfId="4705" xr:uid="{00000000-0005-0000-0000-000081240000}"/>
    <cellStyle name="Notas 2 2 2 2 2 5 2" xfId="10308" xr:uid="{00000000-0005-0000-0000-000082240000}"/>
    <cellStyle name="Notas 2 2 2 2 2 6" xfId="10297" xr:uid="{00000000-0005-0000-0000-000083240000}"/>
    <cellStyle name="Notas 2 2 2 2 3" xfId="4706" xr:uid="{00000000-0005-0000-0000-000084240000}"/>
    <cellStyle name="Notas 2 2 2 2 3 2" xfId="4707" xr:uid="{00000000-0005-0000-0000-000085240000}"/>
    <cellStyle name="Notas 2 2 2 2 3 2 2" xfId="4708" xr:uid="{00000000-0005-0000-0000-000086240000}"/>
    <cellStyle name="Notas 2 2 2 2 3 2 2 2" xfId="10311" xr:uid="{00000000-0005-0000-0000-000087240000}"/>
    <cellStyle name="Notas 2 2 2 2 3 2 3" xfId="10310" xr:uid="{00000000-0005-0000-0000-000088240000}"/>
    <cellStyle name="Notas 2 2 2 2 3 3" xfId="4709" xr:uid="{00000000-0005-0000-0000-000089240000}"/>
    <cellStyle name="Notas 2 2 2 2 3 3 2" xfId="4710" xr:uid="{00000000-0005-0000-0000-00008A240000}"/>
    <cellStyle name="Notas 2 2 2 2 3 3 2 2" xfId="10313" xr:uid="{00000000-0005-0000-0000-00008B240000}"/>
    <cellStyle name="Notas 2 2 2 2 3 3 3" xfId="10312" xr:uid="{00000000-0005-0000-0000-00008C240000}"/>
    <cellStyle name="Notas 2 2 2 2 3 4" xfId="4711" xr:uid="{00000000-0005-0000-0000-00008D240000}"/>
    <cellStyle name="Notas 2 2 2 2 3 4 2" xfId="10314" xr:uid="{00000000-0005-0000-0000-00008E240000}"/>
    <cellStyle name="Notas 2 2 2 2 3 5" xfId="10309" xr:uid="{00000000-0005-0000-0000-00008F240000}"/>
    <cellStyle name="Notas 2 2 2 2 4" xfId="4712" xr:uid="{00000000-0005-0000-0000-000090240000}"/>
    <cellStyle name="Notas 2 2 2 2 4 2" xfId="4713" xr:uid="{00000000-0005-0000-0000-000091240000}"/>
    <cellStyle name="Notas 2 2 2 2 4 2 2" xfId="10316" xr:uid="{00000000-0005-0000-0000-000092240000}"/>
    <cellStyle name="Notas 2 2 2 2 4 3" xfId="10315" xr:uid="{00000000-0005-0000-0000-000093240000}"/>
    <cellStyle name="Notas 2 2 2 2 5" xfId="4714" xr:uid="{00000000-0005-0000-0000-000094240000}"/>
    <cellStyle name="Notas 2 2 2 2 5 2" xfId="4715" xr:uid="{00000000-0005-0000-0000-000095240000}"/>
    <cellStyle name="Notas 2 2 2 2 5 2 2" xfId="10318" xr:uid="{00000000-0005-0000-0000-000096240000}"/>
    <cellStyle name="Notas 2 2 2 2 5 3" xfId="10317" xr:uid="{00000000-0005-0000-0000-000097240000}"/>
    <cellStyle name="Notas 2 2 2 2 6" xfId="4716" xr:uid="{00000000-0005-0000-0000-000098240000}"/>
    <cellStyle name="Notas 2 2 2 2 6 2" xfId="4717" xr:uid="{00000000-0005-0000-0000-000099240000}"/>
    <cellStyle name="Notas 2 2 2 2 6 2 2" xfId="10320" xr:uid="{00000000-0005-0000-0000-00009A240000}"/>
    <cellStyle name="Notas 2 2 2 2 6 3" xfId="10319" xr:uid="{00000000-0005-0000-0000-00009B240000}"/>
    <cellStyle name="Notas 2 2 2 2 7" xfId="4718" xr:uid="{00000000-0005-0000-0000-00009C240000}"/>
    <cellStyle name="Notas 2 2 2 2 7 2" xfId="10321" xr:uid="{00000000-0005-0000-0000-00009D240000}"/>
    <cellStyle name="Notas 2 2 2 2 8" xfId="10296" xr:uid="{00000000-0005-0000-0000-00009E240000}"/>
    <cellStyle name="Notas 2 2 2 3" xfId="4719" xr:uid="{00000000-0005-0000-0000-00009F240000}"/>
    <cellStyle name="Notas 2 2 2 3 2" xfId="4720" xr:uid="{00000000-0005-0000-0000-0000A0240000}"/>
    <cellStyle name="Notas 2 2 2 3 2 2" xfId="4721" xr:uid="{00000000-0005-0000-0000-0000A1240000}"/>
    <cellStyle name="Notas 2 2 2 3 2 2 2" xfId="4722" xr:uid="{00000000-0005-0000-0000-0000A2240000}"/>
    <cellStyle name="Notas 2 2 2 3 2 2 2 2" xfId="10325" xr:uid="{00000000-0005-0000-0000-0000A3240000}"/>
    <cellStyle name="Notas 2 2 2 3 2 2 3" xfId="10324" xr:uid="{00000000-0005-0000-0000-0000A4240000}"/>
    <cellStyle name="Notas 2 2 2 3 2 3" xfId="4723" xr:uid="{00000000-0005-0000-0000-0000A5240000}"/>
    <cellStyle name="Notas 2 2 2 3 2 3 2" xfId="4724" xr:uid="{00000000-0005-0000-0000-0000A6240000}"/>
    <cellStyle name="Notas 2 2 2 3 2 3 2 2" xfId="10327" xr:uid="{00000000-0005-0000-0000-0000A7240000}"/>
    <cellStyle name="Notas 2 2 2 3 2 3 3" xfId="10326" xr:uid="{00000000-0005-0000-0000-0000A8240000}"/>
    <cellStyle name="Notas 2 2 2 3 2 4" xfId="4725" xr:uid="{00000000-0005-0000-0000-0000A9240000}"/>
    <cellStyle name="Notas 2 2 2 3 2 4 2" xfId="10328" xr:uid="{00000000-0005-0000-0000-0000AA240000}"/>
    <cellStyle name="Notas 2 2 2 3 2 5" xfId="10323" xr:uid="{00000000-0005-0000-0000-0000AB240000}"/>
    <cellStyle name="Notas 2 2 2 3 3" xfId="4726" xr:uid="{00000000-0005-0000-0000-0000AC240000}"/>
    <cellStyle name="Notas 2 2 2 3 3 2" xfId="4727" xr:uid="{00000000-0005-0000-0000-0000AD240000}"/>
    <cellStyle name="Notas 2 2 2 3 3 2 2" xfId="10330" xr:uid="{00000000-0005-0000-0000-0000AE240000}"/>
    <cellStyle name="Notas 2 2 2 3 3 3" xfId="10329" xr:uid="{00000000-0005-0000-0000-0000AF240000}"/>
    <cellStyle name="Notas 2 2 2 3 4" xfId="4728" xr:uid="{00000000-0005-0000-0000-0000B0240000}"/>
    <cellStyle name="Notas 2 2 2 3 4 2" xfId="4729" xr:uid="{00000000-0005-0000-0000-0000B1240000}"/>
    <cellStyle name="Notas 2 2 2 3 4 2 2" xfId="10332" xr:uid="{00000000-0005-0000-0000-0000B2240000}"/>
    <cellStyle name="Notas 2 2 2 3 4 3" xfId="10331" xr:uid="{00000000-0005-0000-0000-0000B3240000}"/>
    <cellStyle name="Notas 2 2 2 3 5" xfId="4730" xr:uid="{00000000-0005-0000-0000-0000B4240000}"/>
    <cellStyle name="Notas 2 2 2 3 5 2" xfId="10333" xr:uid="{00000000-0005-0000-0000-0000B5240000}"/>
    <cellStyle name="Notas 2 2 2 3 6" xfId="10322" xr:uid="{00000000-0005-0000-0000-0000B6240000}"/>
    <cellStyle name="Notas 2 2 2 4" xfId="4731" xr:uid="{00000000-0005-0000-0000-0000B7240000}"/>
    <cellStyle name="Notas 2 2 2 4 2" xfId="4732" xr:uid="{00000000-0005-0000-0000-0000B8240000}"/>
    <cellStyle name="Notas 2 2 2 4 2 2" xfId="4733" xr:uid="{00000000-0005-0000-0000-0000B9240000}"/>
    <cellStyle name="Notas 2 2 2 4 2 2 2" xfId="10336" xr:uid="{00000000-0005-0000-0000-0000BA240000}"/>
    <cellStyle name="Notas 2 2 2 4 2 3" xfId="10335" xr:uid="{00000000-0005-0000-0000-0000BB240000}"/>
    <cellStyle name="Notas 2 2 2 4 3" xfId="4734" xr:uid="{00000000-0005-0000-0000-0000BC240000}"/>
    <cellStyle name="Notas 2 2 2 4 3 2" xfId="4735" xr:uid="{00000000-0005-0000-0000-0000BD240000}"/>
    <cellStyle name="Notas 2 2 2 4 3 2 2" xfId="10338" xr:uid="{00000000-0005-0000-0000-0000BE240000}"/>
    <cellStyle name="Notas 2 2 2 4 3 3" xfId="10337" xr:uid="{00000000-0005-0000-0000-0000BF240000}"/>
    <cellStyle name="Notas 2 2 2 4 4" xfId="4736" xr:uid="{00000000-0005-0000-0000-0000C0240000}"/>
    <cellStyle name="Notas 2 2 2 4 4 2" xfId="10339" xr:uid="{00000000-0005-0000-0000-0000C1240000}"/>
    <cellStyle name="Notas 2 2 2 4 5" xfId="10334" xr:uid="{00000000-0005-0000-0000-0000C2240000}"/>
    <cellStyle name="Notas 2 2 2 5" xfId="4737" xr:uid="{00000000-0005-0000-0000-0000C3240000}"/>
    <cellStyle name="Notas 2 2 2 5 2" xfId="4738" xr:uid="{00000000-0005-0000-0000-0000C4240000}"/>
    <cellStyle name="Notas 2 2 2 5 2 2" xfId="10341" xr:uid="{00000000-0005-0000-0000-0000C5240000}"/>
    <cellStyle name="Notas 2 2 2 5 3" xfId="10340" xr:uid="{00000000-0005-0000-0000-0000C6240000}"/>
    <cellStyle name="Notas 2 2 2 6" xfId="4739" xr:uid="{00000000-0005-0000-0000-0000C7240000}"/>
    <cellStyle name="Notas 2 2 2 6 2" xfId="4740" xr:uid="{00000000-0005-0000-0000-0000C8240000}"/>
    <cellStyle name="Notas 2 2 2 6 2 2" xfId="10343" xr:uid="{00000000-0005-0000-0000-0000C9240000}"/>
    <cellStyle name="Notas 2 2 2 6 3" xfId="10342" xr:uid="{00000000-0005-0000-0000-0000CA240000}"/>
    <cellStyle name="Notas 2 2 2 7" xfId="4741" xr:uid="{00000000-0005-0000-0000-0000CB240000}"/>
    <cellStyle name="Notas 2 2 2 7 2" xfId="4742" xr:uid="{00000000-0005-0000-0000-0000CC240000}"/>
    <cellStyle name="Notas 2 2 2 7 2 2" xfId="10345" xr:uid="{00000000-0005-0000-0000-0000CD240000}"/>
    <cellStyle name="Notas 2 2 2 7 3" xfId="10344" xr:uid="{00000000-0005-0000-0000-0000CE240000}"/>
    <cellStyle name="Notas 2 2 2 8" xfId="4743" xr:uid="{00000000-0005-0000-0000-0000CF240000}"/>
    <cellStyle name="Notas 2 2 2 8 2" xfId="10346" xr:uid="{00000000-0005-0000-0000-0000D0240000}"/>
    <cellStyle name="Notas 2 2 2 9" xfId="10295" xr:uid="{00000000-0005-0000-0000-0000D1240000}"/>
    <cellStyle name="Notas 2 2 3" xfId="4744" xr:uid="{00000000-0005-0000-0000-0000D2240000}"/>
    <cellStyle name="Notas 2 2 3 2" xfId="4745" xr:uid="{00000000-0005-0000-0000-0000D3240000}"/>
    <cellStyle name="Notas 2 2 3 2 2" xfId="4746" xr:uid="{00000000-0005-0000-0000-0000D4240000}"/>
    <cellStyle name="Notas 2 2 3 2 2 2" xfId="4747" xr:uid="{00000000-0005-0000-0000-0000D5240000}"/>
    <cellStyle name="Notas 2 2 3 2 2 2 2" xfId="4748" xr:uid="{00000000-0005-0000-0000-0000D6240000}"/>
    <cellStyle name="Notas 2 2 3 2 2 2 2 2" xfId="4749" xr:uid="{00000000-0005-0000-0000-0000D7240000}"/>
    <cellStyle name="Notas 2 2 3 2 2 2 2 2 2" xfId="10352" xr:uid="{00000000-0005-0000-0000-0000D8240000}"/>
    <cellStyle name="Notas 2 2 3 2 2 2 2 3" xfId="10351" xr:uid="{00000000-0005-0000-0000-0000D9240000}"/>
    <cellStyle name="Notas 2 2 3 2 2 2 3" xfId="4750" xr:uid="{00000000-0005-0000-0000-0000DA240000}"/>
    <cellStyle name="Notas 2 2 3 2 2 2 3 2" xfId="4751" xr:uid="{00000000-0005-0000-0000-0000DB240000}"/>
    <cellStyle name="Notas 2 2 3 2 2 2 3 2 2" xfId="10354" xr:uid="{00000000-0005-0000-0000-0000DC240000}"/>
    <cellStyle name="Notas 2 2 3 2 2 2 3 3" xfId="10353" xr:uid="{00000000-0005-0000-0000-0000DD240000}"/>
    <cellStyle name="Notas 2 2 3 2 2 2 4" xfId="4752" xr:uid="{00000000-0005-0000-0000-0000DE240000}"/>
    <cellStyle name="Notas 2 2 3 2 2 2 4 2" xfId="10355" xr:uid="{00000000-0005-0000-0000-0000DF240000}"/>
    <cellStyle name="Notas 2 2 3 2 2 2 5" xfId="10350" xr:uid="{00000000-0005-0000-0000-0000E0240000}"/>
    <cellStyle name="Notas 2 2 3 2 2 3" xfId="4753" xr:uid="{00000000-0005-0000-0000-0000E1240000}"/>
    <cellStyle name="Notas 2 2 3 2 2 3 2" xfId="4754" xr:uid="{00000000-0005-0000-0000-0000E2240000}"/>
    <cellStyle name="Notas 2 2 3 2 2 3 2 2" xfId="10357" xr:uid="{00000000-0005-0000-0000-0000E3240000}"/>
    <cellStyle name="Notas 2 2 3 2 2 3 3" xfId="10356" xr:uid="{00000000-0005-0000-0000-0000E4240000}"/>
    <cellStyle name="Notas 2 2 3 2 2 4" xfId="4755" xr:uid="{00000000-0005-0000-0000-0000E5240000}"/>
    <cellStyle name="Notas 2 2 3 2 2 4 2" xfId="4756" xr:uid="{00000000-0005-0000-0000-0000E6240000}"/>
    <cellStyle name="Notas 2 2 3 2 2 4 2 2" xfId="10359" xr:uid="{00000000-0005-0000-0000-0000E7240000}"/>
    <cellStyle name="Notas 2 2 3 2 2 4 3" xfId="10358" xr:uid="{00000000-0005-0000-0000-0000E8240000}"/>
    <cellStyle name="Notas 2 2 3 2 2 5" xfId="4757" xr:uid="{00000000-0005-0000-0000-0000E9240000}"/>
    <cellStyle name="Notas 2 2 3 2 2 5 2" xfId="10360" xr:uid="{00000000-0005-0000-0000-0000EA240000}"/>
    <cellStyle name="Notas 2 2 3 2 2 6" xfId="10349" xr:uid="{00000000-0005-0000-0000-0000EB240000}"/>
    <cellStyle name="Notas 2 2 3 2 3" xfId="4758" xr:uid="{00000000-0005-0000-0000-0000EC240000}"/>
    <cellStyle name="Notas 2 2 3 2 3 2" xfId="4759" xr:uid="{00000000-0005-0000-0000-0000ED240000}"/>
    <cellStyle name="Notas 2 2 3 2 3 2 2" xfId="4760" xr:uid="{00000000-0005-0000-0000-0000EE240000}"/>
    <cellStyle name="Notas 2 2 3 2 3 2 2 2" xfId="10363" xr:uid="{00000000-0005-0000-0000-0000EF240000}"/>
    <cellStyle name="Notas 2 2 3 2 3 2 3" xfId="10362" xr:uid="{00000000-0005-0000-0000-0000F0240000}"/>
    <cellStyle name="Notas 2 2 3 2 3 3" xfId="4761" xr:uid="{00000000-0005-0000-0000-0000F1240000}"/>
    <cellStyle name="Notas 2 2 3 2 3 3 2" xfId="4762" xr:uid="{00000000-0005-0000-0000-0000F2240000}"/>
    <cellStyle name="Notas 2 2 3 2 3 3 2 2" xfId="10365" xr:uid="{00000000-0005-0000-0000-0000F3240000}"/>
    <cellStyle name="Notas 2 2 3 2 3 3 3" xfId="10364" xr:uid="{00000000-0005-0000-0000-0000F4240000}"/>
    <cellStyle name="Notas 2 2 3 2 3 4" xfId="4763" xr:uid="{00000000-0005-0000-0000-0000F5240000}"/>
    <cellStyle name="Notas 2 2 3 2 3 4 2" xfId="10366" xr:uid="{00000000-0005-0000-0000-0000F6240000}"/>
    <cellStyle name="Notas 2 2 3 2 3 5" xfId="10361" xr:uid="{00000000-0005-0000-0000-0000F7240000}"/>
    <cellStyle name="Notas 2 2 3 2 4" xfId="4764" xr:uid="{00000000-0005-0000-0000-0000F8240000}"/>
    <cellStyle name="Notas 2 2 3 2 4 2" xfId="4765" xr:uid="{00000000-0005-0000-0000-0000F9240000}"/>
    <cellStyle name="Notas 2 2 3 2 4 2 2" xfId="10368" xr:uid="{00000000-0005-0000-0000-0000FA240000}"/>
    <cellStyle name="Notas 2 2 3 2 4 3" xfId="10367" xr:uid="{00000000-0005-0000-0000-0000FB240000}"/>
    <cellStyle name="Notas 2 2 3 2 5" xfId="4766" xr:uid="{00000000-0005-0000-0000-0000FC240000}"/>
    <cellStyle name="Notas 2 2 3 2 5 2" xfId="4767" xr:uid="{00000000-0005-0000-0000-0000FD240000}"/>
    <cellStyle name="Notas 2 2 3 2 5 2 2" xfId="10370" xr:uid="{00000000-0005-0000-0000-0000FE240000}"/>
    <cellStyle name="Notas 2 2 3 2 5 3" xfId="10369" xr:uid="{00000000-0005-0000-0000-0000FF240000}"/>
    <cellStyle name="Notas 2 2 3 2 6" xfId="4768" xr:uid="{00000000-0005-0000-0000-000000250000}"/>
    <cellStyle name="Notas 2 2 3 2 6 2" xfId="4769" xr:uid="{00000000-0005-0000-0000-000001250000}"/>
    <cellStyle name="Notas 2 2 3 2 6 2 2" xfId="10372" xr:uid="{00000000-0005-0000-0000-000002250000}"/>
    <cellStyle name="Notas 2 2 3 2 6 3" xfId="10371" xr:uid="{00000000-0005-0000-0000-000003250000}"/>
    <cellStyle name="Notas 2 2 3 2 7" xfId="4770" xr:uid="{00000000-0005-0000-0000-000004250000}"/>
    <cellStyle name="Notas 2 2 3 2 7 2" xfId="10373" xr:uid="{00000000-0005-0000-0000-000005250000}"/>
    <cellStyle name="Notas 2 2 3 2 8" xfId="10348" xr:uid="{00000000-0005-0000-0000-000006250000}"/>
    <cellStyle name="Notas 2 2 3 3" xfId="4771" xr:uid="{00000000-0005-0000-0000-000007250000}"/>
    <cellStyle name="Notas 2 2 3 3 2" xfId="4772" xr:uid="{00000000-0005-0000-0000-000008250000}"/>
    <cellStyle name="Notas 2 2 3 3 2 2" xfId="4773" xr:uid="{00000000-0005-0000-0000-000009250000}"/>
    <cellStyle name="Notas 2 2 3 3 2 2 2" xfId="4774" xr:uid="{00000000-0005-0000-0000-00000A250000}"/>
    <cellStyle name="Notas 2 2 3 3 2 2 2 2" xfId="10377" xr:uid="{00000000-0005-0000-0000-00000B250000}"/>
    <cellStyle name="Notas 2 2 3 3 2 2 3" xfId="10376" xr:uid="{00000000-0005-0000-0000-00000C250000}"/>
    <cellStyle name="Notas 2 2 3 3 2 3" xfId="4775" xr:uid="{00000000-0005-0000-0000-00000D250000}"/>
    <cellStyle name="Notas 2 2 3 3 2 3 2" xfId="4776" xr:uid="{00000000-0005-0000-0000-00000E250000}"/>
    <cellStyle name="Notas 2 2 3 3 2 3 2 2" xfId="10379" xr:uid="{00000000-0005-0000-0000-00000F250000}"/>
    <cellStyle name="Notas 2 2 3 3 2 3 3" xfId="10378" xr:uid="{00000000-0005-0000-0000-000010250000}"/>
    <cellStyle name="Notas 2 2 3 3 2 4" xfId="4777" xr:uid="{00000000-0005-0000-0000-000011250000}"/>
    <cellStyle name="Notas 2 2 3 3 2 4 2" xfId="10380" xr:uid="{00000000-0005-0000-0000-000012250000}"/>
    <cellStyle name="Notas 2 2 3 3 2 5" xfId="10375" xr:uid="{00000000-0005-0000-0000-000013250000}"/>
    <cellStyle name="Notas 2 2 3 3 3" xfId="4778" xr:uid="{00000000-0005-0000-0000-000014250000}"/>
    <cellStyle name="Notas 2 2 3 3 3 2" xfId="4779" xr:uid="{00000000-0005-0000-0000-000015250000}"/>
    <cellStyle name="Notas 2 2 3 3 3 2 2" xfId="10382" xr:uid="{00000000-0005-0000-0000-000016250000}"/>
    <cellStyle name="Notas 2 2 3 3 3 3" xfId="10381" xr:uid="{00000000-0005-0000-0000-000017250000}"/>
    <cellStyle name="Notas 2 2 3 3 4" xfId="4780" xr:uid="{00000000-0005-0000-0000-000018250000}"/>
    <cellStyle name="Notas 2 2 3 3 4 2" xfId="4781" xr:uid="{00000000-0005-0000-0000-000019250000}"/>
    <cellStyle name="Notas 2 2 3 3 4 2 2" xfId="10384" xr:uid="{00000000-0005-0000-0000-00001A250000}"/>
    <cellStyle name="Notas 2 2 3 3 4 3" xfId="10383" xr:uid="{00000000-0005-0000-0000-00001B250000}"/>
    <cellStyle name="Notas 2 2 3 3 5" xfId="4782" xr:uid="{00000000-0005-0000-0000-00001C250000}"/>
    <cellStyle name="Notas 2 2 3 3 5 2" xfId="10385" xr:uid="{00000000-0005-0000-0000-00001D250000}"/>
    <cellStyle name="Notas 2 2 3 3 6" xfId="10374" xr:uid="{00000000-0005-0000-0000-00001E250000}"/>
    <cellStyle name="Notas 2 2 3 4" xfId="4783" xr:uid="{00000000-0005-0000-0000-00001F250000}"/>
    <cellStyle name="Notas 2 2 3 4 2" xfId="4784" xr:uid="{00000000-0005-0000-0000-000020250000}"/>
    <cellStyle name="Notas 2 2 3 4 2 2" xfId="4785" xr:uid="{00000000-0005-0000-0000-000021250000}"/>
    <cellStyle name="Notas 2 2 3 4 2 2 2" xfId="10388" xr:uid="{00000000-0005-0000-0000-000022250000}"/>
    <cellStyle name="Notas 2 2 3 4 2 3" xfId="10387" xr:uid="{00000000-0005-0000-0000-000023250000}"/>
    <cellStyle name="Notas 2 2 3 4 3" xfId="4786" xr:uid="{00000000-0005-0000-0000-000024250000}"/>
    <cellStyle name="Notas 2 2 3 4 3 2" xfId="4787" xr:uid="{00000000-0005-0000-0000-000025250000}"/>
    <cellStyle name="Notas 2 2 3 4 3 2 2" xfId="10390" xr:uid="{00000000-0005-0000-0000-000026250000}"/>
    <cellStyle name="Notas 2 2 3 4 3 3" xfId="10389" xr:uid="{00000000-0005-0000-0000-000027250000}"/>
    <cellStyle name="Notas 2 2 3 4 4" xfId="4788" xr:uid="{00000000-0005-0000-0000-000028250000}"/>
    <cellStyle name="Notas 2 2 3 4 4 2" xfId="10391" xr:uid="{00000000-0005-0000-0000-000029250000}"/>
    <cellStyle name="Notas 2 2 3 4 5" xfId="10386" xr:uid="{00000000-0005-0000-0000-00002A250000}"/>
    <cellStyle name="Notas 2 2 3 5" xfId="4789" xr:uid="{00000000-0005-0000-0000-00002B250000}"/>
    <cellStyle name="Notas 2 2 3 5 2" xfId="4790" xr:uid="{00000000-0005-0000-0000-00002C250000}"/>
    <cellStyle name="Notas 2 2 3 5 2 2" xfId="10393" xr:uid="{00000000-0005-0000-0000-00002D250000}"/>
    <cellStyle name="Notas 2 2 3 5 3" xfId="10392" xr:uid="{00000000-0005-0000-0000-00002E250000}"/>
    <cellStyle name="Notas 2 2 3 6" xfId="4791" xr:uid="{00000000-0005-0000-0000-00002F250000}"/>
    <cellStyle name="Notas 2 2 3 6 2" xfId="4792" xr:uid="{00000000-0005-0000-0000-000030250000}"/>
    <cellStyle name="Notas 2 2 3 6 2 2" xfId="10395" xr:uid="{00000000-0005-0000-0000-000031250000}"/>
    <cellStyle name="Notas 2 2 3 6 3" xfId="10394" xr:uid="{00000000-0005-0000-0000-000032250000}"/>
    <cellStyle name="Notas 2 2 3 7" xfId="4793" xr:uid="{00000000-0005-0000-0000-000033250000}"/>
    <cellStyle name="Notas 2 2 3 7 2" xfId="4794" xr:uid="{00000000-0005-0000-0000-000034250000}"/>
    <cellStyle name="Notas 2 2 3 7 2 2" xfId="10397" xr:uid="{00000000-0005-0000-0000-000035250000}"/>
    <cellStyle name="Notas 2 2 3 7 3" xfId="10396" xr:uid="{00000000-0005-0000-0000-000036250000}"/>
    <cellStyle name="Notas 2 2 3 8" xfId="4795" xr:uid="{00000000-0005-0000-0000-000037250000}"/>
    <cellStyle name="Notas 2 2 3 8 2" xfId="10398" xr:uid="{00000000-0005-0000-0000-000038250000}"/>
    <cellStyle name="Notas 2 2 3 9" xfId="10347" xr:uid="{00000000-0005-0000-0000-000039250000}"/>
    <cellStyle name="Notas 2 2 4" xfId="4796" xr:uid="{00000000-0005-0000-0000-00003A250000}"/>
    <cellStyle name="Notas 2 2 4 2" xfId="4797" xr:uid="{00000000-0005-0000-0000-00003B250000}"/>
    <cellStyle name="Notas 2 2 4 2 2" xfId="4798" xr:uid="{00000000-0005-0000-0000-00003C250000}"/>
    <cellStyle name="Notas 2 2 4 2 2 2" xfId="4799" xr:uid="{00000000-0005-0000-0000-00003D250000}"/>
    <cellStyle name="Notas 2 2 4 2 2 2 2" xfId="4800" xr:uid="{00000000-0005-0000-0000-00003E250000}"/>
    <cellStyle name="Notas 2 2 4 2 2 2 2 2" xfId="10403" xr:uid="{00000000-0005-0000-0000-00003F250000}"/>
    <cellStyle name="Notas 2 2 4 2 2 2 3" xfId="10402" xr:uid="{00000000-0005-0000-0000-000040250000}"/>
    <cellStyle name="Notas 2 2 4 2 2 3" xfId="4801" xr:uid="{00000000-0005-0000-0000-000041250000}"/>
    <cellStyle name="Notas 2 2 4 2 2 3 2" xfId="4802" xr:uid="{00000000-0005-0000-0000-000042250000}"/>
    <cellStyle name="Notas 2 2 4 2 2 3 2 2" xfId="10405" xr:uid="{00000000-0005-0000-0000-000043250000}"/>
    <cellStyle name="Notas 2 2 4 2 2 3 3" xfId="10404" xr:uid="{00000000-0005-0000-0000-000044250000}"/>
    <cellStyle name="Notas 2 2 4 2 2 4" xfId="4803" xr:uid="{00000000-0005-0000-0000-000045250000}"/>
    <cellStyle name="Notas 2 2 4 2 2 4 2" xfId="10406" xr:uid="{00000000-0005-0000-0000-000046250000}"/>
    <cellStyle name="Notas 2 2 4 2 2 5" xfId="10401" xr:uid="{00000000-0005-0000-0000-000047250000}"/>
    <cellStyle name="Notas 2 2 4 2 3" xfId="4804" xr:uid="{00000000-0005-0000-0000-000048250000}"/>
    <cellStyle name="Notas 2 2 4 2 3 2" xfId="4805" xr:uid="{00000000-0005-0000-0000-000049250000}"/>
    <cellStyle name="Notas 2 2 4 2 3 2 2" xfId="10408" xr:uid="{00000000-0005-0000-0000-00004A250000}"/>
    <cellStyle name="Notas 2 2 4 2 3 3" xfId="10407" xr:uid="{00000000-0005-0000-0000-00004B250000}"/>
    <cellStyle name="Notas 2 2 4 2 4" xfId="4806" xr:uid="{00000000-0005-0000-0000-00004C250000}"/>
    <cellStyle name="Notas 2 2 4 2 4 2" xfId="4807" xr:uid="{00000000-0005-0000-0000-00004D250000}"/>
    <cellStyle name="Notas 2 2 4 2 4 2 2" xfId="10410" xr:uid="{00000000-0005-0000-0000-00004E250000}"/>
    <cellStyle name="Notas 2 2 4 2 4 3" xfId="10409" xr:uid="{00000000-0005-0000-0000-00004F250000}"/>
    <cellStyle name="Notas 2 2 4 2 5" xfId="4808" xr:uid="{00000000-0005-0000-0000-000050250000}"/>
    <cellStyle name="Notas 2 2 4 2 5 2" xfId="10411" xr:uid="{00000000-0005-0000-0000-000051250000}"/>
    <cellStyle name="Notas 2 2 4 2 6" xfId="10400" xr:uid="{00000000-0005-0000-0000-000052250000}"/>
    <cellStyle name="Notas 2 2 4 3" xfId="4809" xr:uid="{00000000-0005-0000-0000-000053250000}"/>
    <cellStyle name="Notas 2 2 4 3 2" xfId="4810" xr:uid="{00000000-0005-0000-0000-000054250000}"/>
    <cellStyle name="Notas 2 2 4 3 2 2" xfId="4811" xr:uid="{00000000-0005-0000-0000-000055250000}"/>
    <cellStyle name="Notas 2 2 4 3 2 2 2" xfId="10414" xr:uid="{00000000-0005-0000-0000-000056250000}"/>
    <cellStyle name="Notas 2 2 4 3 2 3" xfId="10413" xr:uid="{00000000-0005-0000-0000-000057250000}"/>
    <cellStyle name="Notas 2 2 4 3 3" xfId="4812" xr:uid="{00000000-0005-0000-0000-000058250000}"/>
    <cellStyle name="Notas 2 2 4 3 3 2" xfId="4813" xr:uid="{00000000-0005-0000-0000-000059250000}"/>
    <cellStyle name="Notas 2 2 4 3 3 2 2" xfId="10416" xr:uid="{00000000-0005-0000-0000-00005A250000}"/>
    <cellStyle name="Notas 2 2 4 3 3 3" xfId="10415" xr:uid="{00000000-0005-0000-0000-00005B250000}"/>
    <cellStyle name="Notas 2 2 4 3 4" xfId="4814" xr:uid="{00000000-0005-0000-0000-00005C250000}"/>
    <cellStyle name="Notas 2 2 4 3 4 2" xfId="10417" xr:uid="{00000000-0005-0000-0000-00005D250000}"/>
    <cellStyle name="Notas 2 2 4 3 5" xfId="10412" xr:uid="{00000000-0005-0000-0000-00005E250000}"/>
    <cellStyle name="Notas 2 2 4 4" xfId="4815" xr:uid="{00000000-0005-0000-0000-00005F250000}"/>
    <cellStyle name="Notas 2 2 4 4 2" xfId="4816" xr:uid="{00000000-0005-0000-0000-000060250000}"/>
    <cellStyle name="Notas 2 2 4 4 2 2" xfId="10419" xr:uid="{00000000-0005-0000-0000-000061250000}"/>
    <cellStyle name="Notas 2 2 4 4 3" xfId="10418" xr:uid="{00000000-0005-0000-0000-000062250000}"/>
    <cellStyle name="Notas 2 2 4 5" xfId="4817" xr:uid="{00000000-0005-0000-0000-000063250000}"/>
    <cellStyle name="Notas 2 2 4 5 2" xfId="4818" xr:uid="{00000000-0005-0000-0000-000064250000}"/>
    <cellStyle name="Notas 2 2 4 5 2 2" xfId="10421" xr:uid="{00000000-0005-0000-0000-000065250000}"/>
    <cellStyle name="Notas 2 2 4 5 3" xfId="10420" xr:uid="{00000000-0005-0000-0000-000066250000}"/>
    <cellStyle name="Notas 2 2 4 6" xfId="4819" xr:uid="{00000000-0005-0000-0000-000067250000}"/>
    <cellStyle name="Notas 2 2 4 6 2" xfId="4820" xr:uid="{00000000-0005-0000-0000-000068250000}"/>
    <cellStyle name="Notas 2 2 4 6 2 2" xfId="10423" xr:uid="{00000000-0005-0000-0000-000069250000}"/>
    <cellStyle name="Notas 2 2 4 6 3" xfId="10422" xr:uid="{00000000-0005-0000-0000-00006A250000}"/>
    <cellStyle name="Notas 2 2 4 7" xfId="4821" xr:uid="{00000000-0005-0000-0000-00006B250000}"/>
    <cellStyle name="Notas 2 2 4 7 2" xfId="10424" xr:uid="{00000000-0005-0000-0000-00006C250000}"/>
    <cellStyle name="Notas 2 2 4 8" xfId="10399" xr:uid="{00000000-0005-0000-0000-00006D250000}"/>
    <cellStyle name="Notas 2 2 5" xfId="4822" xr:uid="{00000000-0005-0000-0000-00006E250000}"/>
    <cellStyle name="Notas 2 2 5 2" xfId="4823" xr:uid="{00000000-0005-0000-0000-00006F250000}"/>
    <cellStyle name="Notas 2 2 5 2 2" xfId="4824" xr:uid="{00000000-0005-0000-0000-000070250000}"/>
    <cellStyle name="Notas 2 2 5 2 2 2" xfId="4825" xr:uid="{00000000-0005-0000-0000-000071250000}"/>
    <cellStyle name="Notas 2 2 5 2 2 2 2" xfId="4826" xr:uid="{00000000-0005-0000-0000-000072250000}"/>
    <cellStyle name="Notas 2 2 5 2 2 2 2 2" xfId="10429" xr:uid="{00000000-0005-0000-0000-000073250000}"/>
    <cellStyle name="Notas 2 2 5 2 2 2 3" xfId="10428" xr:uid="{00000000-0005-0000-0000-000074250000}"/>
    <cellStyle name="Notas 2 2 5 2 2 3" xfId="4827" xr:uid="{00000000-0005-0000-0000-000075250000}"/>
    <cellStyle name="Notas 2 2 5 2 2 3 2" xfId="4828" xr:uid="{00000000-0005-0000-0000-000076250000}"/>
    <cellStyle name="Notas 2 2 5 2 2 3 2 2" xfId="10431" xr:uid="{00000000-0005-0000-0000-000077250000}"/>
    <cellStyle name="Notas 2 2 5 2 2 3 3" xfId="10430" xr:uid="{00000000-0005-0000-0000-000078250000}"/>
    <cellStyle name="Notas 2 2 5 2 2 4" xfId="4829" xr:uid="{00000000-0005-0000-0000-000079250000}"/>
    <cellStyle name="Notas 2 2 5 2 2 4 2" xfId="10432" xr:uid="{00000000-0005-0000-0000-00007A250000}"/>
    <cellStyle name="Notas 2 2 5 2 2 5" xfId="10427" xr:uid="{00000000-0005-0000-0000-00007B250000}"/>
    <cellStyle name="Notas 2 2 5 2 3" xfId="4830" xr:uid="{00000000-0005-0000-0000-00007C250000}"/>
    <cellStyle name="Notas 2 2 5 2 3 2" xfId="4831" xr:uid="{00000000-0005-0000-0000-00007D250000}"/>
    <cellStyle name="Notas 2 2 5 2 3 2 2" xfId="10434" xr:uid="{00000000-0005-0000-0000-00007E250000}"/>
    <cellStyle name="Notas 2 2 5 2 3 3" xfId="10433" xr:uid="{00000000-0005-0000-0000-00007F250000}"/>
    <cellStyle name="Notas 2 2 5 2 4" xfId="4832" xr:uid="{00000000-0005-0000-0000-000080250000}"/>
    <cellStyle name="Notas 2 2 5 2 4 2" xfId="4833" xr:uid="{00000000-0005-0000-0000-000081250000}"/>
    <cellStyle name="Notas 2 2 5 2 4 2 2" xfId="10436" xr:uid="{00000000-0005-0000-0000-000082250000}"/>
    <cellStyle name="Notas 2 2 5 2 4 3" xfId="10435" xr:uid="{00000000-0005-0000-0000-000083250000}"/>
    <cellStyle name="Notas 2 2 5 2 5" xfId="4834" xr:uid="{00000000-0005-0000-0000-000084250000}"/>
    <cellStyle name="Notas 2 2 5 2 5 2" xfId="10437" xr:uid="{00000000-0005-0000-0000-000085250000}"/>
    <cellStyle name="Notas 2 2 5 2 6" xfId="10426" xr:uid="{00000000-0005-0000-0000-000086250000}"/>
    <cellStyle name="Notas 2 2 5 3" xfId="4835" xr:uid="{00000000-0005-0000-0000-000087250000}"/>
    <cellStyle name="Notas 2 2 5 3 2" xfId="4836" xr:uid="{00000000-0005-0000-0000-000088250000}"/>
    <cellStyle name="Notas 2 2 5 3 2 2" xfId="4837" xr:uid="{00000000-0005-0000-0000-000089250000}"/>
    <cellStyle name="Notas 2 2 5 3 2 2 2" xfId="10440" xr:uid="{00000000-0005-0000-0000-00008A250000}"/>
    <cellStyle name="Notas 2 2 5 3 2 3" xfId="10439" xr:uid="{00000000-0005-0000-0000-00008B250000}"/>
    <cellStyle name="Notas 2 2 5 3 3" xfId="4838" xr:uid="{00000000-0005-0000-0000-00008C250000}"/>
    <cellStyle name="Notas 2 2 5 3 3 2" xfId="4839" xr:uid="{00000000-0005-0000-0000-00008D250000}"/>
    <cellStyle name="Notas 2 2 5 3 3 2 2" xfId="10442" xr:uid="{00000000-0005-0000-0000-00008E250000}"/>
    <cellStyle name="Notas 2 2 5 3 3 3" xfId="10441" xr:uid="{00000000-0005-0000-0000-00008F250000}"/>
    <cellStyle name="Notas 2 2 5 3 4" xfId="4840" xr:uid="{00000000-0005-0000-0000-000090250000}"/>
    <cellStyle name="Notas 2 2 5 3 4 2" xfId="10443" xr:uid="{00000000-0005-0000-0000-000091250000}"/>
    <cellStyle name="Notas 2 2 5 3 5" xfId="10438" xr:uid="{00000000-0005-0000-0000-000092250000}"/>
    <cellStyle name="Notas 2 2 5 4" xfId="4841" xr:uid="{00000000-0005-0000-0000-000093250000}"/>
    <cellStyle name="Notas 2 2 5 4 2" xfId="4842" xr:uid="{00000000-0005-0000-0000-000094250000}"/>
    <cellStyle name="Notas 2 2 5 4 2 2" xfId="10445" xr:uid="{00000000-0005-0000-0000-000095250000}"/>
    <cellStyle name="Notas 2 2 5 4 3" xfId="10444" xr:uid="{00000000-0005-0000-0000-000096250000}"/>
    <cellStyle name="Notas 2 2 5 5" xfId="4843" xr:uid="{00000000-0005-0000-0000-000097250000}"/>
    <cellStyle name="Notas 2 2 5 5 2" xfId="4844" xr:uid="{00000000-0005-0000-0000-000098250000}"/>
    <cellStyle name="Notas 2 2 5 5 2 2" xfId="10447" xr:uid="{00000000-0005-0000-0000-000099250000}"/>
    <cellStyle name="Notas 2 2 5 5 3" xfId="10446" xr:uid="{00000000-0005-0000-0000-00009A250000}"/>
    <cellStyle name="Notas 2 2 5 6" xfId="4845" xr:uid="{00000000-0005-0000-0000-00009B250000}"/>
    <cellStyle name="Notas 2 2 5 6 2" xfId="10448" xr:uid="{00000000-0005-0000-0000-00009C250000}"/>
    <cellStyle name="Notas 2 2 5 7" xfId="10425" xr:uid="{00000000-0005-0000-0000-00009D250000}"/>
    <cellStyle name="Notas 2 2 6" xfId="4846" xr:uid="{00000000-0005-0000-0000-00009E250000}"/>
    <cellStyle name="Notas 2 2 6 2" xfId="4847" xr:uid="{00000000-0005-0000-0000-00009F250000}"/>
    <cellStyle name="Notas 2 2 6 2 2" xfId="4848" xr:uid="{00000000-0005-0000-0000-0000A0250000}"/>
    <cellStyle name="Notas 2 2 6 2 2 2" xfId="4849" xr:uid="{00000000-0005-0000-0000-0000A1250000}"/>
    <cellStyle name="Notas 2 2 6 2 2 2 2" xfId="10452" xr:uid="{00000000-0005-0000-0000-0000A2250000}"/>
    <cellStyle name="Notas 2 2 6 2 2 3" xfId="10451" xr:uid="{00000000-0005-0000-0000-0000A3250000}"/>
    <cellStyle name="Notas 2 2 6 2 3" xfId="4850" xr:uid="{00000000-0005-0000-0000-0000A4250000}"/>
    <cellStyle name="Notas 2 2 6 2 3 2" xfId="4851" xr:uid="{00000000-0005-0000-0000-0000A5250000}"/>
    <cellStyle name="Notas 2 2 6 2 3 2 2" xfId="10454" xr:uid="{00000000-0005-0000-0000-0000A6250000}"/>
    <cellStyle name="Notas 2 2 6 2 3 3" xfId="10453" xr:uid="{00000000-0005-0000-0000-0000A7250000}"/>
    <cellStyle name="Notas 2 2 6 2 4" xfId="4852" xr:uid="{00000000-0005-0000-0000-0000A8250000}"/>
    <cellStyle name="Notas 2 2 6 2 4 2" xfId="10455" xr:uid="{00000000-0005-0000-0000-0000A9250000}"/>
    <cellStyle name="Notas 2 2 6 2 5" xfId="10450" xr:uid="{00000000-0005-0000-0000-0000AA250000}"/>
    <cellStyle name="Notas 2 2 6 3" xfId="4853" xr:uid="{00000000-0005-0000-0000-0000AB250000}"/>
    <cellStyle name="Notas 2 2 6 3 2" xfId="4854" xr:uid="{00000000-0005-0000-0000-0000AC250000}"/>
    <cellStyle name="Notas 2 2 6 3 2 2" xfId="10457" xr:uid="{00000000-0005-0000-0000-0000AD250000}"/>
    <cellStyle name="Notas 2 2 6 3 3" xfId="10456" xr:uid="{00000000-0005-0000-0000-0000AE250000}"/>
    <cellStyle name="Notas 2 2 6 4" xfId="4855" xr:uid="{00000000-0005-0000-0000-0000AF250000}"/>
    <cellStyle name="Notas 2 2 6 4 2" xfId="4856" xr:uid="{00000000-0005-0000-0000-0000B0250000}"/>
    <cellStyle name="Notas 2 2 6 4 2 2" xfId="10459" xr:uid="{00000000-0005-0000-0000-0000B1250000}"/>
    <cellStyle name="Notas 2 2 6 4 3" xfId="10458" xr:uid="{00000000-0005-0000-0000-0000B2250000}"/>
    <cellStyle name="Notas 2 2 6 5" xfId="4857" xr:uid="{00000000-0005-0000-0000-0000B3250000}"/>
    <cellStyle name="Notas 2 2 6 5 2" xfId="10460" xr:uid="{00000000-0005-0000-0000-0000B4250000}"/>
    <cellStyle name="Notas 2 2 6 6" xfId="10449" xr:uid="{00000000-0005-0000-0000-0000B5250000}"/>
    <cellStyle name="Notas 2 2 7" xfId="4858" xr:uid="{00000000-0005-0000-0000-0000B6250000}"/>
    <cellStyle name="Notas 2 2 7 2" xfId="4859" xr:uid="{00000000-0005-0000-0000-0000B7250000}"/>
    <cellStyle name="Notas 2 2 7 2 2" xfId="4860" xr:uid="{00000000-0005-0000-0000-0000B8250000}"/>
    <cellStyle name="Notas 2 2 7 2 2 2" xfId="10463" xr:uid="{00000000-0005-0000-0000-0000B9250000}"/>
    <cellStyle name="Notas 2 2 7 2 3" xfId="10462" xr:uid="{00000000-0005-0000-0000-0000BA250000}"/>
    <cellStyle name="Notas 2 2 7 3" xfId="4861" xr:uid="{00000000-0005-0000-0000-0000BB250000}"/>
    <cellStyle name="Notas 2 2 7 3 2" xfId="4862" xr:uid="{00000000-0005-0000-0000-0000BC250000}"/>
    <cellStyle name="Notas 2 2 7 3 2 2" xfId="10465" xr:uid="{00000000-0005-0000-0000-0000BD250000}"/>
    <cellStyle name="Notas 2 2 7 3 3" xfId="10464" xr:uid="{00000000-0005-0000-0000-0000BE250000}"/>
    <cellStyle name="Notas 2 2 7 4" xfId="4863" xr:uid="{00000000-0005-0000-0000-0000BF250000}"/>
    <cellStyle name="Notas 2 2 7 4 2" xfId="10466" xr:uid="{00000000-0005-0000-0000-0000C0250000}"/>
    <cellStyle name="Notas 2 2 7 5" xfId="10461" xr:uid="{00000000-0005-0000-0000-0000C1250000}"/>
    <cellStyle name="Notas 2 2 8" xfId="4864" xr:uid="{00000000-0005-0000-0000-0000C2250000}"/>
    <cellStyle name="Notas 2 2 8 2" xfId="4865" xr:uid="{00000000-0005-0000-0000-0000C3250000}"/>
    <cellStyle name="Notas 2 2 8 2 2" xfId="10468" xr:uid="{00000000-0005-0000-0000-0000C4250000}"/>
    <cellStyle name="Notas 2 2 8 3" xfId="10467" xr:uid="{00000000-0005-0000-0000-0000C5250000}"/>
    <cellStyle name="Notas 2 2 9" xfId="4866" xr:uid="{00000000-0005-0000-0000-0000C6250000}"/>
    <cellStyle name="Notas 2 2 9 2" xfId="4867" xr:uid="{00000000-0005-0000-0000-0000C7250000}"/>
    <cellStyle name="Notas 2 2 9 2 2" xfId="10470" xr:uid="{00000000-0005-0000-0000-0000C8250000}"/>
    <cellStyle name="Notas 2 2 9 3" xfId="10469" xr:uid="{00000000-0005-0000-0000-0000C9250000}"/>
    <cellStyle name="Notas 2 3" xfId="4868" xr:uid="{00000000-0005-0000-0000-0000CA250000}"/>
    <cellStyle name="Notas 2 3 10" xfId="4869" xr:uid="{00000000-0005-0000-0000-0000CB250000}"/>
    <cellStyle name="Notas 2 3 10 2" xfId="10472" xr:uid="{00000000-0005-0000-0000-0000CC250000}"/>
    <cellStyle name="Notas 2 3 11" xfId="10471" xr:uid="{00000000-0005-0000-0000-0000CD250000}"/>
    <cellStyle name="Notas 2 3 2" xfId="4870" xr:uid="{00000000-0005-0000-0000-0000CE250000}"/>
    <cellStyle name="Notas 2 3 2 2" xfId="4871" xr:uid="{00000000-0005-0000-0000-0000CF250000}"/>
    <cellStyle name="Notas 2 3 2 2 2" xfId="4872" xr:uid="{00000000-0005-0000-0000-0000D0250000}"/>
    <cellStyle name="Notas 2 3 2 2 2 2" xfId="4873" xr:uid="{00000000-0005-0000-0000-0000D1250000}"/>
    <cellStyle name="Notas 2 3 2 2 2 2 2" xfId="4874" xr:uid="{00000000-0005-0000-0000-0000D2250000}"/>
    <cellStyle name="Notas 2 3 2 2 2 2 2 2" xfId="4875" xr:uid="{00000000-0005-0000-0000-0000D3250000}"/>
    <cellStyle name="Notas 2 3 2 2 2 2 2 2 2" xfId="10478" xr:uid="{00000000-0005-0000-0000-0000D4250000}"/>
    <cellStyle name="Notas 2 3 2 2 2 2 2 3" xfId="10477" xr:uid="{00000000-0005-0000-0000-0000D5250000}"/>
    <cellStyle name="Notas 2 3 2 2 2 2 3" xfId="4876" xr:uid="{00000000-0005-0000-0000-0000D6250000}"/>
    <cellStyle name="Notas 2 3 2 2 2 2 3 2" xfId="4877" xr:uid="{00000000-0005-0000-0000-0000D7250000}"/>
    <cellStyle name="Notas 2 3 2 2 2 2 3 2 2" xfId="10480" xr:uid="{00000000-0005-0000-0000-0000D8250000}"/>
    <cellStyle name="Notas 2 3 2 2 2 2 3 3" xfId="10479" xr:uid="{00000000-0005-0000-0000-0000D9250000}"/>
    <cellStyle name="Notas 2 3 2 2 2 2 4" xfId="4878" xr:uid="{00000000-0005-0000-0000-0000DA250000}"/>
    <cellStyle name="Notas 2 3 2 2 2 2 4 2" xfId="10481" xr:uid="{00000000-0005-0000-0000-0000DB250000}"/>
    <cellStyle name="Notas 2 3 2 2 2 2 5" xfId="10476" xr:uid="{00000000-0005-0000-0000-0000DC250000}"/>
    <cellStyle name="Notas 2 3 2 2 2 3" xfId="4879" xr:uid="{00000000-0005-0000-0000-0000DD250000}"/>
    <cellStyle name="Notas 2 3 2 2 2 3 2" xfId="4880" xr:uid="{00000000-0005-0000-0000-0000DE250000}"/>
    <cellStyle name="Notas 2 3 2 2 2 3 2 2" xfId="10483" xr:uid="{00000000-0005-0000-0000-0000DF250000}"/>
    <cellStyle name="Notas 2 3 2 2 2 3 3" xfId="10482" xr:uid="{00000000-0005-0000-0000-0000E0250000}"/>
    <cellStyle name="Notas 2 3 2 2 2 4" xfId="4881" xr:uid="{00000000-0005-0000-0000-0000E1250000}"/>
    <cellStyle name="Notas 2 3 2 2 2 4 2" xfId="4882" xr:uid="{00000000-0005-0000-0000-0000E2250000}"/>
    <cellStyle name="Notas 2 3 2 2 2 4 2 2" xfId="10485" xr:uid="{00000000-0005-0000-0000-0000E3250000}"/>
    <cellStyle name="Notas 2 3 2 2 2 4 3" xfId="10484" xr:uid="{00000000-0005-0000-0000-0000E4250000}"/>
    <cellStyle name="Notas 2 3 2 2 2 5" xfId="4883" xr:uid="{00000000-0005-0000-0000-0000E5250000}"/>
    <cellStyle name="Notas 2 3 2 2 2 5 2" xfId="10486" xr:uid="{00000000-0005-0000-0000-0000E6250000}"/>
    <cellStyle name="Notas 2 3 2 2 2 6" xfId="10475" xr:uid="{00000000-0005-0000-0000-0000E7250000}"/>
    <cellStyle name="Notas 2 3 2 2 3" xfId="4884" xr:uid="{00000000-0005-0000-0000-0000E8250000}"/>
    <cellStyle name="Notas 2 3 2 2 3 2" xfId="4885" xr:uid="{00000000-0005-0000-0000-0000E9250000}"/>
    <cellStyle name="Notas 2 3 2 2 3 2 2" xfId="4886" xr:uid="{00000000-0005-0000-0000-0000EA250000}"/>
    <cellStyle name="Notas 2 3 2 2 3 2 2 2" xfId="10489" xr:uid="{00000000-0005-0000-0000-0000EB250000}"/>
    <cellStyle name="Notas 2 3 2 2 3 2 3" xfId="10488" xr:uid="{00000000-0005-0000-0000-0000EC250000}"/>
    <cellStyle name="Notas 2 3 2 2 3 3" xfId="4887" xr:uid="{00000000-0005-0000-0000-0000ED250000}"/>
    <cellStyle name="Notas 2 3 2 2 3 3 2" xfId="4888" xr:uid="{00000000-0005-0000-0000-0000EE250000}"/>
    <cellStyle name="Notas 2 3 2 2 3 3 2 2" xfId="10491" xr:uid="{00000000-0005-0000-0000-0000EF250000}"/>
    <cellStyle name="Notas 2 3 2 2 3 3 3" xfId="10490" xr:uid="{00000000-0005-0000-0000-0000F0250000}"/>
    <cellStyle name="Notas 2 3 2 2 3 4" xfId="4889" xr:uid="{00000000-0005-0000-0000-0000F1250000}"/>
    <cellStyle name="Notas 2 3 2 2 3 4 2" xfId="10492" xr:uid="{00000000-0005-0000-0000-0000F2250000}"/>
    <cellStyle name="Notas 2 3 2 2 3 5" xfId="10487" xr:uid="{00000000-0005-0000-0000-0000F3250000}"/>
    <cellStyle name="Notas 2 3 2 2 4" xfId="4890" xr:uid="{00000000-0005-0000-0000-0000F4250000}"/>
    <cellStyle name="Notas 2 3 2 2 4 2" xfId="4891" xr:uid="{00000000-0005-0000-0000-0000F5250000}"/>
    <cellStyle name="Notas 2 3 2 2 4 2 2" xfId="10494" xr:uid="{00000000-0005-0000-0000-0000F6250000}"/>
    <cellStyle name="Notas 2 3 2 2 4 3" xfId="10493" xr:uid="{00000000-0005-0000-0000-0000F7250000}"/>
    <cellStyle name="Notas 2 3 2 2 5" xfId="4892" xr:uid="{00000000-0005-0000-0000-0000F8250000}"/>
    <cellStyle name="Notas 2 3 2 2 5 2" xfId="4893" xr:uid="{00000000-0005-0000-0000-0000F9250000}"/>
    <cellStyle name="Notas 2 3 2 2 5 2 2" xfId="10496" xr:uid="{00000000-0005-0000-0000-0000FA250000}"/>
    <cellStyle name="Notas 2 3 2 2 5 3" xfId="10495" xr:uid="{00000000-0005-0000-0000-0000FB250000}"/>
    <cellStyle name="Notas 2 3 2 2 6" xfId="4894" xr:uid="{00000000-0005-0000-0000-0000FC250000}"/>
    <cellStyle name="Notas 2 3 2 2 6 2" xfId="4895" xr:uid="{00000000-0005-0000-0000-0000FD250000}"/>
    <cellStyle name="Notas 2 3 2 2 6 2 2" xfId="10498" xr:uid="{00000000-0005-0000-0000-0000FE250000}"/>
    <cellStyle name="Notas 2 3 2 2 6 3" xfId="10497" xr:uid="{00000000-0005-0000-0000-0000FF250000}"/>
    <cellStyle name="Notas 2 3 2 2 7" xfId="4896" xr:uid="{00000000-0005-0000-0000-000000260000}"/>
    <cellStyle name="Notas 2 3 2 2 7 2" xfId="10499" xr:uid="{00000000-0005-0000-0000-000001260000}"/>
    <cellStyle name="Notas 2 3 2 2 8" xfId="10474" xr:uid="{00000000-0005-0000-0000-000002260000}"/>
    <cellStyle name="Notas 2 3 2 3" xfId="4897" xr:uid="{00000000-0005-0000-0000-000003260000}"/>
    <cellStyle name="Notas 2 3 2 3 2" xfId="4898" xr:uid="{00000000-0005-0000-0000-000004260000}"/>
    <cellStyle name="Notas 2 3 2 3 2 2" xfId="4899" xr:uid="{00000000-0005-0000-0000-000005260000}"/>
    <cellStyle name="Notas 2 3 2 3 2 2 2" xfId="4900" xr:uid="{00000000-0005-0000-0000-000006260000}"/>
    <cellStyle name="Notas 2 3 2 3 2 2 2 2" xfId="10503" xr:uid="{00000000-0005-0000-0000-000007260000}"/>
    <cellStyle name="Notas 2 3 2 3 2 2 3" xfId="10502" xr:uid="{00000000-0005-0000-0000-000008260000}"/>
    <cellStyle name="Notas 2 3 2 3 2 3" xfId="4901" xr:uid="{00000000-0005-0000-0000-000009260000}"/>
    <cellStyle name="Notas 2 3 2 3 2 3 2" xfId="4902" xr:uid="{00000000-0005-0000-0000-00000A260000}"/>
    <cellStyle name="Notas 2 3 2 3 2 3 2 2" xfId="10505" xr:uid="{00000000-0005-0000-0000-00000B260000}"/>
    <cellStyle name="Notas 2 3 2 3 2 3 3" xfId="10504" xr:uid="{00000000-0005-0000-0000-00000C260000}"/>
    <cellStyle name="Notas 2 3 2 3 2 4" xfId="4903" xr:uid="{00000000-0005-0000-0000-00000D260000}"/>
    <cellStyle name="Notas 2 3 2 3 2 4 2" xfId="10506" xr:uid="{00000000-0005-0000-0000-00000E260000}"/>
    <cellStyle name="Notas 2 3 2 3 2 5" xfId="10501" xr:uid="{00000000-0005-0000-0000-00000F260000}"/>
    <cellStyle name="Notas 2 3 2 3 3" xfId="4904" xr:uid="{00000000-0005-0000-0000-000010260000}"/>
    <cellStyle name="Notas 2 3 2 3 3 2" xfId="4905" xr:uid="{00000000-0005-0000-0000-000011260000}"/>
    <cellStyle name="Notas 2 3 2 3 3 2 2" xfId="10508" xr:uid="{00000000-0005-0000-0000-000012260000}"/>
    <cellStyle name="Notas 2 3 2 3 3 3" xfId="10507" xr:uid="{00000000-0005-0000-0000-000013260000}"/>
    <cellStyle name="Notas 2 3 2 3 4" xfId="4906" xr:uid="{00000000-0005-0000-0000-000014260000}"/>
    <cellStyle name="Notas 2 3 2 3 4 2" xfId="4907" xr:uid="{00000000-0005-0000-0000-000015260000}"/>
    <cellStyle name="Notas 2 3 2 3 4 2 2" xfId="10510" xr:uid="{00000000-0005-0000-0000-000016260000}"/>
    <cellStyle name="Notas 2 3 2 3 4 3" xfId="10509" xr:uid="{00000000-0005-0000-0000-000017260000}"/>
    <cellStyle name="Notas 2 3 2 3 5" xfId="4908" xr:uid="{00000000-0005-0000-0000-000018260000}"/>
    <cellStyle name="Notas 2 3 2 3 5 2" xfId="10511" xr:uid="{00000000-0005-0000-0000-000019260000}"/>
    <cellStyle name="Notas 2 3 2 3 6" xfId="10500" xr:uid="{00000000-0005-0000-0000-00001A260000}"/>
    <cellStyle name="Notas 2 3 2 4" xfId="4909" xr:uid="{00000000-0005-0000-0000-00001B260000}"/>
    <cellStyle name="Notas 2 3 2 4 2" xfId="4910" xr:uid="{00000000-0005-0000-0000-00001C260000}"/>
    <cellStyle name="Notas 2 3 2 4 2 2" xfId="4911" xr:uid="{00000000-0005-0000-0000-00001D260000}"/>
    <cellStyle name="Notas 2 3 2 4 2 2 2" xfId="10514" xr:uid="{00000000-0005-0000-0000-00001E260000}"/>
    <cellStyle name="Notas 2 3 2 4 2 3" xfId="10513" xr:uid="{00000000-0005-0000-0000-00001F260000}"/>
    <cellStyle name="Notas 2 3 2 4 3" xfId="4912" xr:uid="{00000000-0005-0000-0000-000020260000}"/>
    <cellStyle name="Notas 2 3 2 4 3 2" xfId="4913" xr:uid="{00000000-0005-0000-0000-000021260000}"/>
    <cellStyle name="Notas 2 3 2 4 3 2 2" xfId="10516" xr:uid="{00000000-0005-0000-0000-000022260000}"/>
    <cellStyle name="Notas 2 3 2 4 3 3" xfId="10515" xr:uid="{00000000-0005-0000-0000-000023260000}"/>
    <cellStyle name="Notas 2 3 2 4 4" xfId="4914" xr:uid="{00000000-0005-0000-0000-000024260000}"/>
    <cellStyle name="Notas 2 3 2 4 4 2" xfId="10517" xr:uid="{00000000-0005-0000-0000-000025260000}"/>
    <cellStyle name="Notas 2 3 2 4 5" xfId="10512" xr:uid="{00000000-0005-0000-0000-000026260000}"/>
    <cellStyle name="Notas 2 3 2 5" xfId="4915" xr:uid="{00000000-0005-0000-0000-000027260000}"/>
    <cellStyle name="Notas 2 3 2 5 2" xfId="4916" xr:uid="{00000000-0005-0000-0000-000028260000}"/>
    <cellStyle name="Notas 2 3 2 5 2 2" xfId="10519" xr:uid="{00000000-0005-0000-0000-000029260000}"/>
    <cellStyle name="Notas 2 3 2 5 3" xfId="10518" xr:uid="{00000000-0005-0000-0000-00002A260000}"/>
    <cellStyle name="Notas 2 3 2 6" xfId="4917" xr:uid="{00000000-0005-0000-0000-00002B260000}"/>
    <cellStyle name="Notas 2 3 2 6 2" xfId="4918" xr:uid="{00000000-0005-0000-0000-00002C260000}"/>
    <cellStyle name="Notas 2 3 2 6 2 2" xfId="10521" xr:uid="{00000000-0005-0000-0000-00002D260000}"/>
    <cellStyle name="Notas 2 3 2 6 3" xfId="10520" xr:uid="{00000000-0005-0000-0000-00002E260000}"/>
    <cellStyle name="Notas 2 3 2 7" xfId="4919" xr:uid="{00000000-0005-0000-0000-00002F260000}"/>
    <cellStyle name="Notas 2 3 2 7 2" xfId="4920" xr:uid="{00000000-0005-0000-0000-000030260000}"/>
    <cellStyle name="Notas 2 3 2 7 2 2" xfId="10523" xr:uid="{00000000-0005-0000-0000-000031260000}"/>
    <cellStyle name="Notas 2 3 2 7 3" xfId="10522" xr:uid="{00000000-0005-0000-0000-000032260000}"/>
    <cellStyle name="Notas 2 3 2 8" xfId="4921" xr:uid="{00000000-0005-0000-0000-000033260000}"/>
    <cellStyle name="Notas 2 3 2 8 2" xfId="10524" xr:uid="{00000000-0005-0000-0000-000034260000}"/>
    <cellStyle name="Notas 2 3 2 9" xfId="10473" xr:uid="{00000000-0005-0000-0000-000035260000}"/>
    <cellStyle name="Notas 2 3 3" xfId="4922" xr:uid="{00000000-0005-0000-0000-000036260000}"/>
    <cellStyle name="Notas 2 3 3 2" xfId="4923" xr:uid="{00000000-0005-0000-0000-000037260000}"/>
    <cellStyle name="Notas 2 3 3 2 2" xfId="4924" xr:uid="{00000000-0005-0000-0000-000038260000}"/>
    <cellStyle name="Notas 2 3 3 2 2 2" xfId="4925" xr:uid="{00000000-0005-0000-0000-000039260000}"/>
    <cellStyle name="Notas 2 3 3 2 2 2 2" xfId="4926" xr:uid="{00000000-0005-0000-0000-00003A260000}"/>
    <cellStyle name="Notas 2 3 3 2 2 2 2 2" xfId="4927" xr:uid="{00000000-0005-0000-0000-00003B260000}"/>
    <cellStyle name="Notas 2 3 3 2 2 2 2 2 2" xfId="10530" xr:uid="{00000000-0005-0000-0000-00003C260000}"/>
    <cellStyle name="Notas 2 3 3 2 2 2 2 3" xfId="10529" xr:uid="{00000000-0005-0000-0000-00003D260000}"/>
    <cellStyle name="Notas 2 3 3 2 2 2 3" xfId="4928" xr:uid="{00000000-0005-0000-0000-00003E260000}"/>
    <cellStyle name="Notas 2 3 3 2 2 2 3 2" xfId="4929" xr:uid="{00000000-0005-0000-0000-00003F260000}"/>
    <cellStyle name="Notas 2 3 3 2 2 2 3 2 2" xfId="10532" xr:uid="{00000000-0005-0000-0000-000040260000}"/>
    <cellStyle name="Notas 2 3 3 2 2 2 3 3" xfId="10531" xr:uid="{00000000-0005-0000-0000-000041260000}"/>
    <cellStyle name="Notas 2 3 3 2 2 2 4" xfId="4930" xr:uid="{00000000-0005-0000-0000-000042260000}"/>
    <cellStyle name="Notas 2 3 3 2 2 2 4 2" xfId="10533" xr:uid="{00000000-0005-0000-0000-000043260000}"/>
    <cellStyle name="Notas 2 3 3 2 2 2 5" xfId="10528" xr:uid="{00000000-0005-0000-0000-000044260000}"/>
    <cellStyle name="Notas 2 3 3 2 2 3" xfId="4931" xr:uid="{00000000-0005-0000-0000-000045260000}"/>
    <cellStyle name="Notas 2 3 3 2 2 3 2" xfId="4932" xr:uid="{00000000-0005-0000-0000-000046260000}"/>
    <cellStyle name="Notas 2 3 3 2 2 3 2 2" xfId="10535" xr:uid="{00000000-0005-0000-0000-000047260000}"/>
    <cellStyle name="Notas 2 3 3 2 2 3 3" xfId="10534" xr:uid="{00000000-0005-0000-0000-000048260000}"/>
    <cellStyle name="Notas 2 3 3 2 2 4" xfId="4933" xr:uid="{00000000-0005-0000-0000-000049260000}"/>
    <cellStyle name="Notas 2 3 3 2 2 4 2" xfId="4934" xr:uid="{00000000-0005-0000-0000-00004A260000}"/>
    <cellStyle name="Notas 2 3 3 2 2 4 2 2" xfId="10537" xr:uid="{00000000-0005-0000-0000-00004B260000}"/>
    <cellStyle name="Notas 2 3 3 2 2 4 3" xfId="10536" xr:uid="{00000000-0005-0000-0000-00004C260000}"/>
    <cellStyle name="Notas 2 3 3 2 2 5" xfId="4935" xr:uid="{00000000-0005-0000-0000-00004D260000}"/>
    <cellStyle name="Notas 2 3 3 2 2 5 2" xfId="10538" xr:uid="{00000000-0005-0000-0000-00004E260000}"/>
    <cellStyle name="Notas 2 3 3 2 2 6" xfId="10527" xr:uid="{00000000-0005-0000-0000-00004F260000}"/>
    <cellStyle name="Notas 2 3 3 2 3" xfId="4936" xr:uid="{00000000-0005-0000-0000-000050260000}"/>
    <cellStyle name="Notas 2 3 3 2 3 2" xfId="4937" xr:uid="{00000000-0005-0000-0000-000051260000}"/>
    <cellStyle name="Notas 2 3 3 2 3 2 2" xfId="4938" xr:uid="{00000000-0005-0000-0000-000052260000}"/>
    <cellStyle name="Notas 2 3 3 2 3 2 2 2" xfId="10541" xr:uid="{00000000-0005-0000-0000-000053260000}"/>
    <cellStyle name="Notas 2 3 3 2 3 2 3" xfId="10540" xr:uid="{00000000-0005-0000-0000-000054260000}"/>
    <cellStyle name="Notas 2 3 3 2 3 3" xfId="4939" xr:uid="{00000000-0005-0000-0000-000055260000}"/>
    <cellStyle name="Notas 2 3 3 2 3 3 2" xfId="4940" xr:uid="{00000000-0005-0000-0000-000056260000}"/>
    <cellStyle name="Notas 2 3 3 2 3 3 2 2" xfId="10543" xr:uid="{00000000-0005-0000-0000-000057260000}"/>
    <cellStyle name="Notas 2 3 3 2 3 3 3" xfId="10542" xr:uid="{00000000-0005-0000-0000-000058260000}"/>
    <cellStyle name="Notas 2 3 3 2 3 4" xfId="4941" xr:uid="{00000000-0005-0000-0000-000059260000}"/>
    <cellStyle name="Notas 2 3 3 2 3 4 2" xfId="10544" xr:uid="{00000000-0005-0000-0000-00005A260000}"/>
    <cellStyle name="Notas 2 3 3 2 3 5" xfId="10539" xr:uid="{00000000-0005-0000-0000-00005B260000}"/>
    <cellStyle name="Notas 2 3 3 2 4" xfId="4942" xr:uid="{00000000-0005-0000-0000-00005C260000}"/>
    <cellStyle name="Notas 2 3 3 2 4 2" xfId="4943" xr:uid="{00000000-0005-0000-0000-00005D260000}"/>
    <cellStyle name="Notas 2 3 3 2 4 2 2" xfId="10546" xr:uid="{00000000-0005-0000-0000-00005E260000}"/>
    <cellStyle name="Notas 2 3 3 2 4 3" xfId="10545" xr:uid="{00000000-0005-0000-0000-00005F260000}"/>
    <cellStyle name="Notas 2 3 3 2 5" xfId="4944" xr:uid="{00000000-0005-0000-0000-000060260000}"/>
    <cellStyle name="Notas 2 3 3 2 5 2" xfId="4945" xr:uid="{00000000-0005-0000-0000-000061260000}"/>
    <cellStyle name="Notas 2 3 3 2 5 2 2" xfId="10548" xr:uid="{00000000-0005-0000-0000-000062260000}"/>
    <cellStyle name="Notas 2 3 3 2 5 3" xfId="10547" xr:uid="{00000000-0005-0000-0000-000063260000}"/>
    <cellStyle name="Notas 2 3 3 2 6" xfId="4946" xr:uid="{00000000-0005-0000-0000-000064260000}"/>
    <cellStyle name="Notas 2 3 3 2 6 2" xfId="4947" xr:uid="{00000000-0005-0000-0000-000065260000}"/>
    <cellStyle name="Notas 2 3 3 2 6 2 2" xfId="10550" xr:uid="{00000000-0005-0000-0000-000066260000}"/>
    <cellStyle name="Notas 2 3 3 2 6 3" xfId="10549" xr:uid="{00000000-0005-0000-0000-000067260000}"/>
    <cellStyle name="Notas 2 3 3 2 7" xfId="4948" xr:uid="{00000000-0005-0000-0000-000068260000}"/>
    <cellStyle name="Notas 2 3 3 2 7 2" xfId="10551" xr:uid="{00000000-0005-0000-0000-000069260000}"/>
    <cellStyle name="Notas 2 3 3 2 8" xfId="10526" xr:uid="{00000000-0005-0000-0000-00006A260000}"/>
    <cellStyle name="Notas 2 3 3 3" xfId="4949" xr:uid="{00000000-0005-0000-0000-00006B260000}"/>
    <cellStyle name="Notas 2 3 3 3 2" xfId="4950" xr:uid="{00000000-0005-0000-0000-00006C260000}"/>
    <cellStyle name="Notas 2 3 3 3 2 2" xfId="4951" xr:uid="{00000000-0005-0000-0000-00006D260000}"/>
    <cellStyle name="Notas 2 3 3 3 2 2 2" xfId="4952" xr:uid="{00000000-0005-0000-0000-00006E260000}"/>
    <cellStyle name="Notas 2 3 3 3 2 2 2 2" xfId="10555" xr:uid="{00000000-0005-0000-0000-00006F260000}"/>
    <cellStyle name="Notas 2 3 3 3 2 2 3" xfId="10554" xr:uid="{00000000-0005-0000-0000-000070260000}"/>
    <cellStyle name="Notas 2 3 3 3 2 3" xfId="4953" xr:uid="{00000000-0005-0000-0000-000071260000}"/>
    <cellStyle name="Notas 2 3 3 3 2 3 2" xfId="4954" xr:uid="{00000000-0005-0000-0000-000072260000}"/>
    <cellStyle name="Notas 2 3 3 3 2 3 2 2" xfId="10557" xr:uid="{00000000-0005-0000-0000-000073260000}"/>
    <cellStyle name="Notas 2 3 3 3 2 3 3" xfId="10556" xr:uid="{00000000-0005-0000-0000-000074260000}"/>
    <cellStyle name="Notas 2 3 3 3 2 4" xfId="4955" xr:uid="{00000000-0005-0000-0000-000075260000}"/>
    <cellStyle name="Notas 2 3 3 3 2 4 2" xfId="10558" xr:uid="{00000000-0005-0000-0000-000076260000}"/>
    <cellStyle name="Notas 2 3 3 3 2 5" xfId="10553" xr:uid="{00000000-0005-0000-0000-000077260000}"/>
    <cellStyle name="Notas 2 3 3 3 3" xfId="4956" xr:uid="{00000000-0005-0000-0000-000078260000}"/>
    <cellStyle name="Notas 2 3 3 3 3 2" xfId="4957" xr:uid="{00000000-0005-0000-0000-000079260000}"/>
    <cellStyle name="Notas 2 3 3 3 3 2 2" xfId="10560" xr:uid="{00000000-0005-0000-0000-00007A260000}"/>
    <cellStyle name="Notas 2 3 3 3 3 3" xfId="10559" xr:uid="{00000000-0005-0000-0000-00007B260000}"/>
    <cellStyle name="Notas 2 3 3 3 4" xfId="4958" xr:uid="{00000000-0005-0000-0000-00007C260000}"/>
    <cellStyle name="Notas 2 3 3 3 4 2" xfId="4959" xr:uid="{00000000-0005-0000-0000-00007D260000}"/>
    <cellStyle name="Notas 2 3 3 3 4 2 2" xfId="10562" xr:uid="{00000000-0005-0000-0000-00007E260000}"/>
    <cellStyle name="Notas 2 3 3 3 4 3" xfId="10561" xr:uid="{00000000-0005-0000-0000-00007F260000}"/>
    <cellStyle name="Notas 2 3 3 3 5" xfId="4960" xr:uid="{00000000-0005-0000-0000-000080260000}"/>
    <cellStyle name="Notas 2 3 3 3 5 2" xfId="10563" xr:uid="{00000000-0005-0000-0000-000081260000}"/>
    <cellStyle name="Notas 2 3 3 3 6" xfId="10552" xr:uid="{00000000-0005-0000-0000-000082260000}"/>
    <cellStyle name="Notas 2 3 3 4" xfId="4961" xr:uid="{00000000-0005-0000-0000-000083260000}"/>
    <cellStyle name="Notas 2 3 3 4 2" xfId="4962" xr:uid="{00000000-0005-0000-0000-000084260000}"/>
    <cellStyle name="Notas 2 3 3 4 2 2" xfId="4963" xr:uid="{00000000-0005-0000-0000-000085260000}"/>
    <cellStyle name="Notas 2 3 3 4 2 2 2" xfId="10566" xr:uid="{00000000-0005-0000-0000-000086260000}"/>
    <cellStyle name="Notas 2 3 3 4 2 3" xfId="10565" xr:uid="{00000000-0005-0000-0000-000087260000}"/>
    <cellStyle name="Notas 2 3 3 4 3" xfId="4964" xr:uid="{00000000-0005-0000-0000-000088260000}"/>
    <cellStyle name="Notas 2 3 3 4 3 2" xfId="4965" xr:uid="{00000000-0005-0000-0000-000089260000}"/>
    <cellStyle name="Notas 2 3 3 4 3 2 2" xfId="10568" xr:uid="{00000000-0005-0000-0000-00008A260000}"/>
    <cellStyle name="Notas 2 3 3 4 3 3" xfId="10567" xr:uid="{00000000-0005-0000-0000-00008B260000}"/>
    <cellStyle name="Notas 2 3 3 4 4" xfId="4966" xr:uid="{00000000-0005-0000-0000-00008C260000}"/>
    <cellStyle name="Notas 2 3 3 4 4 2" xfId="10569" xr:uid="{00000000-0005-0000-0000-00008D260000}"/>
    <cellStyle name="Notas 2 3 3 4 5" xfId="10564" xr:uid="{00000000-0005-0000-0000-00008E260000}"/>
    <cellStyle name="Notas 2 3 3 5" xfId="4967" xr:uid="{00000000-0005-0000-0000-00008F260000}"/>
    <cellStyle name="Notas 2 3 3 5 2" xfId="4968" xr:uid="{00000000-0005-0000-0000-000090260000}"/>
    <cellStyle name="Notas 2 3 3 5 2 2" xfId="10571" xr:uid="{00000000-0005-0000-0000-000091260000}"/>
    <cellStyle name="Notas 2 3 3 5 3" xfId="10570" xr:uid="{00000000-0005-0000-0000-000092260000}"/>
    <cellStyle name="Notas 2 3 3 6" xfId="4969" xr:uid="{00000000-0005-0000-0000-000093260000}"/>
    <cellStyle name="Notas 2 3 3 6 2" xfId="4970" xr:uid="{00000000-0005-0000-0000-000094260000}"/>
    <cellStyle name="Notas 2 3 3 6 2 2" xfId="10573" xr:uid="{00000000-0005-0000-0000-000095260000}"/>
    <cellStyle name="Notas 2 3 3 6 3" xfId="10572" xr:uid="{00000000-0005-0000-0000-000096260000}"/>
    <cellStyle name="Notas 2 3 3 7" xfId="4971" xr:uid="{00000000-0005-0000-0000-000097260000}"/>
    <cellStyle name="Notas 2 3 3 7 2" xfId="4972" xr:uid="{00000000-0005-0000-0000-000098260000}"/>
    <cellStyle name="Notas 2 3 3 7 2 2" xfId="10575" xr:uid="{00000000-0005-0000-0000-000099260000}"/>
    <cellStyle name="Notas 2 3 3 7 3" xfId="10574" xr:uid="{00000000-0005-0000-0000-00009A260000}"/>
    <cellStyle name="Notas 2 3 3 8" xfId="4973" xr:uid="{00000000-0005-0000-0000-00009B260000}"/>
    <cellStyle name="Notas 2 3 3 8 2" xfId="10576" xr:uid="{00000000-0005-0000-0000-00009C260000}"/>
    <cellStyle name="Notas 2 3 3 9" xfId="10525" xr:uid="{00000000-0005-0000-0000-00009D260000}"/>
    <cellStyle name="Notas 2 3 4" xfId="4974" xr:uid="{00000000-0005-0000-0000-00009E260000}"/>
    <cellStyle name="Notas 2 3 4 2" xfId="4975" xr:uid="{00000000-0005-0000-0000-00009F260000}"/>
    <cellStyle name="Notas 2 3 4 2 2" xfId="4976" xr:uid="{00000000-0005-0000-0000-0000A0260000}"/>
    <cellStyle name="Notas 2 3 4 2 2 2" xfId="4977" xr:uid="{00000000-0005-0000-0000-0000A1260000}"/>
    <cellStyle name="Notas 2 3 4 2 2 2 2" xfId="4978" xr:uid="{00000000-0005-0000-0000-0000A2260000}"/>
    <cellStyle name="Notas 2 3 4 2 2 2 2 2" xfId="10581" xr:uid="{00000000-0005-0000-0000-0000A3260000}"/>
    <cellStyle name="Notas 2 3 4 2 2 2 3" xfId="10580" xr:uid="{00000000-0005-0000-0000-0000A4260000}"/>
    <cellStyle name="Notas 2 3 4 2 2 3" xfId="4979" xr:uid="{00000000-0005-0000-0000-0000A5260000}"/>
    <cellStyle name="Notas 2 3 4 2 2 3 2" xfId="4980" xr:uid="{00000000-0005-0000-0000-0000A6260000}"/>
    <cellStyle name="Notas 2 3 4 2 2 3 2 2" xfId="10583" xr:uid="{00000000-0005-0000-0000-0000A7260000}"/>
    <cellStyle name="Notas 2 3 4 2 2 3 3" xfId="10582" xr:uid="{00000000-0005-0000-0000-0000A8260000}"/>
    <cellStyle name="Notas 2 3 4 2 2 4" xfId="4981" xr:uid="{00000000-0005-0000-0000-0000A9260000}"/>
    <cellStyle name="Notas 2 3 4 2 2 4 2" xfId="10584" xr:uid="{00000000-0005-0000-0000-0000AA260000}"/>
    <cellStyle name="Notas 2 3 4 2 2 5" xfId="10579" xr:uid="{00000000-0005-0000-0000-0000AB260000}"/>
    <cellStyle name="Notas 2 3 4 2 3" xfId="4982" xr:uid="{00000000-0005-0000-0000-0000AC260000}"/>
    <cellStyle name="Notas 2 3 4 2 3 2" xfId="4983" xr:uid="{00000000-0005-0000-0000-0000AD260000}"/>
    <cellStyle name="Notas 2 3 4 2 3 2 2" xfId="10586" xr:uid="{00000000-0005-0000-0000-0000AE260000}"/>
    <cellStyle name="Notas 2 3 4 2 3 3" xfId="10585" xr:uid="{00000000-0005-0000-0000-0000AF260000}"/>
    <cellStyle name="Notas 2 3 4 2 4" xfId="4984" xr:uid="{00000000-0005-0000-0000-0000B0260000}"/>
    <cellStyle name="Notas 2 3 4 2 4 2" xfId="4985" xr:uid="{00000000-0005-0000-0000-0000B1260000}"/>
    <cellStyle name="Notas 2 3 4 2 4 2 2" xfId="10588" xr:uid="{00000000-0005-0000-0000-0000B2260000}"/>
    <cellStyle name="Notas 2 3 4 2 4 3" xfId="10587" xr:uid="{00000000-0005-0000-0000-0000B3260000}"/>
    <cellStyle name="Notas 2 3 4 2 5" xfId="4986" xr:uid="{00000000-0005-0000-0000-0000B4260000}"/>
    <cellStyle name="Notas 2 3 4 2 5 2" xfId="10589" xr:uid="{00000000-0005-0000-0000-0000B5260000}"/>
    <cellStyle name="Notas 2 3 4 2 6" xfId="10578" xr:uid="{00000000-0005-0000-0000-0000B6260000}"/>
    <cellStyle name="Notas 2 3 4 3" xfId="4987" xr:uid="{00000000-0005-0000-0000-0000B7260000}"/>
    <cellStyle name="Notas 2 3 4 3 2" xfId="4988" xr:uid="{00000000-0005-0000-0000-0000B8260000}"/>
    <cellStyle name="Notas 2 3 4 3 2 2" xfId="4989" xr:uid="{00000000-0005-0000-0000-0000B9260000}"/>
    <cellStyle name="Notas 2 3 4 3 2 2 2" xfId="10592" xr:uid="{00000000-0005-0000-0000-0000BA260000}"/>
    <cellStyle name="Notas 2 3 4 3 2 3" xfId="10591" xr:uid="{00000000-0005-0000-0000-0000BB260000}"/>
    <cellStyle name="Notas 2 3 4 3 3" xfId="4990" xr:uid="{00000000-0005-0000-0000-0000BC260000}"/>
    <cellStyle name="Notas 2 3 4 3 3 2" xfId="4991" xr:uid="{00000000-0005-0000-0000-0000BD260000}"/>
    <cellStyle name="Notas 2 3 4 3 3 2 2" xfId="10594" xr:uid="{00000000-0005-0000-0000-0000BE260000}"/>
    <cellStyle name="Notas 2 3 4 3 3 3" xfId="10593" xr:uid="{00000000-0005-0000-0000-0000BF260000}"/>
    <cellStyle name="Notas 2 3 4 3 4" xfId="4992" xr:uid="{00000000-0005-0000-0000-0000C0260000}"/>
    <cellStyle name="Notas 2 3 4 3 4 2" xfId="10595" xr:uid="{00000000-0005-0000-0000-0000C1260000}"/>
    <cellStyle name="Notas 2 3 4 3 5" xfId="10590" xr:uid="{00000000-0005-0000-0000-0000C2260000}"/>
    <cellStyle name="Notas 2 3 4 4" xfId="4993" xr:uid="{00000000-0005-0000-0000-0000C3260000}"/>
    <cellStyle name="Notas 2 3 4 4 2" xfId="4994" xr:uid="{00000000-0005-0000-0000-0000C4260000}"/>
    <cellStyle name="Notas 2 3 4 4 2 2" xfId="10597" xr:uid="{00000000-0005-0000-0000-0000C5260000}"/>
    <cellStyle name="Notas 2 3 4 4 3" xfId="10596" xr:uid="{00000000-0005-0000-0000-0000C6260000}"/>
    <cellStyle name="Notas 2 3 4 5" xfId="4995" xr:uid="{00000000-0005-0000-0000-0000C7260000}"/>
    <cellStyle name="Notas 2 3 4 5 2" xfId="4996" xr:uid="{00000000-0005-0000-0000-0000C8260000}"/>
    <cellStyle name="Notas 2 3 4 5 2 2" xfId="10599" xr:uid="{00000000-0005-0000-0000-0000C9260000}"/>
    <cellStyle name="Notas 2 3 4 5 3" xfId="10598" xr:uid="{00000000-0005-0000-0000-0000CA260000}"/>
    <cellStyle name="Notas 2 3 4 6" xfId="4997" xr:uid="{00000000-0005-0000-0000-0000CB260000}"/>
    <cellStyle name="Notas 2 3 4 6 2" xfId="4998" xr:uid="{00000000-0005-0000-0000-0000CC260000}"/>
    <cellStyle name="Notas 2 3 4 6 2 2" xfId="10601" xr:uid="{00000000-0005-0000-0000-0000CD260000}"/>
    <cellStyle name="Notas 2 3 4 6 3" xfId="10600" xr:uid="{00000000-0005-0000-0000-0000CE260000}"/>
    <cellStyle name="Notas 2 3 4 7" xfId="4999" xr:uid="{00000000-0005-0000-0000-0000CF260000}"/>
    <cellStyle name="Notas 2 3 4 7 2" xfId="10602" xr:uid="{00000000-0005-0000-0000-0000D0260000}"/>
    <cellStyle name="Notas 2 3 4 8" xfId="10577" xr:uid="{00000000-0005-0000-0000-0000D1260000}"/>
    <cellStyle name="Notas 2 3 5" xfId="5000" xr:uid="{00000000-0005-0000-0000-0000D2260000}"/>
    <cellStyle name="Notas 2 3 5 2" xfId="5001" xr:uid="{00000000-0005-0000-0000-0000D3260000}"/>
    <cellStyle name="Notas 2 3 5 2 2" xfId="5002" xr:uid="{00000000-0005-0000-0000-0000D4260000}"/>
    <cellStyle name="Notas 2 3 5 2 2 2" xfId="5003" xr:uid="{00000000-0005-0000-0000-0000D5260000}"/>
    <cellStyle name="Notas 2 3 5 2 2 2 2" xfId="10606" xr:uid="{00000000-0005-0000-0000-0000D6260000}"/>
    <cellStyle name="Notas 2 3 5 2 2 3" xfId="10605" xr:uid="{00000000-0005-0000-0000-0000D7260000}"/>
    <cellStyle name="Notas 2 3 5 2 3" xfId="5004" xr:uid="{00000000-0005-0000-0000-0000D8260000}"/>
    <cellStyle name="Notas 2 3 5 2 3 2" xfId="5005" xr:uid="{00000000-0005-0000-0000-0000D9260000}"/>
    <cellStyle name="Notas 2 3 5 2 3 2 2" xfId="10608" xr:uid="{00000000-0005-0000-0000-0000DA260000}"/>
    <cellStyle name="Notas 2 3 5 2 3 3" xfId="10607" xr:uid="{00000000-0005-0000-0000-0000DB260000}"/>
    <cellStyle name="Notas 2 3 5 2 4" xfId="5006" xr:uid="{00000000-0005-0000-0000-0000DC260000}"/>
    <cellStyle name="Notas 2 3 5 2 4 2" xfId="10609" xr:uid="{00000000-0005-0000-0000-0000DD260000}"/>
    <cellStyle name="Notas 2 3 5 2 5" xfId="10604" xr:uid="{00000000-0005-0000-0000-0000DE260000}"/>
    <cellStyle name="Notas 2 3 5 3" xfId="5007" xr:uid="{00000000-0005-0000-0000-0000DF260000}"/>
    <cellStyle name="Notas 2 3 5 3 2" xfId="5008" xr:uid="{00000000-0005-0000-0000-0000E0260000}"/>
    <cellStyle name="Notas 2 3 5 3 2 2" xfId="10611" xr:uid="{00000000-0005-0000-0000-0000E1260000}"/>
    <cellStyle name="Notas 2 3 5 3 3" xfId="10610" xr:uid="{00000000-0005-0000-0000-0000E2260000}"/>
    <cellStyle name="Notas 2 3 5 4" xfId="5009" xr:uid="{00000000-0005-0000-0000-0000E3260000}"/>
    <cellStyle name="Notas 2 3 5 4 2" xfId="5010" xr:uid="{00000000-0005-0000-0000-0000E4260000}"/>
    <cellStyle name="Notas 2 3 5 4 2 2" xfId="10613" xr:uid="{00000000-0005-0000-0000-0000E5260000}"/>
    <cellStyle name="Notas 2 3 5 4 3" xfId="10612" xr:uid="{00000000-0005-0000-0000-0000E6260000}"/>
    <cellStyle name="Notas 2 3 5 5" xfId="5011" xr:uid="{00000000-0005-0000-0000-0000E7260000}"/>
    <cellStyle name="Notas 2 3 5 5 2" xfId="10614" xr:uid="{00000000-0005-0000-0000-0000E8260000}"/>
    <cellStyle name="Notas 2 3 5 6" xfId="10603" xr:uid="{00000000-0005-0000-0000-0000E9260000}"/>
    <cellStyle name="Notas 2 3 6" xfId="5012" xr:uid="{00000000-0005-0000-0000-0000EA260000}"/>
    <cellStyle name="Notas 2 3 6 2" xfId="5013" xr:uid="{00000000-0005-0000-0000-0000EB260000}"/>
    <cellStyle name="Notas 2 3 6 2 2" xfId="5014" xr:uid="{00000000-0005-0000-0000-0000EC260000}"/>
    <cellStyle name="Notas 2 3 6 2 2 2" xfId="10617" xr:uid="{00000000-0005-0000-0000-0000ED260000}"/>
    <cellStyle name="Notas 2 3 6 2 3" xfId="10616" xr:uid="{00000000-0005-0000-0000-0000EE260000}"/>
    <cellStyle name="Notas 2 3 6 3" xfId="5015" xr:uid="{00000000-0005-0000-0000-0000EF260000}"/>
    <cellStyle name="Notas 2 3 6 3 2" xfId="5016" xr:uid="{00000000-0005-0000-0000-0000F0260000}"/>
    <cellStyle name="Notas 2 3 6 3 2 2" xfId="10619" xr:uid="{00000000-0005-0000-0000-0000F1260000}"/>
    <cellStyle name="Notas 2 3 6 3 3" xfId="10618" xr:uid="{00000000-0005-0000-0000-0000F2260000}"/>
    <cellStyle name="Notas 2 3 6 4" xfId="5017" xr:uid="{00000000-0005-0000-0000-0000F3260000}"/>
    <cellStyle name="Notas 2 3 6 4 2" xfId="10620" xr:uid="{00000000-0005-0000-0000-0000F4260000}"/>
    <cellStyle name="Notas 2 3 6 5" xfId="10615" xr:uid="{00000000-0005-0000-0000-0000F5260000}"/>
    <cellStyle name="Notas 2 3 7" xfId="5018" xr:uid="{00000000-0005-0000-0000-0000F6260000}"/>
    <cellStyle name="Notas 2 3 7 2" xfId="5019" xr:uid="{00000000-0005-0000-0000-0000F7260000}"/>
    <cellStyle name="Notas 2 3 7 2 2" xfId="10622" xr:uid="{00000000-0005-0000-0000-0000F8260000}"/>
    <cellStyle name="Notas 2 3 7 3" xfId="10621" xr:uid="{00000000-0005-0000-0000-0000F9260000}"/>
    <cellStyle name="Notas 2 3 8" xfId="5020" xr:uid="{00000000-0005-0000-0000-0000FA260000}"/>
    <cellStyle name="Notas 2 3 8 2" xfId="5021" xr:uid="{00000000-0005-0000-0000-0000FB260000}"/>
    <cellStyle name="Notas 2 3 8 2 2" xfId="10624" xr:uid="{00000000-0005-0000-0000-0000FC260000}"/>
    <cellStyle name="Notas 2 3 8 3" xfId="10623" xr:uid="{00000000-0005-0000-0000-0000FD260000}"/>
    <cellStyle name="Notas 2 3 9" xfId="5022" xr:uid="{00000000-0005-0000-0000-0000FE260000}"/>
    <cellStyle name="Notas 2 3 9 2" xfId="5023" xr:uid="{00000000-0005-0000-0000-0000FF260000}"/>
    <cellStyle name="Notas 2 3 9 2 2" xfId="10626" xr:uid="{00000000-0005-0000-0000-000000270000}"/>
    <cellStyle name="Notas 2 3 9 3" xfId="10625" xr:uid="{00000000-0005-0000-0000-000001270000}"/>
    <cellStyle name="Notas 2 4" xfId="5024" xr:uid="{00000000-0005-0000-0000-000002270000}"/>
    <cellStyle name="Notas 2 4 2" xfId="5025" xr:uid="{00000000-0005-0000-0000-000003270000}"/>
    <cellStyle name="Notas 2 4 2 2" xfId="5026" xr:uid="{00000000-0005-0000-0000-000004270000}"/>
    <cellStyle name="Notas 2 4 2 2 2" xfId="5027" xr:uid="{00000000-0005-0000-0000-000005270000}"/>
    <cellStyle name="Notas 2 4 2 2 2 2" xfId="5028" xr:uid="{00000000-0005-0000-0000-000006270000}"/>
    <cellStyle name="Notas 2 4 2 2 2 2 2" xfId="5029" xr:uid="{00000000-0005-0000-0000-000007270000}"/>
    <cellStyle name="Notas 2 4 2 2 2 2 2 2" xfId="10632" xr:uid="{00000000-0005-0000-0000-000008270000}"/>
    <cellStyle name="Notas 2 4 2 2 2 2 3" xfId="10631" xr:uid="{00000000-0005-0000-0000-000009270000}"/>
    <cellStyle name="Notas 2 4 2 2 2 3" xfId="5030" xr:uid="{00000000-0005-0000-0000-00000A270000}"/>
    <cellStyle name="Notas 2 4 2 2 2 3 2" xfId="5031" xr:uid="{00000000-0005-0000-0000-00000B270000}"/>
    <cellStyle name="Notas 2 4 2 2 2 3 2 2" xfId="10634" xr:uid="{00000000-0005-0000-0000-00000C270000}"/>
    <cellStyle name="Notas 2 4 2 2 2 3 3" xfId="10633" xr:uid="{00000000-0005-0000-0000-00000D270000}"/>
    <cellStyle name="Notas 2 4 2 2 2 4" xfId="5032" xr:uid="{00000000-0005-0000-0000-00000E270000}"/>
    <cellStyle name="Notas 2 4 2 2 2 4 2" xfId="10635" xr:uid="{00000000-0005-0000-0000-00000F270000}"/>
    <cellStyle name="Notas 2 4 2 2 2 5" xfId="10630" xr:uid="{00000000-0005-0000-0000-000010270000}"/>
    <cellStyle name="Notas 2 4 2 2 3" xfId="5033" xr:uid="{00000000-0005-0000-0000-000011270000}"/>
    <cellStyle name="Notas 2 4 2 2 3 2" xfId="5034" xr:uid="{00000000-0005-0000-0000-000012270000}"/>
    <cellStyle name="Notas 2 4 2 2 3 2 2" xfId="10637" xr:uid="{00000000-0005-0000-0000-000013270000}"/>
    <cellStyle name="Notas 2 4 2 2 3 3" xfId="10636" xr:uid="{00000000-0005-0000-0000-000014270000}"/>
    <cellStyle name="Notas 2 4 2 2 4" xfId="5035" xr:uid="{00000000-0005-0000-0000-000015270000}"/>
    <cellStyle name="Notas 2 4 2 2 4 2" xfId="5036" xr:uid="{00000000-0005-0000-0000-000016270000}"/>
    <cellStyle name="Notas 2 4 2 2 4 2 2" xfId="10639" xr:uid="{00000000-0005-0000-0000-000017270000}"/>
    <cellStyle name="Notas 2 4 2 2 4 3" xfId="10638" xr:uid="{00000000-0005-0000-0000-000018270000}"/>
    <cellStyle name="Notas 2 4 2 2 5" xfId="5037" xr:uid="{00000000-0005-0000-0000-000019270000}"/>
    <cellStyle name="Notas 2 4 2 2 5 2" xfId="10640" xr:uid="{00000000-0005-0000-0000-00001A270000}"/>
    <cellStyle name="Notas 2 4 2 2 6" xfId="10629" xr:uid="{00000000-0005-0000-0000-00001B270000}"/>
    <cellStyle name="Notas 2 4 2 3" xfId="5038" xr:uid="{00000000-0005-0000-0000-00001C270000}"/>
    <cellStyle name="Notas 2 4 2 3 2" xfId="5039" xr:uid="{00000000-0005-0000-0000-00001D270000}"/>
    <cellStyle name="Notas 2 4 2 3 2 2" xfId="5040" xr:uid="{00000000-0005-0000-0000-00001E270000}"/>
    <cellStyle name="Notas 2 4 2 3 2 2 2" xfId="10643" xr:uid="{00000000-0005-0000-0000-00001F270000}"/>
    <cellStyle name="Notas 2 4 2 3 2 3" xfId="10642" xr:uid="{00000000-0005-0000-0000-000020270000}"/>
    <cellStyle name="Notas 2 4 2 3 3" xfId="5041" xr:uid="{00000000-0005-0000-0000-000021270000}"/>
    <cellStyle name="Notas 2 4 2 3 3 2" xfId="5042" xr:uid="{00000000-0005-0000-0000-000022270000}"/>
    <cellStyle name="Notas 2 4 2 3 3 2 2" xfId="10645" xr:uid="{00000000-0005-0000-0000-000023270000}"/>
    <cellStyle name="Notas 2 4 2 3 3 3" xfId="10644" xr:uid="{00000000-0005-0000-0000-000024270000}"/>
    <cellStyle name="Notas 2 4 2 3 4" xfId="5043" xr:uid="{00000000-0005-0000-0000-000025270000}"/>
    <cellStyle name="Notas 2 4 2 3 4 2" xfId="10646" xr:uid="{00000000-0005-0000-0000-000026270000}"/>
    <cellStyle name="Notas 2 4 2 3 5" xfId="10641" xr:uid="{00000000-0005-0000-0000-000027270000}"/>
    <cellStyle name="Notas 2 4 2 4" xfId="5044" xr:uid="{00000000-0005-0000-0000-000028270000}"/>
    <cellStyle name="Notas 2 4 2 4 2" xfId="5045" xr:uid="{00000000-0005-0000-0000-000029270000}"/>
    <cellStyle name="Notas 2 4 2 4 2 2" xfId="10648" xr:uid="{00000000-0005-0000-0000-00002A270000}"/>
    <cellStyle name="Notas 2 4 2 4 3" xfId="10647" xr:uid="{00000000-0005-0000-0000-00002B270000}"/>
    <cellStyle name="Notas 2 4 2 5" xfId="5046" xr:uid="{00000000-0005-0000-0000-00002C270000}"/>
    <cellStyle name="Notas 2 4 2 5 2" xfId="5047" xr:uid="{00000000-0005-0000-0000-00002D270000}"/>
    <cellStyle name="Notas 2 4 2 5 2 2" xfId="10650" xr:uid="{00000000-0005-0000-0000-00002E270000}"/>
    <cellStyle name="Notas 2 4 2 5 3" xfId="10649" xr:uid="{00000000-0005-0000-0000-00002F270000}"/>
    <cellStyle name="Notas 2 4 2 6" xfId="5048" xr:uid="{00000000-0005-0000-0000-000030270000}"/>
    <cellStyle name="Notas 2 4 2 6 2" xfId="5049" xr:uid="{00000000-0005-0000-0000-000031270000}"/>
    <cellStyle name="Notas 2 4 2 6 2 2" xfId="10652" xr:uid="{00000000-0005-0000-0000-000032270000}"/>
    <cellStyle name="Notas 2 4 2 6 3" xfId="10651" xr:uid="{00000000-0005-0000-0000-000033270000}"/>
    <cellStyle name="Notas 2 4 2 7" xfId="5050" xr:uid="{00000000-0005-0000-0000-000034270000}"/>
    <cellStyle name="Notas 2 4 2 7 2" xfId="10653" xr:uid="{00000000-0005-0000-0000-000035270000}"/>
    <cellStyle name="Notas 2 4 2 8" xfId="10628" xr:uid="{00000000-0005-0000-0000-000036270000}"/>
    <cellStyle name="Notas 2 4 3" xfId="5051" xr:uid="{00000000-0005-0000-0000-000037270000}"/>
    <cellStyle name="Notas 2 4 3 2" xfId="5052" xr:uid="{00000000-0005-0000-0000-000038270000}"/>
    <cellStyle name="Notas 2 4 3 2 2" xfId="5053" xr:uid="{00000000-0005-0000-0000-000039270000}"/>
    <cellStyle name="Notas 2 4 3 2 2 2" xfId="5054" xr:uid="{00000000-0005-0000-0000-00003A270000}"/>
    <cellStyle name="Notas 2 4 3 2 2 2 2" xfId="10657" xr:uid="{00000000-0005-0000-0000-00003B270000}"/>
    <cellStyle name="Notas 2 4 3 2 2 3" xfId="10656" xr:uid="{00000000-0005-0000-0000-00003C270000}"/>
    <cellStyle name="Notas 2 4 3 2 3" xfId="5055" xr:uid="{00000000-0005-0000-0000-00003D270000}"/>
    <cellStyle name="Notas 2 4 3 2 3 2" xfId="5056" xr:uid="{00000000-0005-0000-0000-00003E270000}"/>
    <cellStyle name="Notas 2 4 3 2 3 2 2" xfId="10659" xr:uid="{00000000-0005-0000-0000-00003F270000}"/>
    <cellStyle name="Notas 2 4 3 2 3 3" xfId="10658" xr:uid="{00000000-0005-0000-0000-000040270000}"/>
    <cellStyle name="Notas 2 4 3 2 4" xfId="5057" xr:uid="{00000000-0005-0000-0000-000041270000}"/>
    <cellStyle name="Notas 2 4 3 2 4 2" xfId="10660" xr:uid="{00000000-0005-0000-0000-000042270000}"/>
    <cellStyle name="Notas 2 4 3 2 5" xfId="10655" xr:uid="{00000000-0005-0000-0000-000043270000}"/>
    <cellStyle name="Notas 2 4 3 3" xfId="5058" xr:uid="{00000000-0005-0000-0000-000044270000}"/>
    <cellStyle name="Notas 2 4 3 3 2" xfId="5059" xr:uid="{00000000-0005-0000-0000-000045270000}"/>
    <cellStyle name="Notas 2 4 3 3 2 2" xfId="10662" xr:uid="{00000000-0005-0000-0000-000046270000}"/>
    <cellStyle name="Notas 2 4 3 3 3" xfId="10661" xr:uid="{00000000-0005-0000-0000-000047270000}"/>
    <cellStyle name="Notas 2 4 3 4" xfId="5060" xr:uid="{00000000-0005-0000-0000-000048270000}"/>
    <cellStyle name="Notas 2 4 3 4 2" xfId="5061" xr:uid="{00000000-0005-0000-0000-000049270000}"/>
    <cellStyle name="Notas 2 4 3 4 2 2" xfId="10664" xr:uid="{00000000-0005-0000-0000-00004A270000}"/>
    <cellStyle name="Notas 2 4 3 4 3" xfId="10663" xr:uid="{00000000-0005-0000-0000-00004B270000}"/>
    <cellStyle name="Notas 2 4 3 5" xfId="5062" xr:uid="{00000000-0005-0000-0000-00004C270000}"/>
    <cellStyle name="Notas 2 4 3 5 2" xfId="10665" xr:uid="{00000000-0005-0000-0000-00004D270000}"/>
    <cellStyle name="Notas 2 4 3 6" xfId="10654" xr:uid="{00000000-0005-0000-0000-00004E270000}"/>
    <cellStyle name="Notas 2 4 4" xfId="5063" xr:uid="{00000000-0005-0000-0000-00004F270000}"/>
    <cellStyle name="Notas 2 4 4 2" xfId="5064" xr:uid="{00000000-0005-0000-0000-000050270000}"/>
    <cellStyle name="Notas 2 4 4 2 2" xfId="5065" xr:uid="{00000000-0005-0000-0000-000051270000}"/>
    <cellStyle name="Notas 2 4 4 2 2 2" xfId="10668" xr:uid="{00000000-0005-0000-0000-000052270000}"/>
    <cellStyle name="Notas 2 4 4 2 3" xfId="10667" xr:uid="{00000000-0005-0000-0000-000053270000}"/>
    <cellStyle name="Notas 2 4 4 3" xfId="5066" xr:uid="{00000000-0005-0000-0000-000054270000}"/>
    <cellStyle name="Notas 2 4 4 3 2" xfId="5067" xr:uid="{00000000-0005-0000-0000-000055270000}"/>
    <cellStyle name="Notas 2 4 4 3 2 2" xfId="10670" xr:uid="{00000000-0005-0000-0000-000056270000}"/>
    <cellStyle name="Notas 2 4 4 3 3" xfId="10669" xr:uid="{00000000-0005-0000-0000-000057270000}"/>
    <cellStyle name="Notas 2 4 4 4" xfId="5068" xr:uid="{00000000-0005-0000-0000-000058270000}"/>
    <cellStyle name="Notas 2 4 4 4 2" xfId="10671" xr:uid="{00000000-0005-0000-0000-000059270000}"/>
    <cellStyle name="Notas 2 4 4 5" xfId="10666" xr:uid="{00000000-0005-0000-0000-00005A270000}"/>
    <cellStyle name="Notas 2 4 5" xfId="5069" xr:uid="{00000000-0005-0000-0000-00005B270000}"/>
    <cellStyle name="Notas 2 4 5 2" xfId="5070" xr:uid="{00000000-0005-0000-0000-00005C270000}"/>
    <cellStyle name="Notas 2 4 5 2 2" xfId="10673" xr:uid="{00000000-0005-0000-0000-00005D270000}"/>
    <cellStyle name="Notas 2 4 5 3" xfId="10672" xr:uid="{00000000-0005-0000-0000-00005E270000}"/>
    <cellStyle name="Notas 2 4 6" xfId="5071" xr:uid="{00000000-0005-0000-0000-00005F270000}"/>
    <cellStyle name="Notas 2 4 6 2" xfId="5072" xr:uid="{00000000-0005-0000-0000-000060270000}"/>
    <cellStyle name="Notas 2 4 6 2 2" xfId="10675" xr:uid="{00000000-0005-0000-0000-000061270000}"/>
    <cellStyle name="Notas 2 4 6 3" xfId="10674" xr:uid="{00000000-0005-0000-0000-000062270000}"/>
    <cellStyle name="Notas 2 4 7" xfId="5073" xr:uid="{00000000-0005-0000-0000-000063270000}"/>
    <cellStyle name="Notas 2 4 7 2" xfId="5074" xr:uid="{00000000-0005-0000-0000-000064270000}"/>
    <cellStyle name="Notas 2 4 7 2 2" xfId="10677" xr:uid="{00000000-0005-0000-0000-000065270000}"/>
    <cellStyle name="Notas 2 4 7 3" xfId="10676" xr:uid="{00000000-0005-0000-0000-000066270000}"/>
    <cellStyle name="Notas 2 4 8" xfId="5075" xr:uid="{00000000-0005-0000-0000-000067270000}"/>
    <cellStyle name="Notas 2 4 8 2" xfId="10678" xr:uid="{00000000-0005-0000-0000-000068270000}"/>
    <cellStyle name="Notas 2 4 9" xfId="10627" xr:uid="{00000000-0005-0000-0000-000069270000}"/>
    <cellStyle name="Notas 2 5" xfId="5076" xr:uid="{00000000-0005-0000-0000-00006A270000}"/>
    <cellStyle name="Notas 2 5 2" xfId="5077" xr:uid="{00000000-0005-0000-0000-00006B270000}"/>
    <cellStyle name="Notas 2 5 2 2" xfId="5078" xr:uid="{00000000-0005-0000-0000-00006C270000}"/>
    <cellStyle name="Notas 2 5 2 2 2" xfId="5079" xr:uid="{00000000-0005-0000-0000-00006D270000}"/>
    <cellStyle name="Notas 2 5 2 2 2 2" xfId="5080" xr:uid="{00000000-0005-0000-0000-00006E270000}"/>
    <cellStyle name="Notas 2 5 2 2 2 2 2" xfId="5081" xr:uid="{00000000-0005-0000-0000-00006F270000}"/>
    <cellStyle name="Notas 2 5 2 2 2 2 2 2" xfId="10684" xr:uid="{00000000-0005-0000-0000-000070270000}"/>
    <cellStyle name="Notas 2 5 2 2 2 2 3" xfId="10683" xr:uid="{00000000-0005-0000-0000-000071270000}"/>
    <cellStyle name="Notas 2 5 2 2 2 3" xfId="5082" xr:uid="{00000000-0005-0000-0000-000072270000}"/>
    <cellStyle name="Notas 2 5 2 2 2 3 2" xfId="5083" xr:uid="{00000000-0005-0000-0000-000073270000}"/>
    <cellStyle name="Notas 2 5 2 2 2 3 2 2" xfId="10686" xr:uid="{00000000-0005-0000-0000-000074270000}"/>
    <cellStyle name="Notas 2 5 2 2 2 3 3" xfId="10685" xr:uid="{00000000-0005-0000-0000-000075270000}"/>
    <cellStyle name="Notas 2 5 2 2 2 4" xfId="5084" xr:uid="{00000000-0005-0000-0000-000076270000}"/>
    <cellStyle name="Notas 2 5 2 2 2 4 2" xfId="10687" xr:uid="{00000000-0005-0000-0000-000077270000}"/>
    <cellStyle name="Notas 2 5 2 2 2 5" xfId="10682" xr:uid="{00000000-0005-0000-0000-000078270000}"/>
    <cellStyle name="Notas 2 5 2 2 3" xfId="5085" xr:uid="{00000000-0005-0000-0000-000079270000}"/>
    <cellStyle name="Notas 2 5 2 2 3 2" xfId="5086" xr:uid="{00000000-0005-0000-0000-00007A270000}"/>
    <cellStyle name="Notas 2 5 2 2 3 2 2" xfId="10689" xr:uid="{00000000-0005-0000-0000-00007B270000}"/>
    <cellStyle name="Notas 2 5 2 2 3 3" xfId="10688" xr:uid="{00000000-0005-0000-0000-00007C270000}"/>
    <cellStyle name="Notas 2 5 2 2 4" xfId="5087" xr:uid="{00000000-0005-0000-0000-00007D270000}"/>
    <cellStyle name="Notas 2 5 2 2 4 2" xfId="5088" xr:uid="{00000000-0005-0000-0000-00007E270000}"/>
    <cellStyle name="Notas 2 5 2 2 4 2 2" xfId="10691" xr:uid="{00000000-0005-0000-0000-00007F270000}"/>
    <cellStyle name="Notas 2 5 2 2 4 3" xfId="10690" xr:uid="{00000000-0005-0000-0000-000080270000}"/>
    <cellStyle name="Notas 2 5 2 2 5" xfId="5089" xr:uid="{00000000-0005-0000-0000-000081270000}"/>
    <cellStyle name="Notas 2 5 2 2 5 2" xfId="10692" xr:uid="{00000000-0005-0000-0000-000082270000}"/>
    <cellStyle name="Notas 2 5 2 2 6" xfId="10681" xr:uid="{00000000-0005-0000-0000-000083270000}"/>
    <cellStyle name="Notas 2 5 2 3" xfId="5090" xr:uid="{00000000-0005-0000-0000-000084270000}"/>
    <cellStyle name="Notas 2 5 2 3 2" xfId="5091" xr:uid="{00000000-0005-0000-0000-000085270000}"/>
    <cellStyle name="Notas 2 5 2 3 2 2" xfId="5092" xr:uid="{00000000-0005-0000-0000-000086270000}"/>
    <cellStyle name="Notas 2 5 2 3 2 2 2" xfId="10695" xr:uid="{00000000-0005-0000-0000-000087270000}"/>
    <cellStyle name="Notas 2 5 2 3 2 3" xfId="10694" xr:uid="{00000000-0005-0000-0000-000088270000}"/>
    <cellStyle name="Notas 2 5 2 3 3" xfId="5093" xr:uid="{00000000-0005-0000-0000-000089270000}"/>
    <cellStyle name="Notas 2 5 2 3 3 2" xfId="5094" xr:uid="{00000000-0005-0000-0000-00008A270000}"/>
    <cellStyle name="Notas 2 5 2 3 3 2 2" xfId="10697" xr:uid="{00000000-0005-0000-0000-00008B270000}"/>
    <cellStyle name="Notas 2 5 2 3 3 3" xfId="10696" xr:uid="{00000000-0005-0000-0000-00008C270000}"/>
    <cellStyle name="Notas 2 5 2 3 4" xfId="5095" xr:uid="{00000000-0005-0000-0000-00008D270000}"/>
    <cellStyle name="Notas 2 5 2 3 4 2" xfId="10698" xr:uid="{00000000-0005-0000-0000-00008E270000}"/>
    <cellStyle name="Notas 2 5 2 3 5" xfId="10693" xr:uid="{00000000-0005-0000-0000-00008F270000}"/>
    <cellStyle name="Notas 2 5 2 4" xfId="5096" xr:uid="{00000000-0005-0000-0000-000090270000}"/>
    <cellStyle name="Notas 2 5 2 4 2" xfId="5097" xr:uid="{00000000-0005-0000-0000-000091270000}"/>
    <cellStyle name="Notas 2 5 2 4 2 2" xfId="10700" xr:uid="{00000000-0005-0000-0000-000092270000}"/>
    <cellStyle name="Notas 2 5 2 4 3" xfId="10699" xr:uid="{00000000-0005-0000-0000-000093270000}"/>
    <cellStyle name="Notas 2 5 2 5" xfId="5098" xr:uid="{00000000-0005-0000-0000-000094270000}"/>
    <cellStyle name="Notas 2 5 2 5 2" xfId="5099" xr:uid="{00000000-0005-0000-0000-000095270000}"/>
    <cellStyle name="Notas 2 5 2 5 2 2" xfId="10702" xr:uid="{00000000-0005-0000-0000-000096270000}"/>
    <cellStyle name="Notas 2 5 2 5 3" xfId="10701" xr:uid="{00000000-0005-0000-0000-000097270000}"/>
    <cellStyle name="Notas 2 5 2 6" xfId="5100" xr:uid="{00000000-0005-0000-0000-000098270000}"/>
    <cellStyle name="Notas 2 5 2 6 2" xfId="5101" xr:uid="{00000000-0005-0000-0000-000099270000}"/>
    <cellStyle name="Notas 2 5 2 6 2 2" xfId="10704" xr:uid="{00000000-0005-0000-0000-00009A270000}"/>
    <cellStyle name="Notas 2 5 2 6 3" xfId="10703" xr:uid="{00000000-0005-0000-0000-00009B270000}"/>
    <cellStyle name="Notas 2 5 2 7" xfId="5102" xr:uid="{00000000-0005-0000-0000-00009C270000}"/>
    <cellStyle name="Notas 2 5 2 7 2" xfId="10705" xr:uid="{00000000-0005-0000-0000-00009D270000}"/>
    <cellStyle name="Notas 2 5 2 8" xfId="10680" xr:uid="{00000000-0005-0000-0000-00009E270000}"/>
    <cellStyle name="Notas 2 5 3" xfId="5103" xr:uid="{00000000-0005-0000-0000-00009F270000}"/>
    <cellStyle name="Notas 2 5 3 2" xfId="5104" xr:uid="{00000000-0005-0000-0000-0000A0270000}"/>
    <cellStyle name="Notas 2 5 3 2 2" xfId="5105" xr:uid="{00000000-0005-0000-0000-0000A1270000}"/>
    <cellStyle name="Notas 2 5 3 2 2 2" xfId="5106" xr:uid="{00000000-0005-0000-0000-0000A2270000}"/>
    <cellStyle name="Notas 2 5 3 2 2 2 2" xfId="10709" xr:uid="{00000000-0005-0000-0000-0000A3270000}"/>
    <cellStyle name="Notas 2 5 3 2 2 3" xfId="10708" xr:uid="{00000000-0005-0000-0000-0000A4270000}"/>
    <cellStyle name="Notas 2 5 3 2 3" xfId="5107" xr:uid="{00000000-0005-0000-0000-0000A5270000}"/>
    <cellStyle name="Notas 2 5 3 2 3 2" xfId="5108" xr:uid="{00000000-0005-0000-0000-0000A6270000}"/>
    <cellStyle name="Notas 2 5 3 2 3 2 2" xfId="10711" xr:uid="{00000000-0005-0000-0000-0000A7270000}"/>
    <cellStyle name="Notas 2 5 3 2 3 3" xfId="10710" xr:uid="{00000000-0005-0000-0000-0000A8270000}"/>
    <cellStyle name="Notas 2 5 3 2 4" xfId="5109" xr:uid="{00000000-0005-0000-0000-0000A9270000}"/>
    <cellStyle name="Notas 2 5 3 2 4 2" xfId="10712" xr:uid="{00000000-0005-0000-0000-0000AA270000}"/>
    <cellStyle name="Notas 2 5 3 2 5" xfId="10707" xr:uid="{00000000-0005-0000-0000-0000AB270000}"/>
    <cellStyle name="Notas 2 5 3 3" xfId="5110" xr:uid="{00000000-0005-0000-0000-0000AC270000}"/>
    <cellStyle name="Notas 2 5 3 3 2" xfId="5111" xr:uid="{00000000-0005-0000-0000-0000AD270000}"/>
    <cellStyle name="Notas 2 5 3 3 2 2" xfId="10714" xr:uid="{00000000-0005-0000-0000-0000AE270000}"/>
    <cellStyle name="Notas 2 5 3 3 3" xfId="10713" xr:uid="{00000000-0005-0000-0000-0000AF270000}"/>
    <cellStyle name="Notas 2 5 3 4" xfId="5112" xr:uid="{00000000-0005-0000-0000-0000B0270000}"/>
    <cellStyle name="Notas 2 5 3 4 2" xfId="5113" xr:uid="{00000000-0005-0000-0000-0000B1270000}"/>
    <cellStyle name="Notas 2 5 3 4 2 2" xfId="10716" xr:uid="{00000000-0005-0000-0000-0000B2270000}"/>
    <cellStyle name="Notas 2 5 3 4 3" xfId="10715" xr:uid="{00000000-0005-0000-0000-0000B3270000}"/>
    <cellStyle name="Notas 2 5 3 5" xfId="5114" xr:uid="{00000000-0005-0000-0000-0000B4270000}"/>
    <cellStyle name="Notas 2 5 3 5 2" xfId="10717" xr:uid="{00000000-0005-0000-0000-0000B5270000}"/>
    <cellStyle name="Notas 2 5 3 6" xfId="10706" xr:uid="{00000000-0005-0000-0000-0000B6270000}"/>
    <cellStyle name="Notas 2 5 4" xfId="5115" xr:uid="{00000000-0005-0000-0000-0000B7270000}"/>
    <cellStyle name="Notas 2 5 4 2" xfId="5116" xr:uid="{00000000-0005-0000-0000-0000B8270000}"/>
    <cellStyle name="Notas 2 5 4 2 2" xfId="5117" xr:uid="{00000000-0005-0000-0000-0000B9270000}"/>
    <cellStyle name="Notas 2 5 4 2 2 2" xfId="10720" xr:uid="{00000000-0005-0000-0000-0000BA270000}"/>
    <cellStyle name="Notas 2 5 4 2 3" xfId="10719" xr:uid="{00000000-0005-0000-0000-0000BB270000}"/>
    <cellStyle name="Notas 2 5 4 3" xfId="5118" xr:uid="{00000000-0005-0000-0000-0000BC270000}"/>
    <cellStyle name="Notas 2 5 4 3 2" xfId="5119" xr:uid="{00000000-0005-0000-0000-0000BD270000}"/>
    <cellStyle name="Notas 2 5 4 3 2 2" xfId="10722" xr:uid="{00000000-0005-0000-0000-0000BE270000}"/>
    <cellStyle name="Notas 2 5 4 3 3" xfId="10721" xr:uid="{00000000-0005-0000-0000-0000BF270000}"/>
    <cellStyle name="Notas 2 5 4 4" xfId="5120" xr:uid="{00000000-0005-0000-0000-0000C0270000}"/>
    <cellStyle name="Notas 2 5 4 4 2" xfId="10723" xr:uid="{00000000-0005-0000-0000-0000C1270000}"/>
    <cellStyle name="Notas 2 5 4 5" xfId="10718" xr:uid="{00000000-0005-0000-0000-0000C2270000}"/>
    <cellStyle name="Notas 2 5 5" xfId="5121" xr:uid="{00000000-0005-0000-0000-0000C3270000}"/>
    <cellStyle name="Notas 2 5 5 2" xfId="5122" xr:uid="{00000000-0005-0000-0000-0000C4270000}"/>
    <cellStyle name="Notas 2 5 5 2 2" xfId="10725" xr:uid="{00000000-0005-0000-0000-0000C5270000}"/>
    <cellStyle name="Notas 2 5 5 3" xfId="10724" xr:uid="{00000000-0005-0000-0000-0000C6270000}"/>
    <cellStyle name="Notas 2 5 6" xfId="5123" xr:uid="{00000000-0005-0000-0000-0000C7270000}"/>
    <cellStyle name="Notas 2 5 6 2" xfId="5124" xr:uid="{00000000-0005-0000-0000-0000C8270000}"/>
    <cellStyle name="Notas 2 5 6 2 2" xfId="10727" xr:uid="{00000000-0005-0000-0000-0000C9270000}"/>
    <cellStyle name="Notas 2 5 6 3" xfId="10726" xr:uid="{00000000-0005-0000-0000-0000CA270000}"/>
    <cellStyle name="Notas 2 5 7" xfId="5125" xr:uid="{00000000-0005-0000-0000-0000CB270000}"/>
    <cellStyle name="Notas 2 5 7 2" xfId="5126" xr:uid="{00000000-0005-0000-0000-0000CC270000}"/>
    <cellStyle name="Notas 2 5 7 2 2" xfId="10729" xr:uid="{00000000-0005-0000-0000-0000CD270000}"/>
    <cellStyle name="Notas 2 5 7 3" xfId="10728" xr:uid="{00000000-0005-0000-0000-0000CE270000}"/>
    <cellStyle name="Notas 2 5 8" xfId="5127" xr:uid="{00000000-0005-0000-0000-0000CF270000}"/>
    <cellStyle name="Notas 2 5 8 2" xfId="10730" xr:uid="{00000000-0005-0000-0000-0000D0270000}"/>
    <cellStyle name="Notas 2 5 9" xfId="10679" xr:uid="{00000000-0005-0000-0000-0000D1270000}"/>
    <cellStyle name="Notas 2 6" xfId="5128" xr:uid="{00000000-0005-0000-0000-0000D2270000}"/>
    <cellStyle name="Notas 2 6 2" xfId="5129" xr:uid="{00000000-0005-0000-0000-0000D3270000}"/>
    <cellStyle name="Notas 2 6 2 2" xfId="5130" xr:uid="{00000000-0005-0000-0000-0000D4270000}"/>
    <cellStyle name="Notas 2 6 2 2 2" xfId="5131" xr:uid="{00000000-0005-0000-0000-0000D5270000}"/>
    <cellStyle name="Notas 2 6 2 2 2 2" xfId="5132" xr:uid="{00000000-0005-0000-0000-0000D6270000}"/>
    <cellStyle name="Notas 2 6 2 2 2 2 2" xfId="10735" xr:uid="{00000000-0005-0000-0000-0000D7270000}"/>
    <cellStyle name="Notas 2 6 2 2 2 3" xfId="10734" xr:uid="{00000000-0005-0000-0000-0000D8270000}"/>
    <cellStyle name="Notas 2 6 2 2 3" xfId="5133" xr:uid="{00000000-0005-0000-0000-0000D9270000}"/>
    <cellStyle name="Notas 2 6 2 2 3 2" xfId="5134" xr:uid="{00000000-0005-0000-0000-0000DA270000}"/>
    <cellStyle name="Notas 2 6 2 2 3 2 2" xfId="10737" xr:uid="{00000000-0005-0000-0000-0000DB270000}"/>
    <cellStyle name="Notas 2 6 2 2 3 3" xfId="10736" xr:uid="{00000000-0005-0000-0000-0000DC270000}"/>
    <cellStyle name="Notas 2 6 2 2 4" xfId="5135" xr:uid="{00000000-0005-0000-0000-0000DD270000}"/>
    <cellStyle name="Notas 2 6 2 2 4 2" xfId="10738" xr:uid="{00000000-0005-0000-0000-0000DE270000}"/>
    <cellStyle name="Notas 2 6 2 2 5" xfId="10733" xr:uid="{00000000-0005-0000-0000-0000DF270000}"/>
    <cellStyle name="Notas 2 6 2 3" xfId="5136" xr:uid="{00000000-0005-0000-0000-0000E0270000}"/>
    <cellStyle name="Notas 2 6 2 3 2" xfId="5137" xr:uid="{00000000-0005-0000-0000-0000E1270000}"/>
    <cellStyle name="Notas 2 6 2 3 2 2" xfId="10740" xr:uid="{00000000-0005-0000-0000-0000E2270000}"/>
    <cellStyle name="Notas 2 6 2 3 3" xfId="10739" xr:uid="{00000000-0005-0000-0000-0000E3270000}"/>
    <cellStyle name="Notas 2 6 2 4" xfId="5138" xr:uid="{00000000-0005-0000-0000-0000E4270000}"/>
    <cellStyle name="Notas 2 6 2 4 2" xfId="5139" xr:uid="{00000000-0005-0000-0000-0000E5270000}"/>
    <cellStyle name="Notas 2 6 2 4 2 2" xfId="10742" xr:uid="{00000000-0005-0000-0000-0000E6270000}"/>
    <cellStyle name="Notas 2 6 2 4 3" xfId="10741" xr:uid="{00000000-0005-0000-0000-0000E7270000}"/>
    <cellStyle name="Notas 2 6 2 5" xfId="5140" xr:uid="{00000000-0005-0000-0000-0000E8270000}"/>
    <cellStyle name="Notas 2 6 2 5 2" xfId="10743" xr:uid="{00000000-0005-0000-0000-0000E9270000}"/>
    <cellStyle name="Notas 2 6 2 6" xfId="10732" xr:uid="{00000000-0005-0000-0000-0000EA270000}"/>
    <cellStyle name="Notas 2 6 3" xfId="5141" xr:uid="{00000000-0005-0000-0000-0000EB270000}"/>
    <cellStyle name="Notas 2 6 3 2" xfId="5142" xr:uid="{00000000-0005-0000-0000-0000EC270000}"/>
    <cellStyle name="Notas 2 6 3 2 2" xfId="5143" xr:uid="{00000000-0005-0000-0000-0000ED270000}"/>
    <cellStyle name="Notas 2 6 3 2 2 2" xfId="10746" xr:uid="{00000000-0005-0000-0000-0000EE270000}"/>
    <cellStyle name="Notas 2 6 3 2 3" xfId="10745" xr:uid="{00000000-0005-0000-0000-0000EF270000}"/>
    <cellStyle name="Notas 2 6 3 3" xfId="5144" xr:uid="{00000000-0005-0000-0000-0000F0270000}"/>
    <cellStyle name="Notas 2 6 3 3 2" xfId="5145" xr:uid="{00000000-0005-0000-0000-0000F1270000}"/>
    <cellStyle name="Notas 2 6 3 3 2 2" xfId="10748" xr:uid="{00000000-0005-0000-0000-0000F2270000}"/>
    <cellStyle name="Notas 2 6 3 3 3" xfId="10747" xr:uid="{00000000-0005-0000-0000-0000F3270000}"/>
    <cellStyle name="Notas 2 6 3 4" xfId="5146" xr:uid="{00000000-0005-0000-0000-0000F4270000}"/>
    <cellStyle name="Notas 2 6 3 4 2" xfId="10749" xr:uid="{00000000-0005-0000-0000-0000F5270000}"/>
    <cellStyle name="Notas 2 6 3 5" xfId="10744" xr:uid="{00000000-0005-0000-0000-0000F6270000}"/>
    <cellStyle name="Notas 2 6 4" xfId="5147" xr:uid="{00000000-0005-0000-0000-0000F7270000}"/>
    <cellStyle name="Notas 2 6 4 2" xfId="5148" xr:uid="{00000000-0005-0000-0000-0000F8270000}"/>
    <cellStyle name="Notas 2 6 4 2 2" xfId="10751" xr:uid="{00000000-0005-0000-0000-0000F9270000}"/>
    <cellStyle name="Notas 2 6 4 3" xfId="10750" xr:uid="{00000000-0005-0000-0000-0000FA270000}"/>
    <cellStyle name="Notas 2 6 5" xfId="5149" xr:uid="{00000000-0005-0000-0000-0000FB270000}"/>
    <cellStyle name="Notas 2 6 5 2" xfId="5150" xr:uid="{00000000-0005-0000-0000-0000FC270000}"/>
    <cellStyle name="Notas 2 6 5 2 2" xfId="10753" xr:uid="{00000000-0005-0000-0000-0000FD270000}"/>
    <cellStyle name="Notas 2 6 5 3" xfId="10752" xr:uid="{00000000-0005-0000-0000-0000FE270000}"/>
    <cellStyle name="Notas 2 6 6" xfId="5151" xr:uid="{00000000-0005-0000-0000-0000FF270000}"/>
    <cellStyle name="Notas 2 6 6 2" xfId="5152" xr:uid="{00000000-0005-0000-0000-000000280000}"/>
    <cellStyle name="Notas 2 6 6 2 2" xfId="10755" xr:uid="{00000000-0005-0000-0000-000001280000}"/>
    <cellStyle name="Notas 2 6 6 3" xfId="10754" xr:uid="{00000000-0005-0000-0000-000002280000}"/>
    <cellStyle name="Notas 2 6 7" xfId="5153" xr:uid="{00000000-0005-0000-0000-000003280000}"/>
    <cellStyle name="Notas 2 6 7 2" xfId="10756" xr:uid="{00000000-0005-0000-0000-000004280000}"/>
    <cellStyle name="Notas 2 6 8" xfId="10731" xr:uid="{00000000-0005-0000-0000-000005280000}"/>
    <cellStyle name="Notas 2 7" xfId="5154" xr:uid="{00000000-0005-0000-0000-000006280000}"/>
    <cellStyle name="Notas 2 7 2" xfId="5155" xr:uid="{00000000-0005-0000-0000-000007280000}"/>
    <cellStyle name="Notas 2 7 2 2" xfId="5156" xr:uid="{00000000-0005-0000-0000-000008280000}"/>
    <cellStyle name="Notas 2 7 2 2 2" xfId="5157" xr:uid="{00000000-0005-0000-0000-000009280000}"/>
    <cellStyle name="Notas 2 7 2 2 2 2" xfId="5158" xr:uid="{00000000-0005-0000-0000-00000A280000}"/>
    <cellStyle name="Notas 2 7 2 2 2 2 2" xfId="10761" xr:uid="{00000000-0005-0000-0000-00000B280000}"/>
    <cellStyle name="Notas 2 7 2 2 2 3" xfId="10760" xr:uid="{00000000-0005-0000-0000-00000C280000}"/>
    <cellStyle name="Notas 2 7 2 2 3" xfId="5159" xr:uid="{00000000-0005-0000-0000-00000D280000}"/>
    <cellStyle name="Notas 2 7 2 2 3 2" xfId="5160" xr:uid="{00000000-0005-0000-0000-00000E280000}"/>
    <cellStyle name="Notas 2 7 2 2 3 2 2" xfId="10763" xr:uid="{00000000-0005-0000-0000-00000F280000}"/>
    <cellStyle name="Notas 2 7 2 2 3 3" xfId="10762" xr:uid="{00000000-0005-0000-0000-000010280000}"/>
    <cellStyle name="Notas 2 7 2 2 4" xfId="5161" xr:uid="{00000000-0005-0000-0000-000011280000}"/>
    <cellStyle name="Notas 2 7 2 2 4 2" xfId="10764" xr:uid="{00000000-0005-0000-0000-000012280000}"/>
    <cellStyle name="Notas 2 7 2 2 5" xfId="10759" xr:uid="{00000000-0005-0000-0000-000013280000}"/>
    <cellStyle name="Notas 2 7 2 3" xfId="5162" xr:uid="{00000000-0005-0000-0000-000014280000}"/>
    <cellStyle name="Notas 2 7 2 3 2" xfId="5163" xr:uid="{00000000-0005-0000-0000-000015280000}"/>
    <cellStyle name="Notas 2 7 2 3 2 2" xfId="10766" xr:uid="{00000000-0005-0000-0000-000016280000}"/>
    <cellStyle name="Notas 2 7 2 3 3" xfId="10765" xr:uid="{00000000-0005-0000-0000-000017280000}"/>
    <cellStyle name="Notas 2 7 2 4" xfId="5164" xr:uid="{00000000-0005-0000-0000-000018280000}"/>
    <cellStyle name="Notas 2 7 2 4 2" xfId="5165" xr:uid="{00000000-0005-0000-0000-000019280000}"/>
    <cellStyle name="Notas 2 7 2 4 2 2" xfId="10768" xr:uid="{00000000-0005-0000-0000-00001A280000}"/>
    <cellStyle name="Notas 2 7 2 4 3" xfId="10767" xr:uid="{00000000-0005-0000-0000-00001B280000}"/>
    <cellStyle name="Notas 2 7 2 5" xfId="5166" xr:uid="{00000000-0005-0000-0000-00001C280000}"/>
    <cellStyle name="Notas 2 7 2 5 2" xfId="10769" xr:uid="{00000000-0005-0000-0000-00001D280000}"/>
    <cellStyle name="Notas 2 7 2 6" xfId="10758" xr:uid="{00000000-0005-0000-0000-00001E280000}"/>
    <cellStyle name="Notas 2 7 3" xfId="5167" xr:uid="{00000000-0005-0000-0000-00001F280000}"/>
    <cellStyle name="Notas 2 7 3 2" xfId="5168" xr:uid="{00000000-0005-0000-0000-000020280000}"/>
    <cellStyle name="Notas 2 7 3 2 2" xfId="5169" xr:uid="{00000000-0005-0000-0000-000021280000}"/>
    <cellStyle name="Notas 2 7 3 2 2 2" xfId="10772" xr:uid="{00000000-0005-0000-0000-000022280000}"/>
    <cellStyle name="Notas 2 7 3 2 3" xfId="10771" xr:uid="{00000000-0005-0000-0000-000023280000}"/>
    <cellStyle name="Notas 2 7 3 3" xfId="5170" xr:uid="{00000000-0005-0000-0000-000024280000}"/>
    <cellStyle name="Notas 2 7 3 3 2" xfId="5171" xr:uid="{00000000-0005-0000-0000-000025280000}"/>
    <cellStyle name="Notas 2 7 3 3 2 2" xfId="10774" xr:uid="{00000000-0005-0000-0000-000026280000}"/>
    <cellStyle name="Notas 2 7 3 3 3" xfId="10773" xr:uid="{00000000-0005-0000-0000-000027280000}"/>
    <cellStyle name="Notas 2 7 3 4" xfId="5172" xr:uid="{00000000-0005-0000-0000-000028280000}"/>
    <cellStyle name="Notas 2 7 3 4 2" xfId="10775" xr:uid="{00000000-0005-0000-0000-000029280000}"/>
    <cellStyle name="Notas 2 7 3 5" xfId="10770" xr:uid="{00000000-0005-0000-0000-00002A280000}"/>
    <cellStyle name="Notas 2 7 4" xfId="5173" xr:uid="{00000000-0005-0000-0000-00002B280000}"/>
    <cellStyle name="Notas 2 7 4 2" xfId="5174" xr:uid="{00000000-0005-0000-0000-00002C280000}"/>
    <cellStyle name="Notas 2 7 4 2 2" xfId="10777" xr:uid="{00000000-0005-0000-0000-00002D280000}"/>
    <cellStyle name="Notas 2 7 4 3" xfId="10776" xr:uid="{00000000-0005-0000-0000-00002E280000}"/>
    <cellStyle name="Notas 2 7 5" xfId="5175" xr:uid="{00000000-0005-0000-0000-00002F280000}"/>
    <cellStyle name="Notas 2 7 5 2" xfId="5176" xr:uid="{00000000-0005-0000-0000-000030280000}"/>
    <cellStyle name="Notas 2 7 5 2 2" xfId="10779" xr:uid="{00000000-0005-0000-0000-000031280000}"/>
    <cellStyle name="Notas 2 7 5 3" xfId="10778" xr:uid="{00000000-0005-0000-0000-000032280000}"/>
    <cellStyle name="Notas 2 7 6" xfId="5177" xr:uid="{00000000-0005-0000-0000-000033280000}"/>
    <cellStyle name="Notas 2 7 6 2" xfId="10780" xr:uid="{00000000-0005-0000-0000-000034280000}"/>
    <cellStyle name="Notas 2 7 7" xfId="10757" xr:uid="{00000000-0005-0000-0000-000035280000}"/>
    <cellStyle name="Notas 2 8" xfId="5178" xr:uid="{00000000-0005-0000-0000-000036280000}"/>
    <cellStyle name="Notas 2 8 2" xfId="5179" xr:uid="{00000000-0005-0000-0000-000037280000}"/>
    <cellStyle name="Notas 2 8 2 2" xfId="5180" xr:uid="{00000000-0005-0000-0000-000038280000}"/>
    <cellStyle name="Notas 2 8 2 2 2" xfId="5181" xr:uid="{00000000-0005-0000-0000-000039280000}"/>
    <cellStyle name="Notas 2 8 2 2 2 2" xfId="10784" xr:uid="{00000000-0005-0000-0000-00003A280000}"/>
    <cellStyle name="Notas 2 8 2 2 3" xfId="10783" xr:uid="{00000000-0005-0000-0000-00003B280000}"/>
    <cellStyle name="Notas 2 8 2 3" xfId="5182" xr:uid="{00000000-0005-0000-0000-00003C280000}"/>
    <cellStyle name="Notas 2 8 2 3 2" xfId="5183" xr:uid="{00000000-0005-0000-0000-00003D280000}"/>
    <cellStyle name="Notas 2 8 2 3 2 2" xfId="10786" xr:uid="{00000000-0005-0000-0000-00003E280000}"/>
    <cellStyle name="Notas 2 8 2 3 3" xfId="10785" xr:uid="{00000000-0005-0000-0000-00003F280000}"/>
    <cellStyle name="Notas 2 8 2 4" xfId="5184" xr:uid="{00000000-0005-0000-0000-000040280000}"/>
    <cellStyle name="Notas 2 8 2 4 2" xfId="10787" xr:uid="{00000000-0005-0000-0000-000041280000}"/>
    <cellStyle name="Notas 2 8 2 5" xfId="10782" xr:uid="{00000000-0005-0000-0000-000042280000}"/>
    <cellStyle name="Notas 2 8 3" xfId="5185" xr:uid="{00000000-0005-0000-0000-000043280000}"/>
    <cellStyle name="Notas 2 8 3 2" xfId="5186" xr:uid="{00000000-0005-0000-0000-000044280000}"/>
    <cellStyle name="Notas 2 8 3 2 2" xfId="10789" xr:uid="{00000000-0005-0000-0000-000045280000}"/>
    <cellStyle name="Notas 2 8 3 3" xfId="10788" xr:uid="{00000000-0005-0000-0000-000046280000}"/>
    <cellStyle name="Notas 2 8 4" xfId="5187" xr:uid="{00000000-0005-0000-0000-000047280000}"/>
    <cellStyle name="Notas 2 8 4 2" xfId="5188" xr:uid="{00000000-0005-0000-0000-000048280000}"/>
    <cellStyle name="Notas 2 8 4 2 2" xfId="10791" xr:uid="{00000000-0005-0000-0000-000049280000}"/>
    <cellStyle name="Notas 2 8 4 3" xfId="10790" xr:uid="{00000000-0005-0000-0000-00004A280000}"/>
    <cellStyle name="Notas 2 8 5" xfId="5189" xr:uid="{00000000-0005-0000-0000-00004B280000}"/>
    <cellStyle name="Notas 2 8 5 2" xfId="10792" xr:uid="{00000000-0005-0000-0000-00004C280000}"/>
    <cellStyle name="Notas 2 8 6" xfId="10781" xr:uid="{00000000-0005-0000-0000-00004D280000}"/>
    <cellStyle name="Notas 2 9" xfId="5190" xr:uid="{00000000-0005-0000-0000-00004E280000}"/>
    <cellStyle name="Notas 2 9 2" xfId="5191" xr:uid="{00000000-0005-0000-0000-00004F280000}"/>
    <cellStyle name="Notas 2 9 2 2" xfId="5192" xr:uid="{00000000-0005-0000-0000-000050280000}"/>
    <cellStyle name="Notas 2 9 2 2 2" xfId="10795" xr:uid="{00000000-0005-0000-0000-000051280000}"/>
    <cellStyle name="Notas 2 9 2 3" xfId="10794" xr:uid="{00000000-0005-0000-0000-000052280000}"/>
    <cellStyle name="Notas 2 9 3" xfId="5193" xr:uid="{00000000-0005-0000-0000-000053280000}"/>
    <cellStyle name="Notas 2 9 3 2" xfId="5194" xr:uid="{00000000-0005-0000-0000-000054280000}"/>
    <cellStyle name="Notas 2 9 3 2 2" xfId="10797" xr:uid="{00000000-0005-0000-0000-000055280000}"/>
    <cellStyle name="Notas 2 9 3 3" xfId="10796" xr:uid="{00000000-0005-0000-0000-000056280000}"/>
    <cellStyle name="Notas 2 9 4" xfId="5195" xr:uid="{00000000-0005-0000-0000-000057280000}"/>
    <cellStyle name="Notas 2 9 4 2" xfId="10798" xr:uid="{00000000-0005-0000-0000-000058280000}"/>
    <cellStyle name="Notas 2 9 5" xfId="10793" xr:uid="{00000000-0005-0000-0000-000059280000}"/>
    <cellStyle name="Notas 3" xfId="85" xr:uid="{00000000-0005-0000-0000-00005A280000}"/>
    <cellStyle name="Notas 3 10" xfId="5196" xr:uid="{00000000-0005-0000-0000-00005B280000}"/>
    <cellStyle name="Notas 3 10 2" xfId="5197" xr:uid="{00000000-0005-0000-0000-00005C280000}"/>
    <cellStyle name="Notas 3 10 2 2" xfId="10800" xr:uid="{00000000-0005-0000-0000-00005D280000}"/>
    <cellStyle name="Notas 3 10 3" xfId="10799" xr:uid="{00000000-0005-0000-0000-00005E280000}"/>
    <cellStyle name="Notas 3 11" xfId="5198" xr:uid="{00000000-0005-0000-0000-00005F280000}"/>
    <cellStyle name="Notas 3 11 2" xfId="10801" xr:uid="{00000000-0005-0000-0000-000060280000}"/>
    <cellStyle name="Notas 3 12" xfId="5740" xr:uid="{00000000-0005-0000-0000-000061280000}"/>
    <cellStyle name="Notas 3 2" xfId="5199" xr:uid="{00000000-0005-0000-0000-000062280000}"/>
    <cellStyle name="Notas 3 2 2" xfId="5200" xr:uid="{00000000-0005-0000-0000-000063280000}"/>
    <cellStyle name="Notas 3 2 2 2" xfId="5201" xr:uid="{00000000-0005-0000-0000-000064280000}"/>
    <cellStyle name="Notas 3 2 2 2 2" xfId="5202" xr:uid="{00000000-0005-0000-0000-000065280000}"/>
    <cellStyle name="Notas 3 2 2 2 2 2" xfId="5203" xr:uid="{00000000-0005-0000-0000-000066280000}"/>
    <cellStyle name="Notas 3 2 2 2 2 2 2" xfId="5204" xr:uid="{00000000-0005-0000-0000-000067280000}"/>
    <cellStyle name="Notas 3 2 2 2 2 2 2 2" xfId="10807" xr:uid="{00000000-0005-0000-0000-000068280000}"/>
    <cellStyle name="Notas 3 2 2 2 2 2 3" xfId="10806" xr:uid="{00000000-0005-0000-0000-000069280000}"/>
    <cellStyle name="Notas 3 2 2 2 2 3" xfId="5205" xr:uid="{00000000-0005-0000-0000-00006A280000}"/>
    <cellStyle name="Notas 3 2 2 2 2 3 2" xfId="5206" xr:uid="{00000000-0005-0000-0000-00006B280000}"/>
    <cellStyle name="Notas 3 2 2 2 2 3 2 2" xfId="10809" xr:uid="{00000000-0005-0000-0000-00006C280000}"/>
    <cellStyle name="Notas 3 2 2 2 2 3 3" xfId="10808" xr:uid="{00000000-0005-0000-0000-00006D280000}"/>
    <cellStyle name="Notas 3 2 2 2 2 4" xfId="5207" xr:uid="{00000000-0005-0000-0000-00006E280000}"/>
    <cellStyle name="Notas 3 2 2 2 2 4 2" xfId="10810" xr:uid="{00000000-0005-0000-0000-00006F280000}"/>
    <cellStyle name="Notas 3 2 2 2 2 5" xfId="10805" xr:uid="{00000000-0005-0000-0000-000070280000}"/>
    <cellStyle name="Notas 3 2 2 2 3" xfId="5208" xr:uid="{00000000-0005-0000-0000-000071280000}"/>
    <cellStyle name="Notas 3 2 2 2 3 2" xfId="5209" xr:uid="{00000000-0005-0000-0000-000072280000}"/>
    <cellStyle name="Notas 3 2 2 2 3 2 2" xfId="10812" xr:uid="{00000000-0005-0000-0000-000073280000}"/>
    <cellStyle name="Notas 3 2 2 2 3 3" xfId="10811" xr:uid="{00000000-0005-0000-0000-000074280000}"/>
    <cellStyle name="Notas 3 2 2 2 4" xfId="5210" xr:uid="{00000000-0005-0000-0000-000075280000}"/>
    <cellStyle name="Notas 3 2 2 2 4 2" xfId="5211" xr:uid="{00000000-0005-0000-0000-000076280000}"/>
    <cellStyle name="Notas 3 2 2 2 4 2 2" xfId="10814" xr:uid="{00000000-0005-0000-0000-000077280000}"/>
    <cellStyle name="Notas 3 2 2 2 4 3" xfId="10813" xr:uid="{00000000-0005-0000-0000-000078280000}"/>
    <cellStyle name="Notas 3 2 2 2 5" xfId="5212" xr:uid="{00000000-0005-0000-0000-000079280000}"/>
    <cellStyle name="Notas 3 2 2 2 5 2" xfId="10815" xr:uid="{00000000-0005-0000-0000-00007A280000}"/>
    <cellStyle name="Notas 3 2 2 2 6" xfId="10804" xr:uid="{00000000-0005-0000-0000-00007B280000}"/>
    <cellStyle name="Notas 3 2 2 3" xfId="5213" xr:uid="{00000000-0005-0000-0000-00007C280000}"/>
    <cellStyle name="Notas 3 2 2 3 2" xfId="5214" xr:uid="{00000000-0005-0000-0000-00007D280000}"/>
    <cellStyle name="Notas 3 2 2 3 2 2" xfId="5215" xr:uid="{00000000-0005-0000-0000-00007E280000}"/>
    <cellStyle name="Notas 3 2 2 3 2 2 2" xfId="10818" xr:uid="{00000000-0005-0000-0000-00007F280000}"/>
    <cellStyle name="Notas 3 2 2 3 2 3" xfId="10817" xr:uid="{00000000-0005-0000-0000-000080280000}"/>
    <cellStyle name="Notas 3 2 2 3 3" xfId="5216" xr:uid="{00000000-0005-0000-0000-000081280000}"/>
    <cellStyle name="Notas 3 2 2 3 3 2" xfId="5217" xr:uid="{00000000-0005-0000-0000-000082280000}"/>
    <cellStyle name="Notas 3 2 2 3 3 2 2" xfId="10820" xr:uid="{00000000-0005-0000-0000-000083280000}"/>
    <cellStyle name="Notas 3 2 2 3 3 3" xfId="10819" xr:uid="{00000000-0005-0000-0000-000084280000}"/>
    <cellStyle name="Notas 3 2 2 3 4" xfId="5218" xr:uid="{00000000-0005-0000-0000-000085280000}"/>
    <cellStyle name="Notas 3 2 2 3 4 2" xfId="10821" xr:uid="{00000000-0005-0000-0000-000086280000}"/>
    <cellStyle name="Notas 3 2 2 3 5" xfId="10816" xr:uid="{00000000-0005-0000-0000-000087280000}"/>
    <cellStyle name="Notas 3 2 2 4" xfId="5219" xr:uid="{00000000-0005-0000-0000-000088280000}"/>
    <cellStyle name="Notas 3 2 2 4 2" xfId="5220" xr:uid="{00000000-0005-0000-0000-000089280000}"/>
    <cellStyle name="Notas 3 2 2 4 2 2" xfId="10823" xr:uid="{00000000-0005-0000-0000-00008A280000}"/>
    <cellStyle name="Notas 3 2 2 4 3" xfId="10822" xr:uid="{00000000-0005-0000-0000-00008B280000}"/>
    <cellStyle name="Notas 3 2 2 5" xfId="5221" xr:uid="{00000000-0005-0000-0000-00008C280000}"/>
    <cellStyle name="Notas 3 2 2 5 2" xfId="5222" xr:uid="{00000000-0005-0000-0000-00008D280000}"/>
    <cellStyle name="Notas 3 2 2 5 2 2" xfId="10825" xr:uid="{00000000-0005-0000-0000-00008E280000}"/>
    <cellStyle name="Notas 3 2 2 5 3" xfId="10824" xr:uid="{00000000-0005-0000-0000-00008F280000}"/>
    <cellStyle name="Notas 3 2 2 6" xfId="5223" xr:uid="{00000000-0005-0000-0000-000090280000}"/>
    <cellStyle name="Notas 3 2 2 6 2" xfId="5224" xr:uid="{00000000-0005-0000-0000-000091280000}"/>
    <cellStyle name="Notas 3 2 2 6 2 2" xfId="10827" xr:uid="{00000000-0005-0000-0000-000092280000}"/>
    <cellStyle name="Notas 3 2 2 6 3" xfId="10826" xr:uid="{00000000-0005-0000-0000-000093280000}"/>
    <cellStyle name="Notas 3 2 2 7" xfId="5225" xr:uid="{00000000-0005-0000-0000-000094280000}"/>
    <cellStyle name="Notas 3 2 2 7 2" xfId="10828" xr:uid="{00000000-0005-0000-0000-000095280000}"/>
    <cellStyle name="Notas 3 2 2 8" xfId="10803" xr:uid="{00000000-0005-0000-0000-000096280000}"/>
    <cellStyle name="Notas 3 2 3" xfId="5226" xr:uid="{00000000-0005-0000-0000-000097280000}"/>
    <cellStyle name="Notas 3 2 3 2" xfId="5227" xr:uid="{00000000-0005-0000-0000-000098280000}"/>
    <cellStyle name="Notas 3 2 3 2 2" xfId="5228" xr:uid="{00000000-0005-0000-0000-000099280000}"/>
    <cellStyle name="Notas 3 2 3 2 2 2" xfId="5229" xr:uid="{00000000-0005-0000-0000-00009A280000}"/>
    <cellStyle name="Notas 3 2 3 2 2 2 2" xfId="10832" xr:uid="{00000000-0005-0000-0000-00009B280000}"/>
    <cellStyle name="Notas 3 2 3 2 2 3" xfId="10831" xr:uid="{00000000-0005-0000-0000-00009C280000}"/>
    <cellStyle name="Notas 3 2 3 2 3" xfId="5230" xr:uid="{00000000-0005-0000-0000-00009D280000}"/>
    <cellStyle name="Notas 3 2 3 2 3 2" xfId="5231" xr:uid="{00000000-0005-0000-0000-00009E280000}"/>
    <cellStyle name="Notas 3 2 3 2 3 2 2" xfId="10834" xr:uid="{00000000-0005-0000-0000-00009F280000}"/>
    <cellStyle name="Notas 3 2 3 2 3 3" xfId="10833" xr:uid="{00000000-0005-0000-0000-0000A0280000}"/>
    <cellStyle name="Notas 3 2 3 2 4" xfId="5232" xr:uid="{00000000-0005-0000-0000-0000A1280000}"/>
    <cellStyle name="Notas 3 2 3 2 4 2" xfId="10835" xr:uid="{00000000-0005-0000-0000-0000A2280000}"/>
    <cellStyle name="Notas 3 2 3 2 5" xfId="10830" xr:uid="{00000000-0005-0000-0000-0000A3280000}"/>
    <cellStyle name="Notas 3 2 3 3" xfId="5233" xr:uid="{00000000-0005-0000-0000-0000A4280000}"/>
    <cellStyle name="Notas 3 2 3 3 2" xfId="5234" xr:uid="{00000000-0005-0000-0000-0000A5280000}"/>
    <cellStyle name="Notas 3 2 3 3 2 2" xfId="10837" xr:uid="{00000000-0005-0000-0000-0000A6280000}"/>
    <cellStyle name="Notas 3 2 3 3 3" xfId="10836" xr:uid="{00000000-0005-0000-0000-0000A7280000}"/>
    <cellStyle name="Notas 3 2 3 4" xfId="5235" xr:uid="{00000000-0005-0000-0000-0000A8280000}"/>
    <cellStyle name="Notas 3 2 3 4 2" xfId="5236" xr:uid="{00000000-0005-0000-0000-0000A9280000}"/>
    <cellStyle name="Notas 3 2 3 4 2 2" xfId="10839" xr:uid="{00000000-0005-0000-0000-0000AA280000}"/>
    <cellStyle name="Notas 3 2 3 4 3" xfId="10838" xr:uid="{00000000-0005-0000-0000-0000AB280000}"/>
    <cellStyle name="Notas 3 2 3 5" xfId="5237" xr:uid="{00000000-0005-0000-0000-0000AC280000}"/>
    <cellStyle name="Notas 3 2 3 5 2" xfId="10840" xr:uid="{00000000-0005-0000-0000-0000AD280000}"/>
    <cellStyle name="Notas 3 2 3 6" xfId="10829" xr:uid="{00000000-0005-0000-0000-0000AE280000}"/>
    <cellStyle name="Notas 3 2 4" xfId="5238" xr:uid="{00000000-0005-0000-0000-0000AF280000}"/>
    <cellStyle name="Notas 3 2 4 2" xfId="5239" xr:uid="{00000000-0005-0000-0000-0000B0280000}"/>
    <cellStyle name="Notas 3 2 4 2 2" xfId="5240" xr:uid="{00000000-0005-0000-0000-0000B1280000}"/>
    <cellStyle name="Notas 3 2 4 2 2 2" xfId="10843" xr:uid="{00000000-0005-0000-0000-0000B2280000}"/>
    <cellStyle name="Notas 3 2 4 2 3" xfId="10842" xr:uid="{00000000-0005-0000-0000-0000B3280000}"/>
    <cellStyle name="Notas 3 2 4 3" xfId="5241" xr:uid="{00000000-0005-0000-0000-0000B4280000}"/>
    <cellStyle name="Notas 3 2 4 3 2" xfId="5242" xr:uid="{00000000-0005-0000-0000-0000B5280000}"/>
    <cellStyle name="Notas 3 2 4 3 2 2" xfId="10845" xr:uid="{00000000-0005-0000-0000-0000B6280000}"/>
    <cellStyle name="Notas 3 2 4 3 3" xfId="10844" xr:uid="{00000000-0005-0000-0000-0000B7280000}"/>
    <cellStyle name="Notas 3 2 4 4" xfId="5243" xr:uid="{00000000-0005-0000-0000-0000B8280000}"/>
    <cellStyle name="Notas 3 2 4 4 2" xfId="10846" xr:uid="{00000000-0005-0000-0000-0000B9280000}"/>
    <cellStyle name="Notas 3 2 4 5" xfId="10841" xr:uid="{00000000-0005-0000-0000-0000BA280000}"/>
    <cellStyle name="Notas 3 2 5" xfId="5244" xr:uid="{00000000-0005-0000-0000-0000BB280000}"/>
    <cellStyle name="Notas 3 2 5 2" xfId="5245" xr:uid="{00000000-0005-0000-0000-0000BC280000}"/>
    <cellStyle name="Notas 3 2 5 2 2" xfId="10848" xr:uid="{00000000-0005-0000-0000-0000BD280000}"/>
    <cellStyle name="Notas 3 2 5 3" xfId="10847" xr:uid="{00000000-0005-0000-0000-0000BE280000}"/>
    <cellStyle name="Notas 3 2 6" xfId="5246" xr:uid="{00000000-0005-0000-0000-0000BF280000}"/>
    <cellStyle name="Notas 3 2 6 2" xfId="5247" xr:uid="{00000000-0005-0000-0000-0000C0280000}"/>
    <cellStyle name="Notas 3 2 6 2 2" xfId="10850" xr:uid="{00000000-0005-0000-0000-0000C1280000}"/>
    <cellStyle name="Notas 3 2 6 3" xfId="10849" xr:uid="{00000000-0005-0000-0000-0000C2280000}"/>
    <cellStyle name="Notas 3 2 7" xfId="5248" xr:uid="{00000000-0005-0000-0000-0000C3280000}"/>
    <cellStyle name="Notas 3 2 7 2" xfId="5249" xr:uid="{00000000-0005-0000-0000-0000C4280000}"/>
    <cellStyle name="Notas 3 2 7 2 2" xfId="10852" xr:uid="{00000000-0005-0000-0000-0000C5280000}"/>
    <cellStyle name="Notas 3 2 7 3" xfId="10851" xr:uid="{00000000-0005-0000-0000-0000C6280000}"/>
    <cellStyle name="Notas 3 2 8" xfId="5250" xr:uid="{00000000-0005-0000-0000-0000C7280000}"/>
    <cellStyle name="Notas 3 2 8 2" xfId="10853" xr:uid="{00000000-0005-0000-0000-0000C8280000}"/>
    <cellStyle name="Notas 3 2 9" xfId="10802" xr:uid="{00000000-0005-0000-0000-0000C9280000}"/>
    <cellStyle name="Notas 3 3" xfId="5251" xr:uid="{00000000-0005-0000-0000-0000CA280000}"/>
    <cellStyle name="Notas 3 3 2" xfId="5252" xr:uid="{00000000-0005-0000-0000-0000CB280000}"/>
    <cellStyle name="Notas 3 3 2 2" xfId="5253" xr:uid="{00000000-0005-0000-0000-0000CC280000}"/>
    <cellStyle name="Notas 3 3 2 2 2" xfId="5254" xr:uid="{00000000-0005-0000-0000-0000CD280000}"/>
    <cellStyle name="Notas 3 3 2 2 2 2" xfId="5255" xr:uid="{00000000-0005-0000-0000-0000CE280000}"/>
    <cellStyle name="Notas 3 3 2 2 2 2 2" xfId="5256" xr:uid="{00000000-0005-0000-0000-0000CF280000}"/>
    <cellStyle name="Notas 3 3 2 2 2 2 2 2" xfId="10859" xr:uid="{00000000-0005-0000-0000-0000D0280000}"/>
    <cellStyle name="Notas 3 3 2 2 2 2 3" xfId="10858" xr:uid="{00000000-0005-0000-0000-0000D1280000}"/>
    <cellStyle name="Notas 3 3 2 2 2 3" xfId="5257" xr:uid="{00000000-0005-0000-0000-0000D2280000}"/>
    <cellStyle name="Notas 3 3 2 2 2 3 2" xfId="5258" xr:uid="{00000000-0005-0000-0000-0000D3280000}"/>
    <cellStyle name="Notas 3 3 2 2 2 3 2 2" xfId="10861" xr:uid="{00000000-0005-0000-0000-0000D4280000}"/>
    <cellStyle name="Notas 3 3 2 2 2 3 3" xfId="10860" xr:uid="{00000000-0005-0000-0000-0000D5280000}"/>
    <cellStyle name="Notas 3 3 2 2 2 4" xfId="5259" xr:uid="{00000000-0005-0000-0000-0000D6280000}"/>
    <cellStyle name="Notas 3 3 2 2 2 4 2" xfId="10862" xr:uid="{00000000-0005-0000-0000-0000D7280000}"/>
    <cellStyle name="Notas 3 3 2 2 2 5" xfId="10857" xr:uid="{00000000-0005-0000-0000-0000D8280000}"/>
    <cellStyle name="Notas 3 3 2 2 3" xfId="5260" xr:uid="{00000000-0005-0000-0000-0000D9280000}"/>
    <cellStyle name="Notas 3 3 2 2 3 2" xfId="5261" xr:uid="{00000000-0005-0000-0000-0000DA280000}"/>
    <cellStyle name="Notas 3 3 2 2 3 2 2" xfId="10864" xr:uid="{00000000-0005-0000-0000-0000DB280000}"/>
    <cellStyle name="Notas 3 3 2 2 3 3" xfId="10863" xr:uid="{00000000-0005-0000-0000-0000DC280000}"/>
    <cellStyle name="Notas 3 3 2 2 4" xfId="5262" xr:uid="{00000000-0005-0000-0000-0000DD280000}"/>
    <cellStyle name="Notas 3 3 2 2 4 2" xfId="5263" xr:uid="{00000000-0005-0000-0000-0000DE280000}"/>
    <cellStyle name="Notas 3 3 2 2 4 2 2" xfId="10866" xr:uid="{00000000-0005-0000-0000-0000DF280000}"/>
    <cellStyle name="Notas 3 3 2 2 4 3" xfId="10865" xr:uid="{00000000-0005-0000-0000-0000E0280000}"/>
    <cellStyle name="Notas 3 3 2 2 5" xfId="5264" xr:uid="{00000000-0005-0000-0000-0000E1280000}"/>
    <cellStyle name="Notas 3 3 2 2 5 2" xfId="10867" xr:uid="{00000000-0005-0000-0000-0000E2280000}"/>
    <cellStyle name="Notas 3 3 2 2 6" xfId="10856" xr:uid="{00000000-0005-0000-0000-0000E3280000}"/>
    <cellStyle name="Notas 3 3 2 3" xfId="5265" xr:uid="{00000000-0005-0000-0000-0000E4280000}"/>
    <cellStyle name="Notas 3 3 2 3 2" xfId="5266" xr:uid="{00000000-0005-0000-0000-0000E5280000}"/>
    <cellStyle name="Notas 3 3 2 3 2 2" xfId="5267" xr:uid="{00000000-0005-0000-0000-0000E6280000}"/>
    <cellStyle name="Notas 3 3 2 3 2 2 2" xfId="10870" xr:uid="{00000000-0005-0000-0000-0000E7280000}"/>
    <cellStyle name="Notas 3 3 2 3 2 3" xfId="10869" xr:uid="{00000000-0005-0000-0000-0000E8280000}"/>
    <cellStyle name="Notas 3 3 2 3 3" xfId="5268" xr:uid="{00000000-0005-0000-0000-0000E9280000}"/>
    <cellStyle name="Notas 3 3 2 3 3 2" xfId="5269" xr:uid="{00000000-0005-0000-0000-0000EA280000}"/>
    <cellStyle name="Notas 3 3 2 3 3 2 2" xfId="10872" xr:uid="{00000000-0005-0000-0000-0000EB280000}"/>
    <cellStyle name="Notas 3 3 2 3 3 3" xfId="10871" xr:uid="{00000000-0005-0000-0000-0000EC280000}"/>
    <cellStyle name="Notas 3 3 2 3 4" xfId="5270" xr:uid="{00000000-0005-0000-0000-0000ED280000}"/>
    <cellStyle name="Notas 3 3 2 3 4 2" xfId="10873" xr:uid="{00000000-0005-0000-0000-0000EE280000}"/>
    <cellStyle name="Notas 3 3 2 3 5" xfId="10868" xr:uid="{00000000-0005-0000-0000-0000EF280000}"/>
    <cellStyle name="Notas 3 3 2 4" xfId="5271" xr:uid="{00000000-0005-0000-0000-0000F0280000}"/>
    <cellStyle name="Notas 3 3 2 4 2" xfId="5272" xr:uid="{00000000-0005-0000-0000-0000F1280000}"/>
    <cellStyle name="Notas 3 3 2 4 2 2" xfId="10875" xr:uid="{00000000-0005-0000-0000-0000F2280000}"/>
    <cellStyle name="Notas 3 3 2 4 3" xfId="10874" xr:uid="{00000000-0005-0000-0000-0000F3280000}"/>
    <cellStyle name="Notas 3 3 2 5" xfId="5273" xr:uid="{00000000-0005-0000-0000-0000F4280000}"/>
    <cellStyle name="Notas 3 3 2 5 2" xfId="5274" xr:uid="{00000000-0005-0000-0000-0000F5280000}"/>
    <cellStyle name="Notas 3 3 2 5 2 2" xfId="10877" xr:uid="{00000000-0005-0000-0000-0000F6280000}"/>
    <cellStyle name="Notas 3 3 2 5 3" xfId="10876" xr:uid="{00000000-0005-0000-0000-0000F7280000}"/>
    <cellStyle name="Notas 3 3 2 6" xfId="5275" xr:uid="{00000000-0005-0000-0000-0000F8280000}"/>
    <cellStyle name="Notas 3 3 2 6 2" xfId="5276" xr:uid="{00000000-0005-0000-0000-0000F9280000}"/>
    <cellStyle name="Notas 3 3 2 6 2 2" xfId="10879" xr:uid="{00000000-0005-0000-0000-0000FA280000}"/>
    <cellStyle name="Notas 3 3 2 6 3" xfId="10878" xr:uid="{00000000-0005-0000-0000-0000FB280000}"/>
    <cellStyle name="Notas 3 3 2 7" xfId="5277" xr:uid="{00000000-0005-0000-0000-0000FC280000}"/>
    <cellStyle name="Notas 3 3 2 7 2" xfId="10880" xr:uid="{00000000-0005-0000-0000-0000FD280000}"/>
    <cellStyle name="Notas 3 3 2 8" xfId="10855" xr:uid="{00000000-0005-0000-0000-0000FE280000}"/>
    <cellStyle name="Notas 3 3 3" xfId="5278" xr:uid="{00000000-0005-0000-0000-0000FF280000}"/>
    <cellStyle name="Notas 3 3 3 2" xfId="5279" xr:uid="{00000000-0005-0000-0000-000000290000}"/>
    <cellStyle name="Notas 3 3 3 2 2" xfId="5280" xr:uid="{00000000-0005-0000-0000-000001290000}"/>
    <cellStyle name="Notas 3 3 3 2 2 2" xfId="5281" xr:uid="{00000000-0005-0000-0000-000002290000}"/>
    <cellStyle name="Notas 3 3 3 2 2 2 2" xfId="10884" xr:uid="{00000000-0005-0000-0000-000003290000}"/>
    <cellStyle name="Notas 3 3 3 2 2 3" xfId="10883" xr:uid="{00000000-0005-0000-0000-000004290000}"/>
    <cellStyle name="Notas 3 3 3 2 3" xfId="5282" xr:uid="{00000000-0005-0000-0000-000005290000}"/>
    <cellStyle name="Notas 3 3 3 2 3 2" xfId="5283" xr:uid="{00000000-0005-0000-0000-000006290000}"/>
    <cellStyle name="Notas 3 3 3 2 3 2 2" xfId="10886" xr:uid="{00000000-0005-0000-0000-000007290000}"/>
    <cellStyle name="Notas 3 3 3 2 3 3" xfId="10885" xr:uid="{00000000-0005-0000-0000-000008290000}"/>
    <cellStyle name="Notas 3 3 3 2 4" xfId="5284" xr:uid="{00000000-0005-0000-0000-000009290000}"/>
    <cellStyle name="Notas 3 3 3 2 4 2" xfId="10887" xr:uid="{00000000-0005-0000-0000-00000A290000}"/>
    <cellStyle name="Notas 3 3 3 2 5" xfId="10882" xr:uid="{00000000-0005-0000-0000-00000B290000}"/>
    <cellStyle name="Notas 3 3 3 3" xfId="5285" xr:uid="{00000000-0005-0000-0000-00000C290000}"/>
    <cellStyle name="Notas 3 3 3 3 2" xfId="5286" xr:uid="{00000000-0005-0000-0000-00000D290000}"/>
    <cellStyle name="Notas 3 3 3 3 2 2" xfId="10889" xr:uid="{00000000-0005-0000-0000-00000E290000}"/>
    <cellStyle name="Notas 3 3 3 3 3" xfId="10888" xr:uid="{00000000-0005-0000-0000-00000F290000}"/>
    <cellStyle name="Notas 3 3 3 4" xfId="5287" xr:uid="{00000000-0005-0000-0000-000010290000}"/>
    <cellStyle name="Notas 3 3 3 4 2" xfId="5288" xr:uid="{00000000-0005-0000-0000-000011290000}"/>
    <cellStyle name="Notas 3 3 3 4 2 2" xfId="10891" xr:uid="{00000000-0005-0000-0000-000012290000}"/>
    <cellStyle name="Notas 3 3 3 4 3" xfId="10890" xr:uid="{00000000-0005-0000-0000-000013290000}"/>
    <cellStyle name="Notas 3 3 3 5" xfId="5289" xr:uid="{00000000-0005-0000-0000-000014290000}"/>
    <cellStyle name="Notas 3 3 3 5 2" xfId="10892" xr:uid="{00000000-0005-0000-0000-000015290000}"/>
    <cellStyle name="Notas 3 3 3 6" xfId="10881" xr:uid="{00000000-0005-0000-0000-000016290000}"/>
    <cellStyle name="Notas 3 3 4" xfId="5290" xr:uid="{00000000-0005-0000-0000-000017290000}"/>
    <cellStyle name="Notas 3 3 4 2" xfId="5291" xr:uid="{00000000-0005-0000-0000-000018290000}"/>
    <cellStyle name="Notas 3 3 4 2 2" xfId="5292" xr:uid="{00000000-0005-0000-0000-000019290000}"/>
    <cellStyle name="Notas 3 3 4 2 2 2" xfId="10895" xr:uid="{00000000-0005-0000-0000-00001A290000}"/>
    <cellStyle name="Notas 3 3 4 2 3" xfId="10894" xr:uid="{00000000-0005-0000-0000-00001B290000}"/>
    <cellStyle name="Notas 3 3 4 3" xfId="5293" xr:uid="{00000000-0005-0000-0000-00001C290000}"/>
    <cellStyle name="Notas 3 3 4 3 2" xfId="5294" xr:uid="{00000000-0005-0000-0000-00001D290000}"/>
    <cellStyle name="Notas 3 3 4 3 2 2" xfId="10897" xr:uid="{00000000-0005-0000-0000-00001E290000}"/>
    <cellStyle name="Notas 3 3 4 3 3" xfId="10896" xr:uid="{00000000-0005-0000-0000-00001F290000}"/>
    <cellStyle name="Notas 3 3 4 4" xfId="5295" xr:uid="{00000000-0005-0000-0000-000020290000}"/>
    <cellStyle name="Notas 3 3 4 4 2" xfId="10898" xr:uid="{00000000-0005-0000-0000-000021290000}"/>
    <cellStyle name="Notas 3 3 4 5" xfId="10893" xr:uid="{00000000-0005-0000-0000-000022290000}"/>
    <cellStyle name="Notas 3 3 5" xfId="5296" xr:uid="{00000000-0005-0000-0000-000023290000}"/>
    <cellStyle name="Notas 3 3 5 2" xfId="5297" xr:uid="{00000000-0005-0000-0000-000024290000}"/>
    <cellStyle name="Notas 3 3 5 2 2" xfId="10900" xr:uid="{00000000-0005-0000-0000-000025290000}"/>
    <cellStyle name="Notas 3 3 5 3" xfId="10899" xr:uid="{00000000-0005-0000-0000-000026290000}"/>
    <cellStyle name="Notas 3 3 6" xfId="5298" xr:uid="{00000000-0005-0000-0000-000027290000}"/>
    <cellStyle name="Notas 3 3 6 2" xfId="5299" xr:uid="{00000000-0005-0000-0000-000028290000}"/>
    <cellStyle name="Notas 3 3 6 2 2" xfId="10902" xr:uid="{00000000-0005-0000-0000-000029290000}"/>
    <cellStyle name="Notas 3 3 6 3" xfId="10901" xr:uid="{00000000-0005-0000-0000-00002A290000}"/>
    <cellStyle name="Notas 3 3 7" xfId="5300" xr:uid="{00000000-0005-0000-0000-00002B290000}"/>
    <cellStyle name="Notas 3 3 7 2" xfId="5301" xr:uid="{00000000-0005-0000-0000-00002C290000}"/>
    <cellStyle name="Notas 3 3 7 2 2" xfId="10904" xr:uid="{00000000-0005-0000-0000-00002D290000}"/>
    <cellStyle name="Notas 3 3 7 3" xfId="10903" xr:uid="{00000000-0005-0000-0000-00002E290000}"/>
    <cellStyle name="Notas 3 3 8" xfId="5302" xr:uid="{00000000-0005-0000-0000-00002F290000}"/>
    <cellStyle name="Notas 3 3 8 2" xfId="10905" xr:uid="{00000000-0005-0000-0000-000030290000}"/>
    <cellStyle name="Notas 3 3 9" xfId="10854" xr:uid="{00000000-0005-0000-0000-000031290000}"/>
    <cellStyle name="Notas 3 4" xfId="5303" xr:uid="{00000000-0005-0000-0000-000032290000}"/>
    <cellStyle name="Notas 3 4 2" xfId="5304" xr:uid="{00000000-0005-0000-0000-000033290000}"/>
    <cellStyle name="Notas 3 4 2 2" xfId="5305" xr:uid="{00000000-0005-0000-0000-000034290000}"/>
    <cellStyle name="Notas 3 4 2 2 2" xfId="5306" xr:uid="{00000000-0005-0000-0000-000035290000}"/>
    <cellStyle name="Notas 3 4 2 2 2 2" xfId="5307" xr:uid="{00000000-0005-0000-0000-000036290000}"/>
    <cellStyle name="Notas 3 4 2 2 2 2 2" xfId="10910" xr:uid="{00000000-0005-0000-0000-000037290000}"/>
    <cellStyle name="Notas 3 4 2 2 2 3" xfId="10909" xr:uid="{00000000-0005-0000-0000-000038290000}"/>
    <cellStyle name="Notas 3 4 2 2 3" xfId="5308" xr:uid="{00000000-0005-0000-0000-000039290000}"/>
    <cellStyle name="Notas 3 4 2 2 3 2" xfId="5309" xr:uid="{00000000-0005-0000-0000-00003A290000}"/>
    <cellStyle name="Notas 3 4 2 2 3 2 2" xfId="10912" xr:uid="{00000000-0005-0000-0000-00003B290000}"/>
    <cellStyle name="Notas 3 4 2 2 3 3" xfId="10911" xr:uid="{00000000-0005-0000-0000-00003C290000}"/>
    <cellStyle name="Notas 3 4 2 2 4" xfId="5310" xr:uid="{00000000-0005-0000-0000-00003D290000}"/>
    <cellStyle name="Notas 3 4 2 2 4 2" xfId="10913" xr:uid="{00000000-0005-0000-0000-00003E290000}"/>
    <cellStyle name="Notas 3 4 2 2 5" xfId="10908" xr:uid="{00000000-0005-0000-0000-00003F290000}"/>
    <cellStyle name="Notas 3 4 2 3" xfId="5311" xr:uid="{00000000-0005-0000-0000-000040290000}"/>
    <cellStyle name="Notas 3 4 2 3 2" xfId="5312" xr:uid="{00000000-0005-0000-0000-000041290000}"/>
    <cellStyle name="Notas 3 4 2 3 2 2" xfId="10915" xr:uid="{00000000-0005-0000-0000-000042290000}"/>
    <cellStyle name="Notas 3 4 2 3 3" xfId="10914" xr:uid="{00000000-0005-0000-0000-000043290000}"/>
    <cellStyle name="Notas 3 4 2 4" xfId="5313" xr:uid="{00000000-0005-0000-0000-000044290000}"/>
    <cellStyle name="Notas 3 4 2 4 2" xfId="5314" xr:uid="{00000000-0005-0000-0000-000045290000}"/>
    <cellStyle name="Notas 3 4 2 4 2 2" xfId="10917" xr:uid="{00000000-0005-0000-0000-000046290000}"/>
    <cellStyle name="Notas 3 4 2 4 3" xfId="10916" xr:uid="{00000000-0005-0000-0000-000047290000}"/>
    <cellStyle name="Notas 3 4 2 5" xfId="5315" xr:uid="{00000000-0005-0000-0000-000048290000}"/>
    <cellStyle name="Notas 3 4 2 5 2" xfId="10918" xr:uid="{00000000-0005-0000-0000-000049290000}"/>
    <cellStyle name="Notas 3 4 2 6" xfId="10907" xr:uid="{00000000-0005-0000-0000-00004A290000}"/>
    <cellStyle name="Notas 3 4 3" xfId="5316" xr:uid="{00000000-0005-0000-0000-00004B290000}"/>
    <cellStyle name="Notas 3 4 3 2" xfId="5317" xr:uid="{00000000-0005-0000-0000-00004C290000}"/>
    <cellStyle name="Notas 3 4 3 2 2" xfId="5318" xr:uid="{00000000-0005-0000-0000-00004D290000}"/>
    <cellStyle name="Notas 3 4 3 2 2 2" xfId="10921" xr:uid="{00000000-0005-0000-0000-00004E290000}"/>
    <cellStyle name="Notas 3 4 3 2 3" xfId="10920" xr:uid="{00000000-0005-0000-0000-00004F290000}"/>
    <cellStyle name="Notas 3 4 3 3" xfId="5319" xr:uid="{00000000-0005-0000-0000-000050290000}"/>
    <cellStyle name="Notas 3 4 3 3 2" xfId="5320" xr:uid="{00000000-0005-0000-0000-000051290000}"/>
    <cellStyle name="Notas 3 4 3 3 2 2" xfId="10923" xr:uid="{00000000-0005-0000-0000-000052290000}"/>
    <cellStyle name="Notas 3 4 3 3 3" xfId="10922" xr:uid="{00000000-0005-0000-0000-000053290000}"/>
    <cellStyle name="Notas 3 4 3 4" xfId="5321" xr:uid="{00000000-0005-0000-0000-000054290000}"/>
    <cellStyle name="Notas 3 4 3 4 2" xfId="10924" xr:uid="{00000000-0005-0000-0000-000055290000}"/>
    <cellStyle name="Notas 3 4 3 5" xfId="10919" xr:uid="{00000000-0005-0000-0000-000056290000}"/>
    <cellStyle name="Notas 3 4 4" xfId="5322" xr:uid="{00000000-0005-0000-0000-000057290000}"/>
    <cellStyle name="Notas 3 4 4 2" xfId="5323" xr:uid="{00000000-0005-0000-0000-000058290000}"/>
    <cellStyle name="Notas 3 4 4 2 2" xfId="10926" xr:uid="{00000000-0005-0000-0000-000059290000}"/>
    <cellStyle name="Notas 3 4 4 3" xfId="10925" xr:uid="{00000000-0005-0000-0000-00005A290000}"/>
    <cellStyle name="Notas 3 4 5" xfId="5324" xr:uid="{00000000-0005-0000-0000-00005B290000}"/>
    <cellStyle name="Notas 3 4 5 2" xfId="5325" xr:uid="{00000000-0005-0000-0000-00005C290000}"/>
    <cellStyle name="Notas 3 4 5 2 2" xfId="10928" xr:uid="{00000000-0005-0000-0000-00005D290000}"/>
    <cellStyle name="Notas 3 4 5 3" xfId="10927" xr:uid="{00000000-0005-0000-0000-00005E290000}"/>
    <cellStyle name="Notas 3 4 6" xfId="5326" xr:uid="{00000000-0005-0000-0000-00005F290000}"/>
    <cellStyle name="Notas 3 4 6 2" xfId="5327" xr:uid="{00000000-0005-0000-0000-000060290000}"/>
    <cellStyle name="Notas 3 4 6 2 2" xfId="10930" xr:uid="{00000000-0005-0000-0000-000061290000}"/>
    <cellStyle name="Notas 3 4 6 3" xfId="10929" xr:uid="{00000000-0005-0000-0000-000062290000}"/>
    <cellStyle name="Notas 3 4 7" xfId="5328" xr:uid="{00000000-0005-0000-0000-000063290000}"/>
    <cellStyle name="Notas 3 4 7 2" xfId="10931" xr:uid="{00000000-0005-0000-0000-000064290000}"/>
    <cellStyle name="Notas 3 4 8" xfId="10906" xr:uid="{00000000-0005-0000-0000-000065290000}"/>
    <cellStyle name="Notas 3 5" xfId="5329" xr:uid="{00000000-0005-0000-0000-000066290000}"/>
    <cellStyle name="Notas 3 5 2" xfId="5330" xr:uid="{00000000-0005-0000-0000-000067290000}"/>
    <cellStyle name="Notas 3 5 2 2" xfId="5331" xr:uid="{00000000-0005-0000-0000-000068290000}"/>
    <cellStyle name="Notas 3 5 2 2 2" xfId="5332" xr:uid="{00000000-0005-0000-0000-000069290000}"/>
    <cellStyle name="Notas 3 5 2 2 2 2" xfId="5333" xr:uid="{00000000-0005-0000-0000-00006A290000}"/>
    <cellStyle name="Notas 3 5 2 2 2 2 2" xfId="10936" xr:uid="{00000000-0005-0000-0000-00006B290000}"/>
    <cellStyle name="Notas 3 5 2 2 2 3" xfId="10935" xr:uid="{00000000-0005-0000-0000-00006C290000}"/>
    <cellStyle name="Notas 3 5 2 2 3" xfId="5334" xr:uid="{00000000-0005-0000-0000-00006D290000}"/>
    <cellStyle name="Notas 3 5 2 2 3 2" xfId="5335" xr:uid="{00000000-0005-0000-0000-00006E290000}"/>
    <cellStyle name="Notas 3 5 2 2 3 2 2" xfId="10938" xr:uid="{00000000-0005-0000-0000-00006F290000}"/>
    <cellStyle name="Notas 3 5 2 2 3 3" xfId="10937" xr:uid="{00000000-0005-0000-0000-000070290000}"/>
    <cellStyle name="Notas 3 5 2 2 4" xfId="5336" xr:uid="{00000000-0005-0000-0000-000071290000}"/>
    <cellStyle name="Notas 3 5 2 2 4 2" xfId="10939" xr:uid="{00000000-0005-0000-0000-000072290000}"/>
    <cellStyle name="Notas 3 5 2 2 5" xfId="10934" xr:uid="{00000000-0005-0000-0000-000073290000}"/>
    <cellStyle name="Notas 3 5 2 3" xfId="5337" xr:uid="{00000000-0005-0000-0000-000074290000}"/>
    <cellStyle name="Notas 3 5 2 3 2" xfId="5338" xr:uid="{00000000-0005-0000-0000-000075290000}"/>
    <cellStyle name="Notas 3 5 2 3 2 2" xfId="10941" xr:uid="{00000000-0005-0000-0000-000076290000}"/>
    <cellStyle name="Notas 3 5 2 3 3" xfId="10940" xr:uid="{00000000-0005-0000-0000-000077290000}"/>
    <cellStyle name="Notas 3 5 2 4" xfId="5339" xr:uid="{00000000-0005-0000-0000-000078290000}"/>
    <cellStyle name="Notas 3 5 2 4 2" xfId="5340" xr:uid="{00000000-0005-0000-0000-000079290000}"/>
    <cellStyle name="Notas 3 5 2 4 2 2" xfId="10943" xr:uid="{00000000-0005-0000-0000-00007A290000}"/>
    <cellStyle name="Notas 3 5 2 4 3" xfId="10942" xr:uid="{00000000-0005-0000-0000-00007B290000}"/>
    <cellStyle name="Notas 3 5 2 5" xfId="5341" xr:uid="{00000000-0005-0000-0000-00007C290000}"/>
    <cellStyle name="Notas 3 5 2 5 2" xfId="10944" xr:uid="{00000000-0005-0000-0000-00007D290000}"/>
    <cellStyle name="Notas 3 5 2 6" xfId="10933" xr:uid="{00000000-0005-0000-0000-00007E290000}"/>
    <cellStyle name="Notas 3 5 3" xfId="5342" xr:uid="{00000000-0005-0000-0000-00007F290000}"/>
    <cellStyle name="Notas 3 5 3 2" xfId="5343" xr:uid="{00000000-0005-0000-0000-000080290000}"/>
    <cellStyle name="Notas 3 5 3 2 2" xfId="5344" xr:uid="{00000000-0005-0000-0000-000081290000}"/>
    <cellStyle name="Notas 3 5 3 2 2 2" xfId="10947" xr:uid="{00000000-0005-0000-0000-000082290000}"/>
    <cellStyle name="Notas 3 5 3 2 3" xfId="10946" xr:uid="{00000000-0005-0000-0000-000083290000}"/>
    <cellStyle name="Notas 3 5 3 3" xfId="5345" xr:uid="{00000000-0005-0000-0000-000084290000}"/>
    <cellStyle name="Notas 3 5 3 3 2" xfId="5346" xr:uid="{00000000-0005-0000-0000-000085290000}"/>
    <cellStyle name="Notas 3 5 3 3 2 2" xfId="10949" xr:uid="{00000000-0005-0000-0000-000086290000}"/>
    <cellStyle name="Notas 3 5 3 3 3" xfId="10948" xr:uid="{00000000-0005-0000-0000-000087290000}"/>
    <cellStyle name="Notas 3 5 3 4" xfId="5347" xr:uid="{00000000-0005-0000-0000-000088290000}"/>
    <cellStyle name="Notas 3 5 3 4 2" xfId="10950" xr:uid="{00000000-0005-0000-0000-000089290000}"/>
    <cellStyle name="Notas 3 5 3 5" xfId="10945" xr:uid="{00000000-0005-0000-0000-00008A290000}"/>
    <cellStyle name="Notas 3 5 4" xfId="5348" xr:uid="{00000000-0005-0000-0000-00008B290000}"/>
    <cellStyle name="Notas 3 5 4 2" xfId="5349" xr:uid="{00000000-0005-0000-0000-00008C290000}"/>
    <cellStyle name="Notas 3 5 4 2 2" xfId="10952" xr:uid="{00000000-0005-0000-0000-00008D290000}"/>
    <cellStyle name="Notas 3 5 4 3" xfId="10951" xr:uid="{00000000-0005-0000-0000-00008E290000}"/>
    <cellStyle name="Notas 3 5 5" xfId="5350" xr:uid="{00000000-0005-0000-0000-00008F290000}"/>
    <cellStyle name="Notas 3 5 5 2" xfId="5351" xr:uid="{00000000-0005-0000-0000-000090290000}"/>
    <cellStyle name="Notas 3 5 5 2 2" xfId="10954" xr:uid="{00000000-0005-0000-0000-000091290000}"/>
    <cellStyle name="Notas 3 5 5 3" xfId="10953" xr:uid="{00000000-0005-0000-0000-000092290000}"/>
    <cellStyle name="Notas 3 5 6" xfId="5352" xr:uid="{00000000-0005-0000-0000-000093290000}"/>
    <cellStyle name="Notas 3 5 6 2" xfId="5353" xr:uid="{00000000-0005-0000-0000-000094290000}"/>
    <cellStyle name="Notas 3 5 6 2 2" xfId="10956" xr:uid="{00000000-0005-0000-0000-000095290000}"/>
    <cellStyle name="Notas 3 5 6 3" xfId="10955" xr:uid="{00000000-0005-0000-0000-000096290000}"/>
    <cellStyle name="Notas 3 5 7" xfId="5354" xr:uid="{00000000-0005-0000-0000-000097290000}"/>
    <cellStyle name="Notas 3 5 7 2" xfId="10957" xr:uid="{00000000-0005-0000-0000-000098290000}"/>
    <cellStyle name="Notas 3 5 8" xfId="10932" xr:uid="{00000000-0005-0000-0000-000099290000}"/>
    <cellStyle name="Notas 3 6" xfId="5355" xr:uid="{00000000-0005-0000-0000-00009A290000}"/>
    <cellStyle name="Notas 3 6 2" xfId="5356" xr:uid="{00000000-0005-0000-0000-00009B290000}"/>
    <cellStyle name="Notas 3 6 2 2" xfId="5357" xr:uid="{00000000-0005-0000-0000-00009C290000}"/>
    <cellStyle name="Notas 3 6 2 2 2" xfId="5358" xr:uid="{00000000-0005-0000-0000-00009D290000}"/>
    <cellStyle name="Notas 3 6 2 2 2 2" xfId="10961" xr:uid="{00000000-0005-0000-0000-00009E290000}"/>
    <cellStyle name="Notas 3 6 2 2 3" xfId="10960" xr:uid="{00000000-0005-0000-0000-00009F290000}"/>
    <cellStyle name="Notas 3 6 2 3" xfId="5359" xr:uid="{00000000-0005-0000-0000-0000A0290000}"/>
    <cellStyle name="Notas 3 6 2 3 2" xfId="5360" xr:uid="{00000000-0005-0000-0000-0000A1290000}"/>
    <cellStyle name="Notas 3 6 2 3 2 2" xfId="10963" xr:uid="{00000000-0005-0000-0000-0000A2290000}"/>
    <cellStyle name="Notas 3 6 2 3 3" xfId="10962" xr:uid="{00000000-0005-0000-0000-0000A3290000}"/>
    <cellStyle name="Notas 3 6 2 4" xfId="5361" xr:uid="{00000000-0005-0000-0000-0000A4290000}"/>
    <cellStyle name="Notas 3 6 2 4 2" xfId="10964" xr:uid="{00000000-0005-0000-0000-0000A5290000}"/>
    <cellStyle name="Notas 3 6 2 5" xfId="10959" xr:uid="{00000000-0005-0000-0000-0000A6290000}"/>
    <cellStyle name="Notas 3 6 3" xfId="5362" xr:uid="{00000000-0005-0000-0000-0000A7290000}"/>
    <cellStyle name="Notas 3 6 3 2" xfId="5363" xr:uid="{00000000-0005-0000-0000-0000A8290000}"/>
    <cellStyle name="Notas 3 6 3 2 2" xfId="10966" xr:uid="{00000000-0005-0000-0000-0000A9290000}"/>
    <cellStyle name="Notas 3 6 3 3" xfId="10965" xr:uid="{00000000-0005-0000-0000-0000AA290000}"/>
    <cellStyle name="Notas 3 6 4" xfId="5364" xr:uid="{00000000-0005-0000-0000-0000AB290000}"/>
    <cellStyle name="Notas 3 6 4 2" xfId="5365" xr:uid="{00000000-0005-0000-0000-0000AC290000}"/>
    <cellStyle name="Notas 3 6 4 2 2" xfId="10968" xr:uid="{00000000-0005-0000-0000-0000AD290000}"/>
    <cellStyle name="Notas 3 6 4 3" xfId="10967" xr:uid="{00000000-0005-0000-0000-0000AE290000}"/>
    <cellStyle name="Notas 3 6 5" xfId="5366" xr:uid="{00000000-0005-0000-0000-0000AF290000}"/>
    <cellStyle name="Notas 3 6 5 2" xfId="10969" xr:uid="{00000000-0005-0000-0000-0000B0290000}"/>
    <cellStyle name="Notas 3 6 6" xfId="10958" xr:uid="{00000000-0005-0000-0000-0000B1290000}"/>
    <cellStyle name="Notas 3 7" xfId="5367" xr:uid="{00000000-0005-0000-0000-0000B2290000}"/>
    <cellStyle name="Notas 3 7 2" xfId="5368" xr:uid="{00000000-0005-0000-0000-0000B3290000}"/>
    <cellStyle name="Notas 3 7 2 2" xfId="5369" xr:uid="{00000000-0005-0000-0000-0000B4290000}"/>
    <cellStyle name="Notas 3 7 2 2 2" xfId="10972" xr:uid="{00000000-0005-0000-0000-0000B5290000}"/>
    <cellStyle name="Notas 3 7 2 3" xfId="10971" xr:uid="{00000000-0005-0000-0000-0000B6290000}"/>
    <cellStyle name="Notas 3 7 3" xfId="5370" xr:uid="{00000000-0005-0000-0000-0000B7290000}"/>
    <cellStyle name="Notas 3 7 3 2" xfId="5371" xr:uid="{00000000-0005-0000-0000-0000B8290000}"/>
    <cellStyle name="Notas 3 7 3 2 2" xfId="10974" xr:uid="{00000000-0005-0000-0000-0000B9290000}"/>
    <cellStyle name="Notas 3 7 3 3" xfId="10973" xr:uid="{00000000-0005-0000-0000-0000BA290000}"/>
    <cellStyle name="Notas 3 7 4" xfId="5372" xr:uid="{00000000-0005-0000-0000-0000BB290000}"/>
    <cellStyle name="Notas 3 7 4 2" xfId="10975" xr:uid="{00000000-0005-0000-0000-0000BC290000}"/>
    <cellStyle name="Notas 3 7 5" xfId="10970" xr:uid="{00000000-0005-0000-0000-0000BD290000}"/>
    <cellStyle name="Notas 3 8" xfId="5373" xr:uid="{00000000-0005-0000-0000-0000BE290000}"/>
    <cellStyle name="Notas 3 8 2" xfId="5374" xr:uid="{00000000-0005-0000-0000-0000BF290000}"/>
    <cellStyle name="Notas 3 8 2 2" xfId="10977" xr:uid="{00000000-0005-0000-0000-0000C0290000}"/>
    <cellStyle name="Notas 3 8 3" xfId="10976" xr:uid="{00000000-0005-0000-0000-0000C1290000}"/>
    <cellStyle name="Notas 3 9" xfId="5375" xr:uid="{00000000-0005-0000-0000-0000C2290000}"/>
    <cellStyle name="Notas 3 9 2" xfId="5376" xr:uid="{00000000-0005-0000-0000-0000C3290000}"/>
    <cellStyle name="Notas 3 9 2 2" xfId="10979" xr:uid="{00000000-0005-0000-0000-0000C4290000}"/>
    <cellStyle name="Notas 3 9 3" xfId="10978" xr:uid="{00000000-0005-0000-0000-0000C5290000}"/>
    <cellStyle name="Notas 4" xfId="5377" xr:uid="{00000000-0005-0000-0000-0000C6290000}"/>
    <cellStyle name="Notas 4 10" xfId="5378" xr:uid="{00000000-0005-0000-0000-0000C7290000}"/>
    <cellStyle name="Notas 4 10 2" xfId="5379" xr:uid="{00000000-0005-0000-0000-0000C8290000}"/>
    <cellStyle name="Notas 4 10 2 2" xfId="10982" xr:uid="{00000000-0005-0000-0000-0000C9290000}"/>
    <cellStyle name="Notas 4 10 3" xfId="10981" xr:uid="{00000000-0005-0000-0000-0000CA290000}"/>
    <cellStyle name="Notas 4 11" xfId="5380" xr:uid="{00000000-0005-0000-0000-0000CB290000}"/>
    <cellStyle name="Notas 4 11 2" xfId="10983" xr:uid="{00000000-0005-0000-0000-0000CC290000}"/>
    <cellStyle name="Notas 4 12" xfId="10980" xr:uid="{00000000-0005-0000-0000-0000CD290000}"/>
    <cellStyle name="Notas 4 2" xfId="5381" xr:uid="{00000000-0005-0000-0000-0000CE290000}"/>
    <cellStyle name="Notas 4 2 2" xfId="5382" xr:uid="{00000000-0005-0000-0000-0000CF290000}"/>
    <cellStyle name="Notas 4 2 2 2" xfId="5383" xr:uid="{00000000-0005-0000-0000-0000D0290000}"/>
    <cellStyle name="Notas 4 2 2 2 2" xfId="5384" xr:uid="{00000000-0005-0000-0000-0000D1290000}"/>
    <cellStyle name="Notas 4 2 2 2 2 2" xfId="5385" xr:uid="{00000000-0005-0000-0000-0000D2290000}"/>
    <cellStyle name="Notas 4 2 2 2 2 2 2" xfId="5386" xr:uid="{00000000-0005-0000-0000-0000D3290000}"/>
    <cellStyle name="Notas 4 2 2 2 2 2 2 2" xfId="10989" xr:uid="{00000000-0005-0000-0000-0000D4290000}"/>
    <cellStyle name="Notas 4 2 2 2 2 2 3" xfId="10988" xr:uid="{00000000-0005-0000-0000-0000D5290000}"/>
    <cellStyle name="Notas 4 2 2 2 2 3" xfId="5387" xr:uid="{00000000-0005-0000-0000-0000D6290000}"/>
    <cellStyle name="Notas 4 2 2 2 2 3 2" xfId="5388" xr:uid="{00000000-0005-0000-0000-0000D7290000}"/>
    <cellStyle name="Notas 4 2 2 2 2 3 2 2" xfId="10991" xr:uid="{00000000-0005-0000-0000-0000D8290000}"/>
    <cellStyle name="Notas 4 2 2 2 2 3 3" xfId="10990" xr:uid="{00000000-0005-0000-0000-0000D9290000}"/>
    <cellStyle name="Notas 4 2 2 2 2 4" xfId="5389" xr:uid="{00000000-0005-0000-0000-0000DA290000}"/>
    <cellStyle name="Notas 4 2 2 2 2 4 2" xfId="10992" xr:uid="{00000000-0005-0000-0000-0000DB290000}"/>
    <cellStyle name="Notas 4 2 2 2 2 5" xfId="10987" xr:uid="{00000000-0005-0000-0000-0000DC290000}"/>
    <cellStyle name="Notas 4 2 2 2 3" xfId="5390" xr:uid="{00000000-0005-0000-0000-0000DD290000}"/>
    <cellStyle name="Notas 4 2 2 2 3 2" xfId="5391" xr:uid="{00000000-0005-0000-0000-0000DE290000}"/>
    <cellStyle name="Notas 4 2 2 2 3 2 2" xfId="10994" xr:uid="{00000000-0005-0000-0000-0000DF290000}"/>
    <cellStyle name="Notas 4 2 2 2 3 3" xfId="10993" xr:uid="{00000000-0005-0000-0000-0000E0290000}"/>
    <cellStyle name="Notas 4 2 2 2 4" xfId="5392" xr:uid="{00000000-0005-0000-0000-0000E1290000}"/>
    <cellStyle name="Notas 4 2 2 2 4 2" xfId="5393" xr:uid="{00000000-0005-0000-0000-0000E2290000}"/>
    <cellStyle name="Notas 4 2 2 2 4 2 2" xfId="10996" xr:uid="{00000000-0005-0000-0000-0000E3290000}"/>
    <cellStyle name="Notas 4 2 2 2 4 3" xfId="10995" xr:uid="{00000000-0005-0000-0000-0000E4290000}"/>
    <cellStyle name="Notas 4 2 2 2 5" xfId="5394" xr:uid="{00000000-0005-0000-0000-0000E5290000}"/>
    <cellStyle name="Notas 4 2 2 2 5 2" xfId="10997" xr:uid="{00000000-0005-0000-0000-0000E6290000}"/>
    <cellStyle name="Notas 4 2 2 2 6" xfId="10986" xr:uid="{00000000-0005-0000-0000-0000E7290000}"/>
    <cellStyle name="Notas 4 2 2 3" xfId="5395" xr:uid="{00000000-0005-0000-0000-0000E8290000}"/>
    <cellStyle name="Notas 4 2 2 3 2" xfId="5396" xr:uid="{00000000-0005-0000-0000-0000E9290000}"/>
    <cellStyle name="Notas 4 2 2 3 2 2" xfId="5397" xr:uid="{00000000-0005-0000-0000-0000EA290000}"/>
    <cellStyle name="Notas 4 2 2 3 2 2 2" xfId="11000" xr:uid="{00000000-0005-0000-0000-0000EB290000}"/>
    <cellStyle name="Notas 4 2 2 3 2 3" xfId="10999" xr:uid="{00000000-0005-0000-0000-0000EC290000}"/>
    <cellStyle name="Notas 4 2 2 3 3" xfId="5398" xr:uid="{00000000-0005-0000-0000-0000ED290000}"/>
    <cellStyle name="Notas 4 2 2 3 3 2" xfId="5399" xr:uid="{00000000-0005-0000-0000-0000EE290000}"/>
    <cellStyle name="Notas 4 2 2 3 3 2 2" xfId="11002" xr:uid="{00000000-0005-0000-0000-0000EF290000}"/>
    <cellStyle name="Notas 4 2 2 3 3 3" xfId="11001" xr:uid="{00000000-0005-0000-0000-0000F0290000}"/>
    <cellStyle name="Notas 4 2 2 3 4" xfId="5400" xr:uid="{00000000-0005-0000-0000-0000F1290000}"/>
    <cellStyle name="Notas 4 2 2 3 4 2" xfId="11003" xr:uid="{00000000-0005-0000-0000-0000F2290000}"/>
    <cellStyle name="Notas 4 2 2 3 5" xfId="10998" xr:uid="{00000000-0005-0000-0000-0000F3290000}"/>
    <cellStyle name="Notas 4 2 2 4" xfId="5401" xr:uid="{00000000-0005-0000-0000-0000F4290000}"/>
    <cellStyle name="Notas 4 2 2 4 2" xfId="5402" xr:uid="{00000000-0005-0000-0000-0000F5290000}"/>
    <cellStyle name="Notas 4 2 2 4 2 2" xfId="11005" xr:uid="{00000000-0005-0000-0000-0000F6290000}"/>
    <cellStyle name="Notas 4 2 2 4 3" xfId="11004" xr:uid="{00000000-0005-0000-0000-0000F7290000}"/>
    <cellStyle name="Notas 4 2 2 5" xfId="5403" xr:uid="{00000000-0005-0000-0000-0000F8290000}"/>
    <cellStyle name="Notas 4 2 2 5 2" xfId="5404" xr:uid="{00000000-0005-0000-0000-0000F9290000}"/>
    <cellStyle name="Notas 4 2 2 5 2 2" xfId="11007" xr:uid="{00000000-0005-0000-0000-0000FA290000}"/>
    <cellStyle name="Notas 4 2 2 5 3" xfId="11006" xr:uid="{00000000-0005-0000-0000-0000FB290000}"/>
    <cellStyle name="Notas 4 2 2 6" xfId="5405" xr:uid="{00000000-0005-0000-0000-0000FC290000}"/>
    <cellStyle name="Notas 4 2 2 6 2" xfId="5406" xr:uid="{00000000-0005-0000-0000-0000FD290000}"/>
    <cellStyle name="Notas 4 2 2 6 2 2" xfId="11009" xr:uid="{00000000-0005-0000-0000-0000FE290000}"/>
    <cellStyle name="Notas 4 2 2 6 3" xfId="11008" xr:uid="{00000000-0005-0000-0000-0000FF290000}"/>
    <cellStyle name="Notas 4 2 2 7" xfId="5407" xr:uid="{00000000-0005-0000-0000-0000002A0000}"/>
    <cellStyle name="Notas 4 2 2 7 2" xfId="11010" xr:uid="{00000000-0005-0000-0000-0000012A0000}"/>
    <cellStyle name="Notas 4 2 2 8" xfId="10985" xr:uid="{00000000-0005-0000-0000-0000022A0000}"/>
    <cellStyle name="Notas 4 2 3" xfId="5408" xr:uid="{00000000-0005-0000-0000-0000032A0000}"/>
    <cellStyle name="Notas 4 2 3 2" xfId="5409" xr:uid="{00000000-0005-0000-0000-0000042A0000}"/>
    <cellStyle name="Notas 4 2 3 2 2" xfId="5410" xr:uid="{00000000-0005-0000-0000-0000052A0000}"/>
    <cellStyle name="Notas 4 2 3 2 2 2" xfId="5411" xr:uid="{00000000-0005-0000-0000-0000062A0000}"/>
    <cellStyle name="Notas 4 2 3 2 2 2 2" xfId="11014" xr:uid="{00000000-0005-0000-0000-0000072A0000}"/>
    <cellStyle name="Notas 4 2 3 2 2 3" xfId="11013" xr:uid="{00000000-0005-0000-0000-0000082A0000}"/>
    <cellStyle name="Notas 4 2 3 2 3" xfId="5412" xr:uid="{00000000-0005-0000-0000-0000092A0000}"/>
    <cellStyle name="Notas 4 2 3 2 3 2" xfId="5413" xr:uid="{00000000-0005-0000-0000-00000A2A0000}"/>
    <cellStyle name="Notas 4 2 3 2 3 2 2" xfId="11016" xr:uid="{00000000-0005-0000-0000-00000B2A0000}"/>
    <cellStyle name="Notas 4 2 3 2 3 3" xfId="11015" xr:uid="{00000000-0005-0000-0000-00000C2A0000}"/>
    <cellStyle name="Notas 4 2 3 2 4" xfId="5414" xr:uid="{00000000-0005-0000-0000-00000D2A0000}"/>
    <cellStyle name="Notas 4 2 3 2 4 2" xfId="11017" xr:uid="{00000000-0005-0000-0000-00000E2A0000}"/>
    <cellStyle name="Notas 4 2 3 2 5" xfId="11012" xr:uid="{00000000-0005-0000-0000-00000F2A0000}"/>
    <cellStyle name="Notas 4 2 3 3" xfId="5415" xr:uid="{00000000-0005-0000-0000-0000102A0000}"/>
    <cellStyle name="Notas 4 2 3 3 2" xfId="5416" xr:uid="{00000000-0005-0000-0000-0000112A0000}"/>
    <cellStyle name="Notas 4 2 3 3 2 2" xfId="11019" xr:uid="{00000000-0005-0000-0000-0000122A0000}"/>
    <cellStyle name="Notas 4 2 3 3 3" xfId="11018" xr:uid="{00000000-0005-0000-0000-0000132A0000}"/>
    <cellStyle name="Notas 4 2 3 4" xfId="5417" xr:uid="{00000000-0005-0000-0000-0000142A0000}"/>
    <cellStyle name="Notas 4 2 3 4 2" xfId="5418" xr:uid="{00000000-0005-0000-0000-0000152A0000}"/>
    <cellStyle name="Notas 4 2 3 4 2 2" xfId="11021" xr:uid="{00000000-0005-0000-0000-0000162A0000}"/>
    <cellStyle name="Notas 4 2 3 4 3" xfId="11020" xr:uid="{00000000-0005-0000-0000-0000172A0000}"/>
    <cellStyle name="Notas 4 2 3 5" xfId="5419" xr:uid="{00000000-0005-0000-0000-0000182A0000}"/>
    <cellStyle name="Notas 4 2 3 5 2" xfId="11022" xr:uid="{00000000-0005-0000-0000-0000192A0000}"/>
    <cellStyle name="Notas 4 2 3 6" xfId="11011" xr:uid="{00000000-0005-0000-0000-00001A2A0000}"/>
    <cellStyle name="Notas 4 2 4" xfId="5420" xr:uid="{00000000-0005-0000-0000-00001B2A0000}"/>
    <cellStyle name="Notas 4 2 4 2" xfId="5421" xr:uid="{00000000-0005-0000-0000-00001C2A0000}"/>
    <cellStyle name="Notas 4 2 4 2 2" xfId="5422" xr:uid="{00000000-0005-0000-0000-00001D2A0000}"/>
    <cellStyle name="Notas 4 2 4 2 2 2" xfId="11025" xr:uid="{00000000-0005-0000-0000-00001E2A0000}"/>
    <cellStyle name="Notas 4 2 4 2 3" xfId="11024" xr:uid="{00000000-0005-0000-0000-00001F2A0000}"/>
    <cellStyle name="Notas 4 2 4 3" xfId="5423" xr:uid="{00000000-0005-0000-0000-0000202A0000}"/>
    <cellStyle name="Notas 4 2 4 3 2" xfId="5424" xr:uid="{00000000-0005-0000-0000-0000212A0000}"/>
    <cellStyle name="Notas 4 2 4 3 2 2" xfId="11027" xr:uid="{00000000-0005-0000-0000-0000222A0000}"/>
    <cellStyle name="Notas 4 2 4 3 3" xfId="11026" xr:uid="{00000000-0005-0000-0000-0000232A0000}"/>
    <cellStyle name="Notas 4 2 4 4" xfId="5425" xr:uid="{00000000-0005-0000-0000-0000242A0000}"/>
    <cellStyle name="Notas 4 2 4 4 2" xfId="11028" xr:uid="{00000000-0005-0000-0000-0000252A0000}"/>
    <cellStyle name="Notas 4 2 4 5" xfId="11023" xr:uid="{00000000-0005-0000-0000-0000262A0000}"/>
    <cellStyle name="Notas 4 2 5" xfId="5426" xr:uid="{00000000-0005-0000-0000-0000272A0000}"/>
    <cellStyle name="Notas 4 2 5 2" xfId="5427" xr:uid="{00000000-0005-0000-0000-0000282A0000}"/>
    <cellStyle name="Notas 4 2 5 2 2" xfId="11030" xr:uid="{00000000-0005-0000-0000-0000292A0000}"/>
    <cellStyle name="Notas 4 2 5 3" xfId="11029" xr:uid="{00000000-0005-0000-0000-00002A2A0000}"/>
    <cellStyle name="Notas 4 2 6" xfId="5428" xr:uid="{00000000-0005-0000-0000-00002B2A0000}"/>
    <cellStyle name="Notas 4 2 6 2" xfId="5429" xr:uid="{00000000-0005-0000-0000-00002C2A0000}"/>
    <cellStyle name="Notas 4 2 6 2 2" xfId="11032" xr:uid="{00000000-0005-0000-0000-00002D2A0000}"/>
    <cellStyle name="Notas 4 2 6 3" xfId="11031" xr:uid="{00000000-0005-0000-0000-00002E2A0000}"/>
    <cellStyle name="Notas 4 2 7" xfId="5430" xr:uid="{00000000-0005-0000-0000-00002F2A0000}"/>
    <cellStyle name="Notas 4 2 7 2" xfId="5431" xr:uid="{00000000-0005-0000-0000-0000302A0000}"/>
    <cellStyle name="Notas 4 2 7 2 2" xfId="11034" xr:uid="{00000000-0005-0000-0000-0000312A0000}"/>
    <cellStyle name="Notas 4 2 7 3" xfId="11033" xr:uid="{00000000-0005-0000-0000-0000322A0000}"/>
    <cellStyle name="Notas 4 2 8" xfId="5432" xr:uid="{00000000-0005-0000-0000-0000332A0000}"/>
    <cellStyle name="Notas 4 2 8 2" xfId="11035" xr:uid="{00000000-0005-0000-0000-0000342A0000}"/>
    <cellStyle name="Notas 4 2 9" xfId="10984" xr:uid="{00000000-0005-0000-0000-0000352A0000}"/>
    <cellStyle name="Notas 4 3" xfId="5433" xr:uid="{00000000-0005-0000-0000-0000362A0000}"/>
    <cellStyle name="Notas 4 3 2" xfId="5434" xr:uid="{00000000-0005-0000-0000-0000372A0000}"/>
    <cellStyle name="Notas 4 3 2 2" xfId="5435" xr:uid="{00000000-0005-0000-0000-0000382A0000}"/>
    <cellStyle name="Notas 4 3 2 2 2" xfId="5436" xr:uid="{00000000-0005-0000-0000-0000392A0000}"/>
    <cellStyle name="Notas 4 3 2 2 2 2" xfId="5437" xr:uid="{00000000-0005-0000-0000-00003A2A0000}"/>
    <cellStyle name="Notas 4 3 2 2 2 2 2" xfId="5438" xr:uid="{00000000-0005-0000-0000-00003B2A0000}"/>
    <cellStyle name="Notas 4 3 2 2 2 2 2 2" xfId="11041" xr:uid="{00000000-0005-0000-0000-00003C2A0000}"/>
    <cellStyle name="Notas 4 3 2 2 2 2 3" xfId="11040" xr:uid="{00000000-0005-0000-0000-00003D2A0000}"/>
    <cellStyle name="Notas 4 3 2 2 2 3" xfId="5439" xr:uid="{00000000-0005-0000-0000-00003E2A0000}"/>
    <cellStyle name="Notas 4 3 2 2 2 3 2" xfId="5440" xr:uid="{00000000-0005-0000-0000-00003F2A0000}"/>
    <cellStyle name="Notas 4 3 2 2 2 3 2 2" xfId="11043" xr:uid="{00000000-0005-0000-0000-0000402A0000}"/>
    <cellStyle name="Notas 4 3 2 2 2 3 3" xfId="11042" xr:uid="{00000000-0005-0000-0000-0000412A0000}"/>
    <cellStyle name="Notas 4 3 2 2 2 4" xfId="5441" xr:uid="{00000000-0005-0000-0000-0000422A0000}"/>
    <cellStyle name="Notas 4 3 2 2 2 4 2" xfId="11044" xr:uid="{00000000-0005-0000-0000-0000432A0000}"/>
    <cellStyle name="Notas 4 3 2 2 2 5" xfId="11039" xr:uid="{00000000-0005-0000-0000-0000442A0000}"/>
    <cellStyle name="Notas 4 3 2 2 3" xfId="5442" xr:uid="{00000000-0005-0000-0000-0000452A0000}"/>
    <cellStyle name="Notas 4 3 2 2 3 2" xfId="5443" xr:uid="{00000000-0005-0000-0000-0000462A0000}"/>
    <cellStyle name="Notas 4 3 2 2 3 2 2" xfId="11046" xr:uid="{00000000-0005-0000-0000-0000472A0000}"/>
    <cellStyle name="Notas 4 3 2 2 3 3" xfId="11045" xr:uid="{00000000-0005-0000-0000-0000482A0000}"/>
    <cellStyle name="Notas 4 3 2 2 4" xfId="5444" xr:uid="{00000000-0005-0000-0000-0000492A0000}"/>
    <cellStyle name="Notas 4 3 2 2 4 2" xfId="5445" xr:uid="{00000000-0005-0000-0000-00004A2A0000}"/>
    <cellStyle name="Notas 4 3 2 2 4 2 2" xfId="11048" xr:uid="{00000000-0005-0000-0000-00004B2A0000}"/>
    <cellStyle name="Notas 4 3 2 2 4 3" xfId="11047" xr:uid="{00000000-0005-0000-0000-00004C2A0000}"/>
    <cellStyle name="Notas 4 3 2 2 5" xfId="5446" xr:uid="{00000000-0005-0000-0000-00004D2A0000}"/>
    <cellStyle name="Notas 4 3 2 2 5 2" xfId="11049" xr:uid="{00000000-0005-0000-0000-00004E2A0000}"/>
    <cellStyle name="Notas 4 3 2 2 6" xfId="11038" xr:uid="{00000000-0005-0000-0000-00004F2A0000}"/>
    <cellStyle name="Notas 4 3 2 3" xfId="5447" xr:uid="{00000000-0005-0000-0000-0000502A0000}"/>
    <cellStyle name="Notas 4 3 2 3 2" xfId="5448" xr:uid="{00000000-0005-0000-0000-0000512A0000}"/>
    <cellStyle name="Notas 4 3 2 3 2 2" xfId="5449" xr:uid="{00000000-0005-0000-0000-0000522A0000}"/>
    <cellStyle name="Notas 4 3 2 3 2 2 2" xfId="11052" xr:uid="{00000000-0005-0000-0000-0000532A0000}"/>
    <cellStyle name="Notas 4 3 2 3 2 3" xfId="11051" xr:uid="{00000000-0005-0000-0000-0000542A0000}"/>
    <cellStyle name="Notas 4 3 2 3 3" xfId="5450" xr:uid="{00000000-0005-0000-0000-0000552A0000}"/>
    <cellStyle name="Notas 4 3 2 3 3 2" xfId="5451" xr:uid="{00000000-0005-0000-0000-0000562A0000}"/>
    <cellStyle name="Notas 4 3 2 3 3 2 2" xfId="11054" xr:uid="{00000000-0005-0000-0000-0000572A0000}"/>
    <cellStyle name="Notas 4 3 2 3 3 3" xfId="11053" xr:uid="{00000000-0005-0000-0000-0000582A0000}"/>
    <cellStyle name="Notas 4 3 2 3 4" xfId="5452" xr:uid="{00000000-0005-0000-0000-0000592A0000}"/>
    <cellStyle name="Notas 4 3 2 3 4 2" xfId="11055" xr:uid="{00000000-0005-0000-0000-00005A2A0000}"/>
    <cellStyle name="Notas 4 3 2 3 5" xfId="11050" xr:uid="{00000000-0005-0000-0000-00005B2A0000}"/>
    <cellStyle name="Notas 4 3 2 4" xfId="5453" xr:uid="{00000000-0005-0000-0000-00005C2A0000}"/>
    <cellStyle name="Notas 4 3 2 4 2" xfId="5454" xr:uid="{00000000-0005-0000-0000-00005D2A0000}"/>
    <cellStyle name="Notas 4 3 2 4 2 2" xfId="11057" xr:uid="{00000000-0005-0000-0000-00005E2A0000}"/>
    <cellStyle name="Notas 4 3 2 4 3" xfId="11056" xr:uid="{00000000-0005-0000-0000-00005F2A0000}"/>
    <cellStyle name="Notas 4 3 2 5" xfId="5455" xr:uid="{00000000-0005-0000-0000-0000602A0000}"/>
    <cellStyle name="Notas 4 3 2 5 2" xfId="5456" xr:uid="{00000000-0005-0000-0000-0000612A0000}"/>
    <cellStyle name="Notas 4 3 2 5 2 2" xfId="11059" xr:uid="{00000000-0005-0000-0000-0000622A0000}"/>
    <cellStyle name="Notas 4 3 2 5 3" xfId="11058" xr:uid="{00000000-0005-0000-0000-0000632A0000}"/>
    <cellStyle name="Notas 4 3 2 6" xfId="5457" xr:uid="{00000000-0005-0000-0000-0000642A0000}"/>
    <cellStyle name="Notas 4 3 2 6 2" xfId="5458" xr:uid="{00000000-0005-0000-0000-0000652A0000}"/>
    <cellStyle name="Notas 4 3 2 6 2 2" xfId="11061" xr:uid="{00000000-0005-0000-0000-0000662A0000}"/>
    <cellStyle name="Notas 4 3 2 6 3" xfId="11060" xr:uid="{00000000-0005-0000-0000-0000672A0000}"/>
    <cellStyle name="Notas 4 3 2 7" xfId="5459" xr:uid="{00000000-0005-0000-0000-0000682A0000}"/>
    <cellStyle name="Notas 4 3 2 7 2" xfId="11062" xr:uid="{00000000-0005-0000-0000-0000692A0000}"/>
    <cellStyle name="Notas 4 3 2 8" xfId="11037" xr:uid="{00000000-0005-0000-0000-00006A2A0000}"/>
    <cellStyle name="Notas 4 3 3" xfId="5460" xr:uid="{00000000-0005-0000-0000-00006B2A0000}"/>
    <cellStyle name="Notas 4 3 3 2" xfId="5461" xr:uid="{00000000-0005-0000-0000-00006C2A0000}"/>
    <cellStyle name="Notas 4 3 3 2 2" xfId="5462" xr:uid="{00000000-0005-0000-0000-00006D2A0000}"/>
    <cellStyle name="Notas 4 3 3 2 2 2" xfId="5463" xr:uid="{00000000-0005-0000-0000-00006E2A0000}"/>
    <cellStyle name="Notas 4 3 3 2 2 2 2" xfId="11066" xr:uid="{00000000-0005-0000-0000-00006F2A0000}"/>
    <cellStyle name="Notas 4 3 3 2 2 3" xfId="11065" xr:uid="{00000000-0005-0000-0000-0000702A0000}"/>
    <cellStyle name="Notas 4 3 3 2 3" xfId="5464" xr:uid="{00000000-0005-0000-0000-0000712A0000}"/>
    <cellStyle name="Notas 4 3 3 2 3 2" xfId="5465" xr:uid="{00000000-0005-0000-0000-0000722A0000}"/>
    <cellStyle name="Notas 4 3 3 2 3 2 2" xfId="11068" xr:uid="{00000000-0005-0000-0000-0000732A0000}"/>
    <cellStyle name="Notas 4 3 3 2 3 3" xfId="11067" xr:uid="{00000000-0005-0000-0000-0000742A0000}"/>
    <cellStyle name="Notas 4 3 3 2 4" xfId="5466" xr:uid="{00000000-0005-0000-0000-0000752A0000}"/>
    <cellStyle name="Notas 4 3 3 2 4 2" xfId="11069" xr:uid="{00000000-0005-0000-0000-0000762A0000}"/>
    <cellStyle name="Notas 4 3 3 2 5" xfId="11064" xr:uid="{00000000-0005-0000-0000-0000772A0000}"/>
    <cellStyle name="Notas 4 3 3 3" xfId="5467" xr:uid="{00000000-0005-0000-0000-0000782A0000}"/>
    <cellStyle name="Notas 4 3 3 3 2" xfId="5468" xr:uid="{00000000-0005-0000-0000-0000792A0000}"/>
    <cellStyle name="Notas 4 3 3 3 2 2" xfId="11071" xr:uid="{00000000-0005-0000-0000-00007A2A0000}"/>
    <cellStyle name="Notas 4 3 3 3 3" xfId="11070" xr:uid="{00000000-0005-0000-0000-00007B2A0000}"/>
    <cellStyle name="Notas 4 3 3 4" xfId="5469" xr:uid="{00000000-0005-0000-0000-00007C2A0000}"/>
    <cellStyle name="Notas 4 3 3 4 2" xfId="5470" xr:uid="{00000000-0005-0000-0000-00007D2A0000}"/>
    <cellStyle name="Notas 4 3 3 4 2 2" xfId="11073" xr:uid="{00000000-0005-0000-0000-00007E2A0000}"/>
    <cellStyle name="Notas 4 3 3 4 3" xfId="11072" xr:uid="{00000000-0005-0000-0000-00007F2A0000}"/>
    <cellStyle name="Notas 4 3 3 5" xfId="5471" xr:uid="{00000000-0005-0000-0000-0000802A0000}"/>
    <cellStyle name="Notas 4 3 3 5 2" xfId="11074" xr:uid="{00000000-0005-0000-0000-0000812A0000}"/>
    <cellStyle name="Notas 4 3 3 6" xfId="11063" xr:uid="{00000000-0005-0000-0000-0000822A0000}"/>
    <cellStyle name="Notas 4 3 4" xfId="5472" xr:uid="{00000000-0005-0000-0000-0000832A0000}"/>
    <cellStyle name="Notas 4 3 4 2" xfId="5473" xr:uid="{00000000-0005-0000-0000-0000842A0000}"/>
    <cellStyle name="Notas 4 3 4 2 2" xfId="5474" xr:uid="{00000000-0005-0000-0000-0000852A0000}"/>
    <cellStyle name="Notas 4 3 4 2 2 2" xfId="11077" xr:uid="{00000000-0005-0000-0000-0000862A0000}"/>
    <cellStyle name="Notas 4 3 4 2 3" xfId="11076" xr:uid="{00000000-0005-0000-0000-0000872A0000}"/>
    <cellStyle name="Notas 4 3 4 3" xfId="5475" xr:uid="{00000000-0005-0000-0000-0000882A0000}"/>
    <cellStyle name="Notas 4 3 4 3 2" xfId="5476" xr:uid="{00000000-0005-0000-0000-0000892A0000}"/>
    <cellStyle name="Notas 4 3 4 3 2 2" xfId="11079" xr:uid="{00000000-0005-0000-0000-00008A2A0000}"/>
    <cellStyle name="Notas 4 3 4 3 3" xfId="11078" xr:uid="{00000000-0005-0000-0000-00008B2A0000}"/>
    <cellStyle name="Notas 4 3 4 4" xfId="5477" xr:uid="{00000000-0005-0000-0000-00008C2A0000}"/>
    <cellStyle name="Notas 4 3 4 4 2" xfId="11080" xr:uid="{00000000-0005-0000-0000-00008D2A0000}"/>
    <cellStyle name="Notas 4 3 4 5" xfId="11075" xr:uid="{00000000-0005-0000-0000-00008E2A0000}"/>
    <cellStyle name="Notas 4 3 5" xfId="5478" xr:uid="{00000000-0005-0000-0000-00008F2A0000}"/>
    <cellStyle name="Notas 4 3 5 2" xfId="5479" xr:uid="{00000000-0005-0000-0000-0000902A0000}"/>
    <cellStyle name="Notas 4 3 5 2 2" xfId="11082" xr:uid="{00000000-0005-0000-0000-0000912A0000}"/>
    <cellStyle name="Notas 4 3 5 3" xfId="11081" xr:uid="{00000000-0005-0000-0000-0000922A0000}"/>
    <cellStyle name="Notas 4 3 6" xfId="5480" xr:uid="{00000000-0005-0000-0000-0000932A0000}"/>
    <cellStyle name="Notas 4 3 6 2" xfId="5481" xr:uid="{00000000-0005-0000-0000-0000942A0000}"/>
    <cellStyle name="Notas 4 3 6 2 2" xfId="11084" xr:uid="{00000000-0005-0000-0000-0000952A0000}"/>
    <cellStyle name="Notas 4 3 6 3" xfId="11083" xr:uid="{00000000-0005-0000-0000-0000962A0000}"/>
    <cellStyle name="Notas 4 3 7" xfId="5482" xr:uid="{00000000-0005-0000-0000-0000972A0000}"/>
    <cellStyle name="Notas 4 3 7 2" xfId="5483" xr:uid="{00000000-0005-0000-0000-0000982A0000}"/>
    <cellStyle name="Notas 4 3 7 2 2" xfId="11086" xr:uid="{00000000-0005-0000-0000-0000992A0000}"/>
    <cellStyle name="Notas 4 3 7 3" xfId="11085" xr:uid="{00000000-0005-0000-0000-00009A2A0000}"/>
    <cellStyle name="Notas 4 3 8" xfId="5484" xr:uid="{00000000-0005-0000-0000-00009B2A0000}"/>
    <cellStyle name="Notas 4 3 8 2" xfId="11087" xr:uid="{00000000-0005-0000-0000-00009C2A0000}"/>
    <cellStyle name="Notas 4 3 9" xfId="11036" xr:uid="{00000000-0005-0000-0000-00009D2A0000}"/>
    <cellStyle name="Notas 4 4" xfId="5485" xr:uid="{00000000-0005-0000-0000-00009E2A0000}"/>
    <cellStyle name="Notas 4 4 2" xfId="5486" xr:uid="{00000000-0005-0000-0000-00009F2A0000}"/>
    <cellStyle name="Notas 4 4 2 2" xfId="5487" xr:uid="{00000000-0005-0000-0000-0000A02A0000}"/>
    <cellStyle name="Notas 4 4 2 2 2" xfId="5488" xr:uid="{00000000-0005-0000-0000-0000A12A0000}"/>
    <cellStyle name="Notas 4 4 2 2 2 2" xfId="5489" xr:uid="{00000000-0005-0000-0000-0000A22A0000}"/>
    <cellStyle name="Notas 4 4 2 2 2 2 2" xfId="11092" xr:uid="{00000000-0005-0000-0000-0000A32A0000}"/>
    <cellStyle name="Notas 4 4 2 2 2 3" xfId="11091" xr:uid="{00000000-0005-0000-0000-0000A42A0000}"/>
    <cellStyle name="Notas 4 4 2 2 3" xfId="5490" xr:uid="{00000000-0005-0000-0000-0000A52A0000}"/>
    <cellStyle name="Notas 4 4 2 2 3 2" xfId="5491" xr:uid="{00000000-0005-0000-0000-0000A62A0000}"/>
    <cellStyle name="Notas 4 4 2 2 3 2 2" xfId="11094" xr:uid="{00000000-0005-0000-0000-0000A72A0000}"/>
    <cellStyle name="Notas 4 4 2 2 3 3" xfId="11093" xr:uid="{00000000-0005-0000-0000-0000A82A0000}"/>
    <cellStyle name="Notas 4 4 2 2 4" xfId="5492" xr:uid="{00000000-0005-0000-0000-0000A92A0000}"/>
    <cellStyle name="Notas 4 4 2 2 4 2" xfId="11095" xr:uid="{00000000-0005-0000-0000-0000AA2A0000}"/>
    <cellStyle name="Notas 4 4 2 2 5" xfId="11090" xr:uid="{00000000-0005-0000-0000-0000AB2A0000}"/>
    <cellStyle name="Notas 4 4 2 3" xfId="5493" xr:uid="{00000000-0005-0000-0000-0000AC2A0000}"/>
    <cellStyle name="Notas 4 4 2 3 2" xfId="5494" xr:uid="{00000000-0005-0000-0000-0000AD2A0000}"/>
    <cellStyle name="Notas 4 4 2 3 2 2" xfId="11097" xr:uid="{00000000-0005-0000-0000-0000AE2A0000}"/>
    <cellStyle name="Notas 4 4 2 3 3" xfId="11096" xr:uid="{00000000-0005-0000-0000-0000AF2A0000}"/>
    <cellStyle name="Notas 4 4 2 4" xfId="5495" xr:uid="{00000000-0005-0000-0000-0000B02A0000}"/>
    <cellStyle name="Notas 4 4 2 4 2" xfId="5496" xr:uid="{00000000-0005-0000-0000-0000B12A0000}"/>
    <cellStyle name="Notas 4 4 2 4 2 2" xfId="11099" xr:uid="{00000000-0005-0000-0000-0000B22A0000}"/>
    <cellStyle name="Notas 4 4 2 4 3" xfId="11098" xr:uid="{00000000-0005-0000-0000-0000B32A0000}"/>
    <cellStyle name="Notas 4 4 2 5" xfId="5497" xr:uid="{00000000-0005-0000-0000-0000B42A0000}"/>
    <cellStyle name="Notas 4 4 2 5 2" xfId="11100" xr:uid="{00000000-0005-0000-0000-0000B52A0000}"/>
    <cellStyle name="Notas 4 4 2 6" xfId="11089" xr:uid="{00000000-0005-0000-0000-0000B62A0000}"/>
    <cellStyle name="Notas 4 4 3" xfId="5498" xr:uid="{00000000-0005-0000-0000-0000B72A0000}"/>
    <cellStyle name="Notas 4 4 3 2" xfId="5499" xr:uid="{00000000-0005-0000-0000-0000B82A0000}"/>
    <cellStyle name="Notas 4 4 3 2 2" xfId="5500" xr:uid="{00000000-0005-0000-0000-0000B92A0000}"/>
    <cellStyle name="Notas 4 4 3 2 2 2" xfId="11103" xr:uid="{00000000-0005-0000-0000-0000BA2A0000}"/>
    <cellStyle name="Notas 4 4 3 2 3" xfId="11102" xr:uid="{00000000-0005-0000-0000-0000BB2A0000}"/>
    <cellStyle name="Notas 4 4 3 3" xfId="5501" xr:uid="{00000000-0005-0000-0000-0000BC2A0000}"/>
    <cellStyle name="Notas 4 4 3 3 2" xfId="5502" xr:uid="{00000000-0005-0000-0000-0000BD2A0000}"/>
    <cellStyle name="Notas 4 4 3 3 2 2" xfId="11105" xr:uid="{00000000-0005-0000-0000-0000BE2A0000}"/>
    <cellStyle name="Notas 4 4 3 3 3" xfId="11104" xr:uid="{00000000-0005-0000-0000-0000BF2A0000}"/>
    <cellStyle name="Notas 4 4 3 4" xfId="5503" xr:uid="{00000000-0005-0000-0000-0000C02A0000}"/>
    <cellStyle name="Notas 4 4 3 4 2" xfId="11106" xr:uid="{00000000-0005-0000-0000-0000C12A0000}"/>
    <cellStyle name="Notas 4 4 3 5" xfId="11101" xr:uid="{00000000-0005-0000-0000-0000C22A0000}"/>
    <cellStyle name="Notas 4 4 4" xfId="5504" xr:uid="{00000000-0005-0000-0000-0000C32A0000}"/>
    <cellStyle name="Notas 4 4 4 2" xfId="5505" xr:uid="{00000000-0005-0000-0000-0000C42A0000}"/>
    <cellStyle name="Notas 4 4 4 2 2" xfId="11108" xr:uid="{00000000-0005-0000-0000-0000C52A0000}"/>
    <cellStyle name="Notas 4 4 4 3" xfId="11107" xr:uid="{00000000-0005-0000-0000-0000C62A0000}"/>
    <cellStyle name="Notas 4 4 5" xfId="5506" xr:uid="{00000000-0005-0000-0000-0000C72A0000}"/>
    <cellStyle name="Notas 4 4 5 2" xfId="5507" xr:uid="{00000000-0005-0000-0000-0000C82A0000}"/>
    <cellStyle name="Notas 4 4 5 2 2" xfId="11110" xr:uid="{00000000-0005-0000-0000-0000C92A0000}"/>
    <cellStyle name="Notas 4 4 5 3" xfId="11109" xr:uid="{00000000-0005-0000-0000-0000CA2A0000}"/>
    <cellStyle name="Notas 4 4 6" xfId="5508" xr:uid="{00000000-0005-0000-0000-0000CB2A0000}"/>
    <cellStyle name="Notas 4 4 6 2" xfId="5509" xr:uid="{00000000-0005-0000-0000-0000CC2A0000}"/>
    <cellStyle name="Notas 4 4 6 2 2" xfId="11112" xr:uid="{00000000-0005-0000-0000-0000CD2A0000}"/>
    <cellStyle name="Notas 4 4 6 3" xfId="11111" xr:uid="{00000000-0005-0000-0000-0000CE2A0000}"/>
    <cellStyle name="Notas 4 4 7" xfId="5510" xr:uid="{00000000-0005-0000-0000-0000CF2A0000}"/>
    <cellStyle name="Notas 4 4 7 2" xfId="11113" xr:uid="{00000000-0005-0000-0000-0000D02A0000}"/>
    <cellStyle name="Notas 4 4 8" xfId="11088" xr:uid="{00000000-0005-0000-0000-0000D12A0000}"/>
    <cellStyle name="Notas 4 5" xfId="5511" xr:uid="{00000000-0005-0000-0000-0000D22A0000}"/>
    <cellStyle name="Notas 4 6" xfId="5512" xr:uid="{00000000-0005-0000-0000-0000D32A0000}"/>
    <cellStyle name="Notas 4 6 2" xfId="5513" xr:uid="{00000000-0005-0000-0000-0000D42A0000}"/>
    <cellStyle name="Notas 4 6 2 2" xfId="5514" xr:uid="{00000000-0005-0000-0000-0000D52A0000}"/>
    <cellStyle name="Notas 4 6 2 2 2" xfId="5515" xr:uid="{00000000-0005-0000-0000-0000D62A0000}"/>
    <cellStyle name="Notas 4 6 2 2 2 2" xfId="11117" xr:uid="{00000000-0005-0000-0000-0000D72A0000}"/>
    <cellStyle name="Notas 4 6 2 2 3" xfId="11116" xr:uid="{00000000-0005-0000-0000-0000D82A0000}"/>
    <cellStyle name="Notas 4 6 2 3" xfId="5516" xr:uid="{00000000-0005-0000-0000-0000D92A0000}"/>
    <cellStyle name="Notas 4 6 2 3 2" xfId="5517" xr:uid="{00000000-0005-0000-0000-0000DA2A0000}"/>
    <cellStyle name="Notas 4 6 2 3 2 2" xfId="11119" xr:uid="{00000000-0005-0000-0000-0000DB2A0000}"/>
    <cellStyle name="Notas 4 6 2 3 3" xfId="11118" xr:uid="{00000000-0005-0000-0000-0000DC2A0000}"/>
    <cellStyle name="Notas 4 6 2 4" xfId="5518" xr:uid="{00000000-0005-0000-0000-0000DD2A0000}"/>
    <cellStyle name="Notas 4 6 2 4 2" xfId="11120" xr:uid="{00000000-0005-0000-0000-0000DE2A0000}"/>
    <cellStyle name="Notas 4 6 2 5" xfId="11115" xr:uid="{00000000-0005-0000-0000-0000DF2A0000}"/>
    <cellStyle name="Notas 4 6 3" xfId="5519" xr:uid="{00000000-0005-0000-0000-0000E02A0000}"/>
    <cellStyle name="Notas 4 6 3 2" xfId="5520" xr:uid="{00000000-0005-0000-0000-0000E12A0000}"/>
    <cellStyle name="Notas 4 6 3 2 2" xfId="11122" xr:uid="{00000000-0005-0000-0000-0000E22A0000}"/>
    <cellStyle name="Notas 4 6 3 3" xfId="11121" xr:uid="{00000000-0005-0000-0000-0000E32A0000}"/>
    <cellStyle name="Notas 4 6 4" xfId="5521" xr:uid="{00000000-0005-0000-0000-0000E42A0000}"/>
    <cellStyle name="Notas 4 6 4 2" xfId="5522" xr:uid="{00000000-0005-0000-0000-0000E52A0000}"/>
    <cellStyle name="Notas 4 6 4 2 2" xfId="11124" xr:uid="{00000000-0005-0000-0000-0000E62A0000}"/>
    <cellStyle name="Notas 4 6 4 3" xfId="11123" xr:uid="{00000000-0005-0000-0000-0000E72A0000}"/>
    <cellStyle name="Notas 4 6 5" xfId="5523" xr:uid="{00000000-0005-0000-0000-0000E82A0000}"/>
    <cellStyle name="Notas 4 6 5 2" xfId="11125" xr:uid="{00000000-0005-0000-0000-0000E92A0000}"/>
    <cellStyle name="Notas 4 6 6" xfId="11114" xr:uid="{00000000-0005-0000-0000-0000EA2A0000}"/>
    <cellStyle name="Notas 4 7" xfId="5524" xr:uid="{00000000-0005-0000-0000-0000EB2A0000}"/>
    <cellStyle name="Notas 4 7 2" xfId="5525" xr:uid="{00000000-0005-0000-0000-0000EC2A0000}"/>
    <cellStyle name="Notas 4 7 2 2" xfId="5526" xr:uid="{00000000-0005-0000-0000-0000ED2A0000}"/>
    <cellStyle name="Notas 4 7 2 2 2" xfId="11128" xr:uid="{00000000-0005-0000-0000-0000EE2A0000}"/>
    <cellStyle name="Notas 4 7 2 3" xfId="11127" xr:uid="{00000000-0005-0000-0000-0000EF2A0000}"/>
    <cellStyle name="Notas 4 7 3" xfId="5527" xr:uid="{00000000-0005-0000-0000-0000F02A0000}"/>
    <cellStyle name="Notas 4 7 3 2" xfId="5528" xr:uid="{00000000-0005-0000-0000-0000F12A0000}"/>
    <cellStyle name="Notas 4 7 3 2 2" xfId="11130" xr:uid="{00000000-0005-0000-0000-0000F22A0000}"/>
    <cellStyle name="Notas 4 7 3 3" xfId="11129" xr:uid="{00000000-0005-0000-0000-0000F32A0000}"/>
    <cellStyle name="Notas 4 7 4" xfId="5529" xr:uid="{00000000-0005-0000-0000-0000F42A0000}"/>
    <cellStyle name="Notas 4 7 4 2" xfId="11131" xr:uid="{00000000-0005-0000-0000-0000F52A0000}"/>
    <cellStyle name="Notas 4 7 5" xfId="11126" xr:uid="{00000000-0005-0000-0000-0000F62A0000}"/>
    <cellStyle name="Notas 4 8" xfId="5530" xr:uid="{00000000-0005-0000-0000-0000F72A0000}"/>
    <cellStyle name="Notas 4 8 2" xfId="5531" xr:uid="{00000000-0005-0000-0000-0000F82A0000}"/>
    <cellStyle name="Notas 4 8 2 2" xfId="11133" xr:uid="{00000000-0005-0000-0000-0000F92A0000}"/>
    <cellStyle name="Notas 4 8 3" xfId="11132" xr:uid="{00000000-0005-0000-0000-0000FA2A0000}"/>
    <cellStyle name="Notas 4 9" xfId="5532" xr:uid="{00000000-0005-0000-0000-0000FB2A0000}"/>
    <cellStyle name="Notas 4 9 2" xfId="5533" xr:uid="{00000000-0005-0000-0000-0000FC2A0000}"/>
    <cellStyle name="Notas 4 9 2 2" xfId="11135" xr:uid="{00000000-0005-0000-0000-0000FD2A0000}"/>
    <cellStyle name="Notas 4 9 3" xfId="11134" xr:uid="{00000000-0005-0000-0000-0000FE2A0000}"/>
    <cellStyle name="Notas 5" xfId="5534" xr:uid="{00000000-0005-0000-0000-0000FF2A0000}"/>
    <cellStyle name="Notas 5 2" xfId="5535" xr:uid="{00000000-0005-0000-0000-0000002B0000}"/>
    <cellStyle name="Notas 5 2 2" xfId="5536" xr:uid="{00000000-0005-0000-0000-0000012B0000}"/>
    <cellStyle name="Notas 5 2 2 2" xfId="5537" xr:uid="{00000000-0005-0000-0000-0000022B0000}"/>
    <cellStyle name="Notas 5 2 2 2 2" xfId="5538" xr:uid="{00000000-0005-0000-0000-0000032B0000}"/>
    <cellStyle name="Notas 5 2 2 2 2 2" xfId="11140" xr:uid="{00000000-0005-0000-0000-0000042B0000}"/>
    <cellStyle name="Notas 5 2 2 2 3" xfId="11139" xr:uid="{00000000-0005-0000-0000-0000052B0000}"/>
    <cellStyle name="Notas 5 2 2 3" xfId="5539" xr:uid="{00000000-0005-0000-0000-0000062B0000}"/>
    <cellStyle name="Notas 5 2 2 3 2" xfId="5540" xr:uid="{00000000-0005-0000-0000-0000072B0000}"/>
    <cellStyle name="Notas 5 2 2 3 2 2" xfId="11142" xr:uid="{00000000-0005-0000-0000-0000082B0000}"/>
    <cellStyle name="Notas 5 2 2 3 3" xfId="11141" xr:uid="{00000000-0005-0000-0000-0000092B0000}"/>
    <cellStyle name="Notas 5 2 2 4" xfId="5541" xr:uid="{00000000-0005-0000-0000-00000A2B0000}"/>
    <cellStyle name="Notas 5 2 2 4 2" xfId="11143" xr:uid="{00000000-0005-0000-0000-00000B2B0000}"/>
    <cellStyle name="Notas 5 2 2 5" xfId="11138" xr:uid="{00000000-0005-0000-0000-00000C2B0000}"/>
    <cellStyle name="Notas 5 2 3" xfId="5542" xr:uid="{00000000-0005-0000-0000-00000D2B0000}"/>
    <cellStyle name="Notas 5 2 3 2" xfId="5543" xr:uid="{00000000-0005-0000-0000-00000E2B0000}"/>
    <cellStyle name="Notas 5 2 3 2 2" xfId="11145" xr:uid="{00000000-0005-0000-0000-00000F2B0000}"/>
    <cellStyle name="Notas 5 2 3 3" xfId="11144" xr:uid="{00000000-0005-0000-0000-0000102B0000}"/>
    <cellStyle name="Notas 5 2 4" xfId="5544" xr:uid="{00000000-0005-0000-0000-0000112B0000}"/>
    <cellStyle name="Notas 5 2 4 2" xfId="5545" xr:uid="{00000000-0005-0000-0000-0000122B0000}"/>
    <cellStyle name="Notas 5 2 4 2 2" xfId="11147" xr:uid="{00000000-0005-0000-0000-0000132B0000}"/>
    <cellStyle name="Notas 5 2 4 3" xfId="11146" xr:uid="{00000000-0005-0000-0000-0000142B0000}"/>
    <cellStyle name="Notas 5 2 5" xfId="5546" xr:uid="{00000000-0005-0000-0000-0000152B0000}"/>
    <cellStyle name="Notas 5 2 5 2" xfId="11148" xr:uid="{00000000-0005-0000-0000-0000162B0000}"/>
    <cellStyle name="Notas 5 2 6" xfId="11137" xr:uid="{00000000-0005-0000-0000-0000172B0000}"/>
    <cellStyle name="Notas 5 3" xfId="5547" xr:uid="{00000000-0005-0000-0000-0000182B0000}"/>
    <cellStyle name="Notas 5 3 2" xfId="5548" xr:uid="{00000000-0005-0000-0000-0000192B0000}"/>
    <cellStyle name="Notas 5 3 2 2" xfId="5549" xr:uid="{00000000-0005-0000-0000-00001A2B0000}"/>
    <cellStyle name="Notas 5 3 2 2 2" xfId="11151" xr:uid="{00000000-0005-0000-0000-00001B2B0000}"/>
    <cellStyle name="Notas 5 3 2 3" xfId="11150" xr:uid="{00000000-0005-0000-0000-00001C2B0000}"/>
    <cellStyle name="Notas 5 3 3" xfId="5550" xr:uid="{00000000-0005-0000-0000-00001D2B0000}"/>
    <cellStyle name="Notas 5 3 3 2" xfId="5551" xr:uid="{00000000-0005-0000-0000-00001E2B0000}"/>
    <cellStyle name="Notas 5 3 3 2 2" xfId="11153" xr:uid="{00000000-0005-0000-0000-00001F2B0000}"/>
    <cellStyle name="Notas 5 3 3 3" xfId="11152" xr:uid="{00000000-0005-0000-0000-0000202B0000}"/>
    <cellStyle name="Notas 5 3 4" xfId="5552" xr:uid="{00000000-0005-0000-0000-0000212B0000}"/>
    <cellStyle name="Notas 5 3 4 2" xfId="11154" xr:uid="{00000000-0005-0000-0000-0000222B0000}"/>
    <cellStyle name="Notas 5 3 5" xfId="11149" xr:uid="{00000000-0005-0000-0000-0000232B0000}"/>
    <cellStyle name="Notas 5 4" xfId="5553" xr:uid="{00000000-0005-0000-0000-0000242B0000}"/>
    <cellStyle name="Notas 5 4 2" xfId="5554" xr:uid="{00000000-0005-0000-0000-0000252B0000}"/>
    <cellStyle name="Notas 5 4 2 2" xfId="11156" xr:uid="{00000000-0005-0000-0000-0000262B0000}"/>
    <cellStyle name="Notas 5 4 3" xfId="11155" xr:uid="{00000000-0005-0000-0000-0000272B0000}"/>
    <cellStyle name="Notas 5 5" xfId="5555" xr:uid="{00000000-0005-0000-0000-0000282B0000}"/>
    <cellStyle name="Notas 5 5 2" xfId="5556" xr:uid="{00000000-0005-0000-0000-0000292B0000}"/>
    <cellStyle name="Notas 5 5 2 2" xfId="11158" xr:uid="{00000000-0005-0000-0000-00002A2B0000}"/>
    <cellStyle name="Notas 5 5 3" xfId="11157" xr:uid="{00000000-0005-0000-0000-00002B2B0000}"/>
    <cellStyle name="Notas 5 6" xfId="5557" xr:uid="{00000000-0005-0000-0000-00002C2B0000}"/>
    <cellStyle name="Notas 5 6 2" xfId="5558" xr:uid="{00000000-0005-0000-0000-00002D2B0000}"/>
    <cellStyle name="Notas 5 6 2 2" xfId="11160" xr:uid="{00000000-0005-0000-0000-00002E2B0000}"/>
    <cellStyle name="Notas 5 6 3" xfId="11159" xr:uid="{00000000-0005-0000-0000-00002F2B0000}"/>
    <cellStyle name="Notas 5 7" xfId="5559" xr:uid="{00000000-0005-0000-0000-0000302B0000}"/>
    <cellStyle name="Notas 5 7 2" xfId="11161" xr:uid="{00000000-0005-0000-0000-0000312B0000}"/>
    <cellStyle name="Notas 5 8" xfId="11136" xr:uid="{00000000-0005-0000-0000-0000322B0000}"/>
    <cellStyle name="Notas 6" xfId="5560" xr:uid="{00000000-0005-0000-0000-0000332B0000}"/>
    <cellStyle name="Notas 6 2" xfId="5561" xr:uid="{00000000-0005-0000-0000-0000342B0000}"/>
    <cellStyle name="Notas 6 2 2" xfId="5562" xr:uid="{00000000-0005-0000-0000-0000352B0000}"/>
    <cellStyle name="Notas 6 2 2 2" xfId="5563" xr:uid="{00000000-0005-0000-0000-0000362B0000}"/>
    <cellStyle name="Notas 6 2 2 2 2" xfId="5564" xr:uid="{00000000-0005-0000-0000-0000372B0000}"/>
    <cellStyle name="Notas 6 2 2 2 2 2" xfId="11165" xr:uid="{00000000-0005-0000-0000-0000382B0000}"/>
    <cellStyle name="Notas 6 2 2 2 3" xfId="11164" xr:uid="{00000000-0005-0000-0000-0000392B0000}"/>
    <cellStyle name="Notas 6 2 2 3" xfId="5565" xr:uid="{00000000-0005-0000-0000-00003A2B0000}"/>
    <cellStyle name="Notas 6 2 2 3 2" xfId="5566" xr:uid="{00000000-0005-0000-0000-00003B2B0000}"/>
    <cellStyle name="Notas 6 2 2 3 2 2" xfId="11167" xr:uid="{00000000-0005-0000-0000-00003C2B0000}"/>
    <cellStyle name="Notas 6 2 2 3 3" xfId="11166" xr:uid="{00000000-0005-0000-0000-00003D2B0000}"/>
    <cellStyle name="Notas 6 2 2 4" xfId="5567" xr:uid="{00000000-0005-0000-0000-00003E2B0000}"/>
    <cellStyle name="Notas 6 2 2 4 2" xfId="11168" xr:uid="{00000000-0005-0000-0000-00003F2B0000}"/>
    <cellStyle name="Notas 6 2 2 5" xfId="11163" xr:uid="{00000000-0005-0000-0000-0000402B0000}"/>
    <cellStyle name="Notas 6 2 3" xfId="5568" xr:uid="{00000000-0005-0000-0000-0000412B0000}"/>
    <cellStyle name="Notas 6 2 3 2" xfId="5569" xr:uid="{00000000-0005-0000-0000-0000422B0000}"/>
    <cellStyle name="Notas 6 2 3 2 2" xfId="11170" xr:uid="{00000000-0005-0000-0000-0000432B0000}"/>
    <cellStyle name="Notas 6 2 3 3" xfId="11169" xr:uid="{00000000-0005-0000-0000-0000442B0000}"/>
    <cellStyle name="Notas 6 2 4" xfId="5570" xr:uid="{00000000-0005-0000-0000-0000452B0000}"/>
    <cellStyle name="Notas 6 2 4 2" xfId="5571" xr:uid="{00000000-0005-0000-0000-0000462B0000}"/>
    <cellStyle name="Notas 6 2 4 2 2" xfId="11172" xr:uid="{00000000-0005-0000-0000-0000472B0000}"/>
    <cellStyle name="Notas 6 2 4 3" xfId="11171" xr:uid="{00000000-0005-0000-0000-0000482B0000}"/>
    <cellStyle name="Notas 6 2 5" xfId="5572" xr:uid="{00000000-0005-0000-0000-0000492B0000}"/>
    <cellStyle name="Notas 6 2 5 2" xfId="11173" xr:uid="{00000000-0005-0000-0000-00004A2B0000}"/>
    <cellStyle name="Notas 6 2 6" xfId="11162" xr:uid="{00000000-0005-0000-0000-00004B2B0000}"/>
    <cellStyle name="Notas 6 3" xfId="5573" xr:uid="{00000000-0005-0000-0000-00004C2B0000}"/>
    <cellStyle name="Notas 6 3 2" xfId="5574" xr:uid="{00000000-0005-0000-0000-00004D2B0000}"/>
    <cellStyle name="Notas 6 3 2 2" xfId="5575" xr:uid="{00000000-0005-0000-0000-00004E2B0000}"/>
    <cellStyle name="Notas 6 3 2 2 2" xfId="11176" xr:uid="{00000000-0005-0000-0000-00004F2B0000}"/>
    <cellStyle name="Notas 6 3 2 3" xfId="11175" xr:uid="{00000000-0005-0000-0000-0000502B0000}"/>
    <cellStyle name="Notas 6 3 3" xfId="5576" xr:uid="{00000000-0005-0000-0000-0000512B0000}"/>
    <cellStyle name="Notas 6 3 3 2" xfId="5577" xr:uid="{00000000-0005-0000-0000-0000522B0000}"/>
    <cellStyle name="Notas 6 3 3 2 2" xfId="11178" xr:uid="{00000000-0005-0000-0000-0000532B0000}"/>
    <cellStyle name="Notas 6 3 3 3" xfId="11177" xr:uid="{00000000-0005-0000-0000-0000542B0000}"/>
    <cellStyle name="Notas 6 3 4" xfId="5578" xr:uid="{00000000-0005-0000-0000-0000552B0000}"/>
    <cellStyle name="Notas 6 3 4 2" xfId="11179" xr:uid="{00000000-0005-0000-0000-0000562B0000}"/>
    <cellStyle name="Notas 6 3 5" xfId="11174" xr:uid="{00000000-0005-0000-0000-0000572B0000}"/>
    <cellStyle name="Notas 6 4" xfId="5579" xr:uid="{00000000-0005-0000-0000-0000582B0000}"/>
    <cellStyle name="Notas 6 4 2" xfId="5580" xr:uid="{00000000-0005-0000-0000-0000592B0000}"/>
    <cellStyle name="Notas 6 4 2 2" xfId="11181" xr:uid="{00000000-0005-0000-0000-00005A2B0000}"/>
    <cellStyle name="Notas 6 4 3" xfId="11180" xr:uid="{00000000-0005-0000-0000-00005B2B0000}"/>
    <cellStyle name="Notas 6 5" xfId="5581" xr:uid="{00000000-0005-0000-0000-00005C2B0000}"/>
    <cellStyle name="Notas 6 5 2" xfId="5582" xr:uid="{00000000-0005-0000-0000-00005D2B0000}"/>
    <cellStyle name="Notas 6 5 2 2" xfId="11183" xr:uid="{00000000-0005-0000-0000-00005E2B0000}"/>
    <cellStyle name="Notas 6 5 3" xfId="11182" xr:uid="{00000000-0005-0000-0000-00005F2B0000}"/>
    <cellStyle name="Notas 6 6" xfId="5583" xr:uid="{00000000-0005-0000-0000-0000602B0000}"/>
    <cellStyle name="Notas 6 6 2" xfId="5584" xr:uid="{00000000-0005-0000-0000-0000612B0000}"/>
    <cellStyle name="Notas 6 6 2 2" xfId="11185" xr:uid="{00000000-0005-0000-0000-0000622B0000}"/>
    <cellStyle name="Notas 6 6 3" xfId="11184" xr:uid="{00000000-0005-0000-0000-0000632B0000}"/>
    <cellStyle name="Notas 6 7" xfId="5585" xr:uid="{00000000-0005-0000-0000-0000642B0000}"/>
    <cellStyle name="Notas 6 7 2" xfId="11186" xr:uid="{00000000-0005-0000-0000-0000652B0000}"/>
    <cellStyle name="Notas 7" xfId="5586" xr:uid="{00000000-0005-0000-0000-0000662B0000}"/>
    <cellStyle name="Notas 7 2" xfId="5587" xr:uid="{00000000-0005-0000-0000-0000672B0000}"/>
    <cellStyle name="Notas 7 2 2" xfId="5588" xr:uid="{00000000-0005-0000-0000-0000682B0000}"/>
    <cellStyle name="Notas 7 2 2 2" xfId="5589" xr:uid="{00000000-0005-0000-0000-0000692B0000}"/>
    <cellStyle name="Notas 7 2 2 2 2" xfId="5590" xr:uid="{00000000-0005-0000-0000-00006A2B0000}"/>
    <cellStyle name="Notas 7 2 2 2 2 2" xfId="11191" xr:uid="{00000000-0005-0000-0000-00006B2B0000}"/>
    <cellStyle name="Notas 7 2 2 2 3" xfId="11190" xr:uid="{00000000-0005-0000-0000-00006C2B0000}"/>
    <cellStyle name="Notas 7 2 2 3" xfId="5591" xr:uid="{00000000-0005-0000-0000-00006D2B0000}"/>
    <cellStyle name="Notas 7 2 2 3 2" xfId="11192" xr:uid="{00000000-0005-0000-0000-00006E2B0000}"/>
    <cellStyle name="Notas 7 2 2 4" xfId="11189" xr:uid="{00000000-0005-0000-0000-00006F2B0000}"/>
    <cellStyle name="Notas 7 2 3" xfId="5592" xr:uid="{00000000-0005-0000-0000-0000702B0000}"/>
    <cellStyle name="Notas 7 2 3 2" xfId="5593" xr:uid="{00000000-0005-0000-0000-0000712B0000}"/>
    <cellStyle name="Notas 7 2 3 2 2" xfId="11194" xr:uid="{00000000-0005-0000-0000-0000722B0000}"/>
    <cellStyle name="Notas 7 2 3 3" xfId="11193" xr:uid="{00000000-0005-0000-0000-0000732B0000}"/>
    <cellStyle name="Notas 7 2 4" xfId="5594" xr:uid="{00000000-0005-0000-0000-0000742B0000}"/>
    <cellStyle name="Notas 7 2 4 2" xfId="5595" xr:uid="{00000000-0005-0000-0000-0000752B0000}"/>
    <cellStyle name="Notas 7 2 4 2 2" xfId="11196" xr:uid="{00000000-0005-0000-0000-0000762B0000}"/>
    <cellStyle name="Notas 7 2 4 3" xfId="11195" xr:uid="{00000000-0005-0000-0000-0000772B0000}"/>
    <cellStyle name="Notas 7 2 5" xfId="5596" xr:uid="{00000000-0005-0000-0000-0000782B0000}"/>
    <cellStyle name="Notas 7 2 5 2" xfId="11197" xr:uid="{00000000-0005-0000-0000-0000792B0000}"/>
    <cellStyle name="Notas 7 2 6" xfId="11188" xr:uid="{00000000-0005-0000-0000-00007A2B0000}"/>
    <cellStyle name="Notas 7 3" xfId="5597" xr:uid="{00000000-0005-0000-0000-00007B2B0000}"/>
    <cellStyle name="Notas 7 3 2" xfId="5598" xr:uid="{00000000-0005-0000-0000-00007C2B0000}"/>
    <cellStyle name="Notas 7 3 2 2" xfId="5599" xr:uid="{00000000-0005-0000-0000-00007D2B0000}"/>
    <cellStyle name="Notas 7 3 2 2 2" xfId="11200" xr:uid="{00000000-0005-0000-0000-00007E2B0000}"/>
    <cellStyle name="Notas 7 3 2 3" xfId="11199" xr:uid="{00000000-0005-0000-0000-00007F2B0000}"/>
    <cellStyle name="Notas 7 3 3" xfId="5600" xr:uid="{00000000-0005-0000-0000-0000802B0000}"/>
    <cellStyle name="Notas 7 3 3 2" xfId="5601" xr:uid="{00000000-0005-0000-0000-0000812B0000}"/>
    <cellStyle name="Notas 7 3 3 2 2" xfId="11202" xr:uid="{00000000-0005-0000-0000-0000822B0000}"/>
    <cellStyle name="Notas 7 3 3 3" xfId="11201" xr:uid="{00000000-0005-0000-0000-0000832B0000}"/>
    <cellStyle name="Notas 7 3 4" xfId="5602" xr:uid="{00000000-0005-0000-0000-0000842B0000}"/>
    <cellStyle name="Notas 7 3 4 2" xfId="11203" xr:uid="{00000000-0005-0000-0000-0000852B0000}"/>
    <cellStyle name="Notas 7 3 5" xfId="11198" xr:uid="{00000000-0005-0000-0000-0000862B0000}"/>
    <cellStyle name="Notas 7 4" xfId="5603" xr:uid="{00000000-0005-0000-0000-0000872B0000}"/>
    <cellStyle name="Notas 7 4 2" xfId="5604" xr:uid="{00000000-0005-0000-0000-0000882B0000}"/>
    <cellStyle name="Notas 7 4 2 2" xfId="11205" xr:uid="{00000000-0005-0000-0000-0000892B0000}"/>
    <cellStyle name="Notas 7 4 3" xfId="11204" xr:uid="{00000000-0005-0000-0000-00008A2B0000}"/>
    <cellStyle name="Notas 7 5" xfId="5605" xr:uid="{00000000-0005-0000-0000-00008B2B0000}"/>
    <cellStyle name="Notas 7 5 2" xfId="5606" xr:uid="{00000000-0005-0000-0000-00008C2B0000}"/>
    <cellStyle name="Notas 7 5 2 2" xfId="11207" xr:uid="{00000000-0005-0000-0000-00008D2B0000}"/>
    <cellStyle name="Notas 7 5 3" xfId="11206" xr:uid="{00000000-0005-0000-0000-00008E2B0000}"/>
    <cellStyle name="Notas 7 6" xfId="5607" xr:uid="{00000000-0005-0000-0000-00008F2B0000}"/>
    <cellStyle name="Notas 7 6 2" xfId="11208" xr:uid="{00000000-0005-0000-0000-0000902B0000}"/>
    <cellStyle name="Notas 7 7" xfId="11187" xr:uid="{00000000-0005-0000-0000-0000912B0000}"/>
    <cellStyle name="Notas 8" xfId="5608" xr:uid="{00000000-0005-0000-0000-0000922B0000}"/>
    <cellStyle name="Notas 8 2" xfId="5609" xr:uid="{00000000-0005-0000-0000-0000932B0000}"/>
    <cellStyle name="Notas 8 2 2" xfId="5610" xr:uid="{00000000-0005-0000-0000-0000942B0000}"/>
    <cellStyle name="Notas 8 2 2 2" xfId="5611" xr:uid="{00000000-0005-0000-0000-0000952B0000}"/>
    <cellStyle name="Notas 8 2 2 2 2" xfId="5612" xr:uid="{00000000-0005-0000-0000-0000962B0000}"/>
    <cellStyle name="Notas 8 2 2 2 2 2" xfId="11213" xr:uid="{00000000-0005-0000-0000-0000972B0000}"/>
    <cellStyle name="Notas 8 2 2 2 3" xfId="11212" xr:uid="{00000000-0005-0000-0000-0000982B0000}"/>
    <cellStyle name="Notas 8 2 2 3" xfId="5613" xr:uid="{00000000-0005-0000-0000-0000992B0000}"/>
    <cellStyle name="Notas 8 2 2 3 2" xfId="11214" xr:uid="{00000000-0005-0000-0000-00009A2B0000}"/>
    <cellStyle name="Notas 8 2 2 4" xfId="11211" xr:uid="{00000000-0005-0000-0000-00009B2B0000}"/>
    <cellStyle name="Notas 8 2 3" xfId="5614" xr:uid="{00000000-0005-0000-0000-00009C2B0000}"/>
    <cellStyle name="Notas 8 2 3 2" xfId="5615" xr:uid="{00000000-0005-0000-0000-00009D2B0000}"/>
    <cellStyle name="Notas 8 2 3 2 2" xfId="11216" xr:uid="{00000000-0005-0000-0000-00009E2B0000}"/>
    <cellStyle name="Notas 8 2 3 3" xfId="11215" xr:uid="{00000000-0005-0000-0000-00009F2B0000}"/>
    <cellStyle name="Notas 8 2 4" xfId="5616" xr:uid="{00000000-0005-0000-0000-0000A02B0000}"/>
    <cellStyle name="Notas 8 2 4 2" xfId="5617" xr:uid="{00000000-0005-0000-0000-0000A12B0000}"/>
    <cellStyle name="Notas 8 2 4 2 2" xfId="11218" xr:uid="{00000000-0005-0000-0000-0000A22B0000}"/>
    <cellStyle name="Notas 8 2 4 3" xfId="11217" xr:uid="{00000000-0005-0000-0000-0000A32B0000}"/>
    <cellStyle name="Notas 8 2 5" xfId="5618" xr:uid="{00000000-0005-0000-0000-0000A42B0000}"/>
    <cellStyle name="Notas 8 2 5 2" xfId="11219" xr:uid="{00000000-0005-0000-0000-0000A52B0000}"/>
    <cellStyle name="Notas 8 2 6" xfId="11210" xr:uid="{00000000-0005-0000-0000-0000A62B0000}"/>
    <cellStyle name="Notas 8 3" xfId="5619" xr:uid="{00000000-0005-0000-0000-0000A72B0000}"/>
    <cellStyle name="Notas 8 3 2" xfId="5620" xr:uid="{00000000-0005-0000-0000-0000A82B0000}"/>
    <cellStyle name="Notas 8 3 2 2" xfId="5621" xr:uid="{00000000-0005-0000-0000-0000A92B0000}"/>
    <cellStyle name="Notas 8 3 2 2 2" xfId="11222" xr:uid="{00000000-0005-0000-0000-0000AA2B0000}"/>
    <cellStyle name="Notas 8 3 2 3" xfId="11221" xr:uid="{00000000-0005-0000-0000-0000AB2B0000}"/>
    <cellStyle name="Notas 8 3 3" xfId="5622" xr:uid="{00000000-0005-0000-0000-0000AC2B0000}"/>
    <cellStyle name="Notas 8 3 3 2" xfId="5623" xr:uid="{00000000-0005-0000-0000-0000AD2B0000}"/>
    <cellStyle name="Notas 8 3 3 2 2" xfId="11224" xr:uid="{00000000-0005-0000-0000-0000AE2B0000}"/>
    <cellStyle name="Notas 8 3 3 3" xfId="11223" xr:uid="{00000000-0005-0000-0000-0000AF2B0000}"/>
    <cellStyle name="Notas 8 3 4" xfId="5624" xr:uid="{00000000-0005-0000-0000-0000B02B0000}"/>
    <cellStyle name="Notas 8 3 4 2" xfId="11225" xr:uid="{00000000-0005-0000-0000-0000B12B0000}"/>
    <cellStyle name="Notas 8 3 5" xfId="11220" xr:uid="{00000000-0005-0000-0000-0000B22B0000}"/>
    <cellStyle name="Notas 8 4" xfId="5625" xr:uid="{00000000-0005-0000-0000-0000B32B0000}"/>
    <cellStyle name="Notas 8 4 2" xfId="5626" xr:uid="{00000000-0005-0000-0000-0000B42B0000}"/>
    <cellStyle name="Notas 8 4 2 2" xfId="11227" xr:uid="{00000000-0005-0000-0000-0000B52B0000}"/>
    <cellStyle name="Notas 8 4 3" xfId="11226" xr:uid="{00000000-0005-0000-0000-0000B62B0000}"/>
    <cellStyle name="Notas 8 5" xfId="5627" xr:uid="{00000000-0005-0000-0000-0000B72B0000}"/>
    <cellStyle name="Notas 8 5 2" xfId="5628" xr:uid="{00000000-0005-0000-0000-0000B82B0000}"/>
    <cellStyle name="Notas 8 5 2 2" xfId="11229" xr:uid="{00000000-0005-0000-0000-0000B92B0000}"/>
    <cellStyle name="Notas 8 5 3" xfId="11228" xr:uid="{00000000-0005-0000-0000-0000BA2B0000}"/>
    <cellStyle name="Notas 8 6" xfId="5629" xr:uid="{00000000-0005-0000-0000-0000BB2B0000}"/>
    <cellStyle name="Notas 8 6 2" xfId="11230" xr:uid="{00000000-0005-0000-0000-0000BC2B0000}"/>
    <cellStyle name="Notas 8 7" xfId="11209" xr:uid="{00000000-0005-0000-0000-0000BD2B0000}"/>
    <cellStyle name="Notas 9" xfId="5630" xr:uid="{00000000-0005-0000-0000-0000BE2B0000}"/>
    <cellStyle name="Notas 9 2" xfId="5631" xr:uid="{00000000-0005-0000-0000-0000BF2B0000}"/>
    <cellStyle name="Notas 9 2 2" xfId="5632" xr:uid="{00000000-0005-0000-0000-0000C02B0000}"/>
    <cellStyle name="Notas 9 2 2 2" xfId="5633" xr:uid="{00000000-0005-0000-0000-0000C12B0000}"/>
    <cellStyle name="Notas 9 2 2 2 2" xfId="5634" xr:uid="{00000000-0005-0000-0000-0000C22B0000}"/>
    <cellStyle name="Notas 9 2 2 2 2 2" xfId="11235" xr:uid="{00000000-0005-0000-0000-0000C32B0000}"/>
    <cellStyle name="Notas 9 2 2 2 3" xfId="11234" xr:uid="{00000000-0005-0000-0000-0000C42B0000}"/>
    <cellStyle name="Notas 9 2 2 3" xfId="5635" xr:uid="{00000000-0005-0000-0000-0000C52B0000}"/>
    <cellStyle name="Notas 9 2 2 3 2" xfId="11236" xr:uid="{00000000-0005-0000-0000-0000C62B0000}"/>
    <cellStyle name="Notas 9 2 2 4" xfId="11233" xr:uid="{00000000-0005-0000-0000-0000C72B0000}"/>
    <cellStyle name="Notas 9 2 3" xfId="5636" xr:uid="{00000000-0005-0000-0000-0000C82B0000}"/>
    <cellStyle name="Notas 9 2 3 2" xfId="5637" xr:uid="{00000000-0005-0000-0000-0000C92B0000}"/>
    <cellStyle name="Notas 9 2 3 2 2" xfId="11238" xr:uid="{00000000-0005-0000-0000-0000CA2B0000}"/>
    <cellStyle name="Notas 9 2 3 3" xfId="11237" xr:uid="{00000000-0005-0000-0000-0000CB2B0000}"/>
    <cellStyle name="Notas 9 2 4" xfId="5638" xr:uid="{00000000-0005-0000-0000-0000CC2B0000}"/>
    <cellStyle name="Notas 9 2 4 2" xfId="5639" xr:uid="{00000000-0005-0000-0000-0000CD2B0000}"/>
    <cellStyle name="Notas 9 2 4 2 2" xfId="11240" xr:uid="{00000000-0005-0000-0000-0000CE2B0000}"/>
    <cellStyle name="Notas 9 2 4 3" xfId="11239" xr:uid="{00000000-0005-0000-0000-0000CF2B0000}"/>
    <cellStyle name="Notas 9 2 5" xfId="5640" xr:uid="{00000000-0005-0000-0000-0000D02B0000}"/>
    <cellStyle name="Notas 9 2 5 2" xfId="11241" xr:uid="{00000000-0005-0000-0000-0000D12B0000}"/>
    <cellStyle name="Notas 9 2 6" xfId="11232" xr:uid="{00000000-0005-0000-0000-0000D22B0000}"/>
    <cellStyle name="Notas 9 3" xfId="5641" xr:uid="{00000000-0005-0000-0000-0000D32B0000}"/>
    <cellStyle name="Notas 9 3 2" xfId="5642" xr:uid="{00000000-0005-0000-0000-0000D42B0000}"/>
    <cellStyle name="Notas 9 3 2 2" xfId="5643" xr:uid="{00000000-0005-0000-0000-0000D52B0000}"/>
    <cellStyle name="Notas 9 3 2 2 2" xfId="11244" xr:uid="{00000000-0005-0000-0000-0000D62B0000}"/>
    <cellStyle name="Notas 9 3 2 3" xfId="11243" xr:uid="{00000000-0005-0000-0000-0000D72B0000}"/>
    <cellStyle name="Notas 9 3 3" xfId="5644" xr:uid="{00000000-0005-0000-0000-0000D82B0000}"/>
    <cellStyle name="Notas 9 3 3 2" xfId="5645" xr:uid="{00000000-0005-0000-0000-0000D92B0000}"/>
    <cellStyle name="Notas 9 3 3 2 2" xfId="11246" xr:uid="{00000000-0005-0000-0000-0000DA2B0000}"/>
    <cellStyle name="Notas 9 3 3 3" xfId="11245" xr:uid="{00000000-0005-0000-0000-0000DB2B0000}"/>
    <cellStyle name="Notas 9 3 4" xfId="5646" xr:uid="{00000000-0005-0000-0000-0000DC2B0000}"/>
    <cellStyle name="Notas 9 3 4 2" xfId="11247" xr:uid="{00000000-0005-0000-0000-0000DD2B0000}"/>
    <cellStyle name="Notas 9 3 5" xfId="11242" xr:uid="{00000000-0005-0000-0000-0000DE2B0000}"/>
    <cellStyle name="Notas 9 4" xfId="5647" xr:uid="{00000000-0005-0000-0000-0000DF2B0000}"/>
    <cellStyle name="Notas 9 4 2" xfId="5648" xr:uid="{00000000-0005-0000-0000-0000E02B0000}"/>
    <cellStyle name="Notas 9 4 2 2" xfId="11249" xr:uid="{00000000-0005-0000-0000-0000E12B0000}"/>
    <cellStyle name="Notas 9 4 3" xfId="11248" xr:uid="{00000000-0005-0000-0000-0000E22B0000}"/>
    <cellStyle name="Notas 9 5" xfId="5649" xr:uid="{00000000-0005-0000-0000-0000E32B0000}"/>
    <cellStyle name="Notas 9 5 2" xfId="5650" xr:uid="{00000000-0005-0000-0000-0000E42B0000}"/>
    <cellStyle name="Notas 9 5 2 2" xfId="11251" xr:uid="{00000000-0005-0000-0000-0000E52B0000}"/>
    <cellStyle name="Notas 9 5 3" xfId="11250" xr:uid="{00000000-0005-0000-0000-0000E62B0000}"/>
    <cellStyle name="Notas 9 6" xfId="5651" xr:uid="{00000000-0005-0000-0000-0000E72B0000}"/>
    <cellStyle name="Notas 9 6 2" xfId="11252" xr:uid="{00000000-0005-0000-0000-0000E82B0000}"/>
    <cellStyle name="Notas 9 7" xfId="11231" xr:uid="{00000000-0005-0000-0000-0000E92B0000}"/>
    <cellStyle name="Porcentaje" xfId="113" builtinId="5"/>
    <cellStyle name="Porcentaje 2" xfId="11" xr:uid="{00000000-0005-0000-0000-0000EB2B0000}"/>
    <cellStyle name="Porcentaje 3" xfId="5652" xr:uid="{00000000-0005-0000-0000-0000EC2B0000}"/>
    <cellStyle name="Porcentual 2" xfId="5741" xr:uid="{00000000-0005-0000-0000-0000ED2B0000}"/>
    <cellStyle name="Porcentual 2 2" xfId="5742" xr:uid="{00000000-0005-0000-0000-0000EE2B0000}"/>
    <cellStyle name="Porcentual 2 3" xfId="5743" xr:uid="{00000000-0005-0000-0000-0000EF2B0000}"/>
    <cellStyle name="Porcentual 3" xfId="5744" xr:uid="{00000000-0005-0000-0000-0000F02B0000}"/>
    <cellStyle name="Porcentual 3 2" xfId="5745" xr:uid="{00000000-0005-0000-0000-0000F12B0000}"/>
    <cellStyle name="Punto0" xfId="5653" xr:uid="{00000000-0005-0000-0000-0000F22B0000}"/>
    <cellStyle name="Salida 2" xfId="86" xr:uid="{00000000-0005-0000-0000-0000F32B0000}"/>
    <cellStyle name="Salida 2 2" xfId="5746" xr:uid="{00000000-0005-0000-0000-0000F42B0000}"/>
    <cellStyle name="Salida 3" xfId="87" xr:uid="{00000000-0005-0000-0000-0000F52B0000}"/>
    <cellStyle name="Salida 3 2" xfId="5747" xr:uid="{00000000-0005-0000-0000-0000F62B0000}"/>
    <cellStyle name="Texto de advertencia 2" xfId="88" xr:uid="{00000000-0005-0000-0000-0000F72B0000}"/>
    <cellStyle name="Texto de advertencia 2 2" xfId="5748" xr:uid="{00000000-0005-0000-0000-0000F82B0000}"/>
    <cellStyle name="Texto de advertencia 3" xfId="89" xr:uid="{00000000-0005-0000-0000-0000F92B0000}"/>
    <cellStyle name="Texto de advertencia 3 2" xfId="5749" xr:uid="{00000000-0005-0000-0000-0000FA2B0000}"/>
    <cellStyle name="Texto explicativo 2" xfId="90" xr:uid="{00000000-0005-0000-0000-0000FB2B0000}"/>
    <cellStyle name="Texto explicativo 2 2" xfId="5750" xr:uid="{00000000-0005-0000-0000-0000FC2B0000}"/>
    <cellStyle name="Texto explicativo 3" xfId="91" xr:uid="{00000000-0005-0000-0000-0000FD2B0000}"/>
    <cellStyle name="Texto explicativo 3 2" xfId="5751" xr:uid="{00000000-0005-0000-0000-0000FE2B0000}"/>
    <cellStyle name="Título 1 2" xfId="92" xr:uid="{00000000-0005-0000-0000-0000FF2B0000}"/>
    <cellStyle name="Título 1 3" xfId="5752" xr:uid="{00000000-0005-0000-0000-0000002C0000}"/>
    <cellStyle name="Título 2 2" xfId="93" xr:uid="{00000000-0005-0000-0000-0000012C0000}"/>
    <cellStyle name="Título 2 3" xfId="5753" xr:uid="{00000000-0005-0000-0000-0000022C0000}"/>
    <cellStyle name="Título 3 2" xfId="94" xr:uid="{00000000-0005-0000-0000-0000032C0000}"/>
    <cellStyle name="Título 3 3" xfId="5754" xr:uid="{00000000-0005-0000-0000-0000042C0000}"/>
    <cellStyle name="Título 4" xfId="95" xr:uid="{00000000-0005-0000-0000-0000052C0000}"/>
    <cellStyle name="Título 5" xfId="5755" xr:uid="{00000000-0005-0000-0000-0000062C0000}"/>
    <cellStyle name="Total 2" xfId="96" xr:uid="{00000000-0005-0000-0000-0000072C0000}"/>
    <cellStyle name="Total 2 2" xfId="5756" xr:uid="{00000000-0005-0000-0000-0000082C0000}"/>
    <cellStyle name="Total 3" xfId="97" xr:uid="{00000000-0005-0000-0000-0000092C0000}"/>
    <cellStyle name="Total 3 2" xfId="5757" xr:uid="{00000000-0005-0000-0000-00000A2C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FFCC"/>
      <color rgb="FFDFF8F9"/>
      <color rgb="FFF7FFF9"/>
      <color rgb="FFE8FEE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4.xml"/><Relationship Id="rId2" Type="http://schemas.openxmlformats.org/officeDocument/2006/relationships/worksheet" Target="worksheets/sheet2.xml"/><Relationship Id="rId16" Type="http://schemas.openxmlformats.org/officeDocument/2006/relationships/externalLink" Target="externalLinks/externalLink3.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5134055118110243"/>
          <c:y val="9.3009259259259264E-2"/>
          <c:w val="0.48343022747156605"/>
          <c:h val="0.80571704578594339"/>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1-29A8-4A42-BB5B-A257210DBBA7}"/>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29A8-4A42-BB5B-A257210DBBA7}"/>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'SITR Disp. Info - SEN 2019'!$C$253:$C$254</c:f>
              <c:strCache>
                <c:ptCount val="2"/>
                <c:pt idx="0">
                  <c:v>Cumple</c:v>
                </c:pt>
                <c:pt idx="1">
                  <c:v>No Cumple</c:v>
                </c:pt>
              </c:strCache>
            </c:strRef>
          </c:cat>
          <c:val>
            <c:numRef>
              <c:f>'SITR Disp. Info - SEN 2019'!$D$253:$D$254</c:f>
              <c:numCache>
                <c:formatCode>0.0%</c:formatCode>
                <c:ptCount val="2"/>
                <c:pt idx="0">
                  <c:v>0.17</c:v>
                </c:pt>
                <c:pt idx="1">
                  <c:v>0.83</c:v>
                </c:pt>
              </c:numCache>
            </c:numRef>
          </c:val>
          <c:extLst>
            <c:ext xmlns:c16="http://schemas.microsoft.com/office/drawing/2014/chart" uri="{C3380CC4-5D6E-409C-BE32-E72D297353CC}">
              <c16:uniqueId val="{00000004-29A8-4A42-BB5B-A257210DBBA7}"/>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30830008748906379"/>
          <c:y val="0.90335593467483233"/>
          <c:w val="0.40006627296587932"/>
          <c:h val="7.8125546806649168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5025537436624601"/>
        </c:manualLayout>
      </c:layout>
      <c:barChart>
        <c:barDir val="col"/>
        <c:grouping val="clustered"/>
        <c:varyColors val="0"/>
        <c:ser>
          <c:idx val="0"/>
          <c:order val="0"/>
          <c:tx>
            <c:strRef>
              <c:f>'Indisp GxTx Prg-Forz  SEN 2019'!$V$68</c:f>
              <c:strCache>
                <c:ptCount val="1"/>
                <c:pt idx="0">
                  <c:v>Cumple</c:v>
                </c:pt>
              </c:strCache>
            </c:strRef>
          </c:tx>
          <c:spPr>
            <a:solidFill>
              <a:schemeClr val="accent1">
                <a:lumMod val="40000"/>
                <a:lumOff val="60000"/>
              </a:schemeClr>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2019'!$W$68:$Y$68</c:f>
              <c:numCache>
                <c:formatCode>0.0%</c:formatCode>
                <c:ptCount val="3"/>
                <c:pt idx="0">
                  <c:v>0.6411290322580645</c:v>
                </c:pt>
                <c:pt idx="1">
                  <c:v>0.82258064516129037</c:v>
                </c:pt>
                <c:pt idx="2">
                  <c:v>0.99596774193548387</c:v>
                </c:pt>
              </c:numCache>
            </c:numRef>
          </c:val>
          <c:extLst>
            <c:ext xmlns:c16="http://schemas.microsoft.com/office/drawing/2014/chart" uri="{C3380CC4-5D6E-409C-BE32-E72D297353CC}">
              <c16:uniqueId val="{00000000-318F-48C0-A37C-C077B15E21CE}"/>
            </c:ext>
          </c:extLst>
        </c:ser>
        <c:ser>
          <c:idx val="1"/>
          <c:order val="1"/>
          <c:tx>
            <c:strRef>
              <c:f>'Indisp GxTx Prg-Forz  SEN 2019'!$V$69</c:f>
              <c:strCache>
                <c:ptCount val="1"/>
                <c:pt idx="0">
                  <c:v>No Cumple</c:v>
                </c:pt>
              </c:strCache>
            </c:strRef>
          </c:tx>
          <c:spPr>
            <a:solidFill>
              <a:schemeClr val="accent6"/>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2019'!$W$69:$Y$69</c:f>
              <c:numCache>
                <c:formatCode>0.0%</c:formatCode>
                <c:ptCount val="3"/>
                <c:pt idx="0">
                  <c:v>0.3588709677419355</c:v>
                </c:pt>
                <c:pt idx="1">
                  <c:v>0.17741935483870969</c:v>
                </c:pt>
                <c:pt idx="2">
                  <c:v>4.0322580645161289E-3</c:v>
                </c:pt>
              </c:numCache>
            </c:numRef>
          </c:val>
          <c:extLst>
            <c:ext xmlns:c16="http://schemas.microsoft.com/office/drawing/2014/chart" uri="{C3380CC4-5D6E-409C-BE32-E72D297353CC}">
              <c16:uniqueId val="{00000001-318F-48C0-A37C-C077B15E21CE}"/>
            </c:ext>
          </c:extLst>
        </c:ser>
        <c:ser>
          <c:idx val="2"/>
          <c:order val="2"/>
          <c:tx>
            <c:strRef>
              <c:f>'Indisp GxTx Prg-Forz  SEN 2019'!$V$70</c:f>
              <c:strCache>
                <c:ptCount val="1"/>
                <c:pt idx="0">
                  <c:v>Sin Información</c:v>
                </c:pt>
              </c:strCache>
            </c:strRef>
          </c:tx>
          <c:spPr>
            <a:solidFill>
              <a:schemeClr val="accent5"/>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2019'!$W$70:$Y$70</c:f>
              <c:numCache>
                <c:formatCode>0.0%</c:formatCode>
                <c:ptCount val="3"/>
                <c:pt idx="0">
                  <c:v>0</c:v>
                </c:pt>
                <c:pt idx="1">
                  <c:v>0</c:v>
                </c:pt>
                <c:pt idx="2">
                  <c:v>0</c:v>
                </c:pt>
              </c:numCache>
            </c:numRef>
          </c:val>
          <c:extLst>
            <c:ext xmlns:c16="http://schemas.microsoft.com/office/drawing/2014/chart" uri="{C3380CC4-5D6E-409C-BE32-E72D297353CC}">
              <c16:uniqueId val="{00000002-318F-48C0-A37C-C077B15E21CE}"/>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15549671717171717"/>
          <c:y val="0.91916632108410368"/>
          <c:w val="0.67612773403324589"/>
          <c:h val="6.6105173036533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79190154792494E-2"/>
          <c:y val="4.3328402931195921E-2"/>
          <c:w val="0.88165022049008113"/>
          <c:h val="0.80276365116076387"/>
        </c:manualLayout>
      </c:layout>
      <c:barChart>
        <c:barDir val="col"/>
        <c:grouping val="clustered"/>
        <c:varyColors val="0"/>
        <c:ser>
          <c:idx val="0"/>
          <c:order val="0"/>
          <c:tx>
            <c:strRef>
              <c:f>'Indisp GxTx Prg-Forz  SEN 2019'!$V$1603</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2019'!$W$1602:$Y$1602</c:f>
              <c:strCache>
                <c:ptCount val="3"/>
                <c:pt idx="0">
                  <c:v>HPROt</c:v>
                </c:pt>
                <c:pt idx="1">
                  <c:v>HFORt</c:v>
                </c:pt>
                <c:pt idx="2">
                  <c:v>FFORt</c:v>
                </c:pt>
              </c:strCache>
            </c:strRef>
          </c:cat>
          <c:val>
            <c:numRef>
              <c:f>'Indisp GxTx Prg-Forz  SEN 2019'!$W$1603:$Y$1603</c:f>
              <c:numCache>
                <c:formatCode>0.0%</c:formatCode>
                <c:ptCount val="3"/>
                <c:pt idx="0">
                  <c:v>0.8456973293768546</c:v>
                </c:pt>
                <c:pt idx="1">
                  <c:v>0.94955489614243327</c:v>
                </c:pt>
                <c:pt idx="2">
                  <c:v>0.98813056379821962</c:v>
                </c:pt>
              </c:numCache>
            </c:numRef>
          </c:val>
          <c:extLst>
            <c:ext xmlns:c16="http://schemas.microsoft.com/office/drawing/2014/chart" uri="{C3380CC4-5D6E-409C-BE32-E72D297353CC}">
              <c16:uniqueId val="{00000000-60C7-4526-9787-60207EFFAFB8}"/>
            </c:ext>
          </c:extLst>
        </c:ser>
        <c:ser>
          <c:idx val="1"/>
          <c:order val="1"/>
          <c:tx>
            <c:strRef>
              <c:f>'Indisp GxTx Prg-Forz  SEN 2019'!$V$1604</c:f>
              <c:strCache>
                <c:ptCount val="1"/>
                <c:pt idx="0">
                  <c:v>No Cumple</c:v>
                </c:pt>
              </c:strCache>
            </c:strRef>
          </c:tx>
          <c:spPr>
            <a:solidFill>
              <a:schemeClr val="accent6"/>
            </a:solidFill>
            <a:ln>
              <a:solidFill>
                <a:schemeClr val="accent6"/>
              </a:solidFill>
            </a:ln>
            <a:effectLst/>
          </c:spPr>
          <c:invertIfNegative val="0"/>
          <c:cat>
            <c:strRef>
              <c:f>'Indisp GxTx Prg-Forz  SEN 2019'!$W$1602:$Y$1602</c:f>
              <c:strCache>
                <c:ptCount val="3"/>
                <c:pt idx="0">
                  <c:v>HPROt</c:v>
                </c:pt>
                <c:pt idx="1">
                  <c:v>HFORt</c:v>
                </c:pt>
                <c:pt idx="2">
                  <c:v>FFORt</c:v>
                </c:pt>
              </c:strCache>
            </c:strRef>
          </c:cat>
          <c:val>
            <c:numRef>
              <c:f>'Indisp GxTx Prg-Forz  SEN 2019'!$W$1604:$Y$1604</c:f>
              <c:numCache>
                <c:formatCode>0.0%</c:formatCode>
                <c:ptCount val="3"/>
                <c:pt idx="0">
                  <c:v>0.14441147378832839</c:v>
                </c:pt>
                <c:pt idx="1">
                  <c:v>4.0553907022749754E-2</c:v>
                </c:pt>
                <c:pt idx="2">
                  <c:v>1.9782393669634025E-3</c:v>
                </c:pt>
              </c:numCache>
            </c:numRef>
          </c:val>
          <c:extLst>
            <c:ext xmlns:c16="http://schemas.microsoft.com/office/drawing/2014/chart" uri="{C3380CC4-5D6E-409C-BE32-E72D297353CC}">
              <c16:uniqueId val="{00000001-60C7-4526-9787-60207EFFAFB8}"/>
            </c:ext>
          </c:extLst>
        </c:ser>
        <c:ser>
          <c:idx val="2"/>
          <c:order val="2"/>
          <c:tx>
            <c:strRef>
              <c:f>'Indisp GxTx Prg-Forz  SEN 2019'!$V$1605</c:f>
              <c:strCache>
                <c:ptCount val="1"/>
                <c:pt idx="0">
                  <c:v>Sin Información</c:v>
                </c:pt>
              </c:strCache>
            </c:strRef>
          </c:tx>
          <c:spPr>
            <a:solidFill>
              <a:schemeClr val="accent5"/>
            </a:solidFill>
            <a:ln>
              <a:noFill/>
            </a:ln>
            <a:effectLst/>
          </c:spPr>
          <c:invertIfNegative val="0"/>
          <c:cat>
            <c:strRef>
              <c:f>'Indisp GxTx Prg-Forz  SEN 2019'!$W$1602:$Y$1602</c:f>
              <c:strCache>
                <c:ptCount val="3"/>
                <c:pt idx="0">
                  <c:v>HPROt</c:v>
                </c:pt>
                <c:pt idx="1">
                  <c:v>HFORt</c:v>
                </c:pt>
                <c:pt idx="2">
                  <c:v>FFORt</c:v>
                </c:pt>
              </c:strCache>
            </c:strRef>
          </c:cat>
          <c:val>
            <c:numRef>
              <c:f>'Indisp GxTx Prg-Forz  SEN 2019'!$W$1605:$Y$1605</c:f>
              <c:numCache>
                <c:formatCode>0.0%</c:formatCode>
                <c:ptCount val="3"/>
                <c:pt idx="0">
                  <c:v>9.8911968348170121E-3</c:v>
                </c:pt>
                <c:pt idx="1">
                  <c:v>9.8911968348170121E-3</c:v>
                </c:pt>
                <c:pt idx="2">
                  <c:v>9.8911968348170121E-3</c:v>
                </c:pt>
              </c:numCache>
            </c:numRef>
          </c:val>
          <c:extLst>
            <c:ext xmlns:c16="http://schemas.microsoft.com/office/drawing/2014/chart" uri="{C3380CC4-5D6E-409C-BE32-E72D297353CC}">
              <c16:uniqueId val="{00000002-60C7-4526-9787-60207EFFAFB8}"/>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15119574655728724"/>
          <c:y val="0.94087859579996735"/>
          <c:w val="0.72769408751754716"/>
          <c:h val="5.07143913879138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3679190154792494E-2"/>
          <c:y val="4.3328402931195921E-2"/>
          <c:w val="0.88165022049008113"/>
          <c:h val="0.80276365116076387"/>
        </c:manualLayout>
      </c:layout>
      <c:barChart>
        <c:barDir val="col"/>
        <c:grouping val="clustered"/>
        <c:varyColors val="0"/>
        <c:ser>
          <c:idx val="0"/>
          <c:order val="0"/>
          <c:tx>
            <c:strRef>
              <c:f>'Indisp GxTx Prg-Forz  SEN 2019'!$V$3104</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2019'!$W$3103:$Y$3103</c:f>
              <c:strCache>
                <c:ptCount val="3"/>
                <c:pt idx="0">
                  <c:v>HPROt</c:v>
                </c:pt>
                <c:pt idx="1">
                  <c:v>HFORt</c:v>
                </c:pt>
                <c:pt idx="2">
                  <c:v>FFORt</c:v>
                </c:pt>
              </c:strCache>
            </c:strRef>
          </c:cat>
          <c:val>
            <c:numRef>
              <c:f>'Indisp GxTx Prg-Forz  SEN 2019'!$W$3104:$Y$3104</c:f>
              <c:numCache>
                <c:formatCode>0.0%</c:formatCode>
                <c:ptCount val="3"/>
                <c:pt idx="0">
                  <c:v>0.79518072289156627</c:v>
                </c:pt>
                <c:pt idx="1">
                  <c:v>0.72590361445783136</c:v>
                </c:pt>
                <c:pt idx="2">
                  <c:v>0.95783132530120485</c:v>
                </c:pt>
              </c:numCache>
            </c:numRef>
          </c:val>
          <c:extLst>
            <c:ext xmlns:c16="http://schemas.microsoft.com/office/drawing/2014/chart" uri="{C3380CC4-5D6E-409C-BE32-E72D297353CC}">
              <c16:uniqueId val="{00000000-3A11-4257-988A-B0C035E310F1}"/>
            </c:ext>
          </c:extLst>
        </c:ser>
        <c:ser>
          <c:idx val="1"/>
          <c:order val="1"/>
          <c:tx>
            <c:strRef>
              <c:f>'Indisp GxTx Prg-Forz  SEN 2019'!$V$3105</c:f>
              <c:strCache>
                <c:ptCount val="1"/>
                <c:pt idx="0">
                  <c:v>No Cumple</c:v>
                </c:pt>
              </c:strCache>
            </c:strRef>
          </c:tx>
          <c:spPr>
            <a:solidFill>
              <a:schemeClr val="accent6"/>
            </a:solidFill>
            <a:ln>
              <a:solidFill>
                <a:schemeClr val="accent6"/>
              </a:solidFill>
            </a:ln>
            <a:effectLst/>
          </c:spPr>
          <c:invertIfNegative val="0"/>
          <c:cat>
            <c:strRef>
              <c:f>'Indisp GxTx Prg-Forz  SEN 2019'!$W$3103:$Y$3103</c:f>
              <c:strCache>
                <c:ptCount val="3"/>
                <c:pt idx="0">
                  <c:v>HPROt</c:v>
                </c:pt>
                <c:pt idx="1">
                  <c:v>HFORt</c:v>
                </c:pt>
                <c:pt idx="2">
                  <c:v>FFORt</c:v>
                </c:pt>
              </c:strCache>
            </c:strRef>
          </c:cat>
          <c:val>
            <c:numRef>
              <c:f>'Indisp GxTx Prg-Forz  SEN 2019'!$W$3105:$Y$3105</c:f>
              <c:numCache>
                <c:formatCode>0.0%</c:formatCode>
                <c:ptCount val="3"/>
                <c:pt idx="0">
                  <c:v>0.20481927710843373</c:v>
                </c:pt>
                <c:pt idx="1">
                  <c:v>0.2740963855421687</c:v>
                </c:pt>
                <c:pt idx="2">
                  <c:v>4.2168674698795178E-2</c:v>
                </c:pt>
              </c:numCache>
            </c:numRef>
          </c:val>
          <c:extLst>
            <c:ext xmlns:c16="http://schemas.microsoft.com/office/drawing/2014/chart" uri="{C3380CC4-5D6E-409C-BE32-E72D297353CC}">
              <c16:uniqueId val="{00000001-3A11-4257-988A-B0C035E310F1}"/>
            </c:ext>
          </c:extLst>
        </c:ser>
        <c:ser>
          <c:idx val="2"/>
          <c:order val="2"/>
          <c:tx>
            <c:strRef>
              <c:f>'Indisp GxTx Prg-Forz  SEN 2019'!$V$3106</c:f>
              <c:strCache>
                <c:ptCount val="1"/>
                <c:pt idx="0">
                  <c:v>Sin Información</c:v>
                </c:pt>
              </c:strCache>
            </c:strRef>
          </c:tx>
          <c:spPr>
            <a:solidFill>
              <a:schemeClr val="accent5"/>
            </a:solidFill>
            <a:ln>
              <a:noFill/>
            </a:ln>
            <a:effectLst/>
          </c:spPr>
          <c:invertIfNegative val="0"/>
          <c:cat>
            <c:strRef>
              <c:f>'Indisp GxTx Prg-Forz  SEN 2019'!$W$3103:$Y$3103</c:f>
              <c:strCache>
                <c:ptCount val="3"/>
                <c:pt idx="0">
                  <c:v>HPROt</c:v>
                </c:pt>
                <c:pt idx="1">
                  <c:v>HFORt</c:v>
                </c:pt>
                <c:pt idx="2">
                  <c:v>FFORt</c:v>
                </c:pt>
              </c:strCache>
            </c:strRef>
          </c:cat>
          <c:val>
            <c:numRef>
              <c:f>'Indisp GxTx Prg-Forz  SEN 2019'!$W$3106:$Y$3106</c:f>
              <c:numCache>
                <c:formatCode>0.0%</c:formatCode>
                <c:ptCount val="3"/>
                <c:pt idx="0">
                  <c:v>0</c:v>
                </c:pt>
                <c:pt idx="1">
                  <c:v>0</c:v>
                </c:pt>
                <c:pt idx="2">
                  <c:v>0</c:v>
                </c:pt>
              </c:numCache>
            </c:numRef>
          </c:val>
          <c:extLst>
            <c:ext xmlns:c16="http://schemas.microsoft.com/office/drawing/2014/chart" uri="{C3380CC4-5D6E-409C-BE32-E72D297353CC}">
              <c16:uniqueId val="{00000002-3A11-4257-988A-B0C035E310F1}"/>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15119574655728724"/>
          <c:y val="0.94087859579996735"/>
          <c:w val="0.72769408751754716"/>
          <c:h val="5.0714391387913886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09761440557296"/>
          <c:y val="5.0657641830403492E-2"/>
          <c:w val="0.70792240793883765"/>
          <c:h val="0.84349525585338947"/>
        </c:manualLayout>
      </c:layout>
      <c:barChart>
        <c:barDir val="col"/>
        <c:grouping val="percentStacked"/>
        <c:varyColors val="0"/>
        <c:ser>
          <c:idx val="0"/>
          <c:order val="0"/>
          <c:tx>
            <c:strRef>
              <c:f>'SITR Disp. Info - SEN 2019'!$B$283</c:f>
              <c:strCache>
                <c:ptCount val="1"/>
                <c:pt idx="0">
                  <c:v>Cumple</c:v>
                </c:pt>
              </c:strCache>
            </c:strRef>
          </c:tx>
          <c:spPr>
            <a:solidFill>
              <a:schemeClr val="accent1">
                <a:lumMod val="40000"/>
                <a:lumOff val="60000"/>
              </a:schemeClr>
            </a:solidFill>
            <a:ln>
              <a:noFill/>
            </a:ln>
            <a:effectLst/>
          </c:spPr>
          <c:invertIfNegative val="0"/>
          <c:cat>
            <c:numRef>
              <c:f>'SITR Disp. Info - SEN 2019'!$D$282:$G$282</c:f>
              <c:numCache>
                <c:formatCode>General</c:formatCode>
                <c:ptCount val="4"/>
                <c:pt idx="0">
                  <c:v>2016</c:v>
                </c:pt>
                <c:pt idx="1">
                  <c:v>2017</c:v>
                </c:pt>
                <c:pt idx="2">
                  <c:v>2018</c:v>
                </c:pt>
                <c:pt idx="3">
                  <c:v>2019</c:v>
                </c:pt>
              </c:numCache>
            </c:numRef>
          </c:cat>
          <c:val>
            <c:numRef>
              <c:f>'SITR Disp. Info - SEN 2019'!$D$283:$G$283</c:f>
              <c:numCache>
                <c:formatCode>General</c:formatCode>
                <c:ptCount val="4"/>
                <c:pt idx="0">
                  <c:v>17</c:v>
                </c:pt>
                <c:pt idx="1">
                  <c:v>19</c:v>
                </c:pt>
                <c:pt idx="2">
                  <c:v>39</c:v>
                </c:pt>
                <c:pt idx="3">
                  <c:v>41</c:v>
                </c:pt>
              </c:numCache>
            </c:numRef>
          </c:val>
          <c:extLst>
            <c:ext xmlns:c16="http://schemas.microsoft.com/office/drawing/2014/chart" uri="{C3380CC4-5D6E-409C-BE32-E72D297353CC}">
              <c16:uniqueId val="{00000000-1B29-4BDB-8D6C-67CAB23E737F}"/>
            </c:ext>
          </c:extLst>
        </c:ser>
        <c:ser>
          <c:idx val="1"/>
          <c:order val="1"/>
          <c:tx>
            <c:strRef>
              <c:f>'SITR Disp. Info - SEN 2019'!$B$284</c:f>
              <c:strCache>
                <c:ptCount val="1"/>
                <c:pt idx="0">
                  <c:v>No Cumple</c:v>
                </c:pt>
              </c:strCache>
            </c:strRef>
          </c:tx>
          <c:spPr>
            <a:solidFill>
              <a:schemeClr val="accent6"/>
            </a:solidFill>
            <a:ln>
              <a:noFill/>
            </a:ln>
            <a:effectLst/>
          </c:spPr>
          <c:invertIfNegative val="0"/>
          <c:cat>
            <c:numRef>
              <c:f>'SITR Disp. Info - SEN 2019'!$D$282:$G$282</c:f>
              <c:numCache>
                <c:formatCode>General</c:formatCode>
                <c:ptCount val="4"/>
                <c:pt idx="0">
                  <c:v>2016</c:v>
                </c:pt>
                <c:pt idx="1">
                  <c:v>2017</c:v>
                </c:pt>
                <c:pt idx="2">
                  <c:v>2018</c:v>
                </c:pt>
                <c:pt idx="3">
                  <c:v>2019</c:v>
                </c:pt>
              </c:numCache>
            </c:numRef>
          </c:cat>
          <c:val>
            <c:numRef>
              <c:f>'SITR Disp. Info - SEN 2019'!$D$284:$G$284</c:f>
              <c:numCache>
                <c:formatCode>General</c:formatCode>
                <c:ptCount val="4"/>
                <c:pt idx="0">
                  <c:v>187</c:v>
                </c:pt>
                <c:pt idx="1">
                  <c:v>205</c:v>
                </c:pt>
                <c:pt idx="2">
                  <c:v>177</c:v>
                </c:pt>
                <c:pt idx="3">
                  <c:v>200</c:v>
                </c:pt>
              </c:numCache>
            </c:numRef>
          </c:val>
          <c:extLst>
            <c:ext xmlns:c16="http://schemas.microsoft.com/office/drawing/2014/chart" uri="{C3380CC4-5D6E-409C-BE32-E72D297353CC}">
              <c16:uniqueId val="{00000001-1B29-4BDB-8D6C-67CAB23E737F}"/>
            </c:ext>
          </c:extLst>
        </c:ser>
        <c:ser>
          <c:idx val="2"/>
          <c:order val="2"/>
          <c:tx>
            <c:strRef>
              <c:f>'SITR Disp. Info - SEN 2019'!$B$285</c:f>
              <c:strCache>
                <c:ptCount val="1"/>
                <c:pt idx="0">
                  <c:v>Sin Información</c:v>
                </c:pt>
              </c:strCache>
            </c:strRef>
          </c:tx>
          <c:spPr>
            <a:solidFill>
              <a:schemeClr val="accent5"/>
            </a:solidFill>
            <a:ln>
              <a:noFill/>
            </a:ln>
            <a:effectLst/>
          </c:spPr>
          <c:invertIfNegative val="0"/>
          <c:cat>
            <c:numRef>
              <c:f>'SITR Disp. Info - SEN 2019'!$D$282:$G$282</c:f>
              <c:numCache>
                <c:formatCode>General</c:formatCode>
                <c:ptCount val="4"/>
                <c:pt idx="0">
                  <c:v>2016</c:v>
                </c:pt>
                <c:pt idx="1">
                  <c:v>2017</c:v>
                </c:pt>
                <c:pt idx="2">
                  <c:v>2018</c:v>
                </c:pt>
                <c:pt idx="3">
                  <c:v>2019</c:v>
                </c:pt>
              </c:numCache>
            </c:numRef>
          </c:cat>
          <c:val>
            <c:numRef>
              <c:f>'SITR Disp. Info - SEN 2019'!$D$285:$F$285</c:f>
              <c:numCache>
                <c:formatCode>General</c:formatCode>
                <c:ptCount val="3"/>
                <c:pt idx="0">
                  <c:v>1</c:v>
                </c:pt>
                <c:pt idx="1">
                  <c:v>0</c:v>
                </c:pt>
                <c:pt idx="2">
                  <c:v>0</c:v>
                </c:pt>
              </c:numCache>
            </c:numRef>
          </c:val>
          <c:extLst>
            <c:ext xmlns:c16="http://schemas.microsoft.com/office/drawing/2014/chart" uri="{C3380CC4-5D6E-409C-BE32-E72D297353CC}">
              <c16:uniqueId val="{00000002-1B29-4BDB-8D6C-67CAB23E737F}"/>
            </c:ext>
          </c:extLst>
        </c:ser>
        <c:dLbls>
          <c:showLegendKey val="0"/>
          <c:showVal val="0"/>
          <c:showCatName val="0"/>
          <c:showSerName val="0"/>
          <c:showPercent val="0"/>
          <c:showBubbleSize val="0"/>
        </c:dLbls>
        <c:gapWidth val="150"/>
        <c:overlap val="100"/>
        <c:axId val="452557040"/>
        <c:axId val="263705568"/>
      </c:barChart>
      <c:catAx>
        <c:axId val="4525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63705568"/>
        <c:crosses val="autoZero"/>
        <c:auto val="1"/>
        <c:lblAlgn val="ctr"/>
        <c:lblOffset val="100"/>
        <c:noMultiLvlLbl val="0"/>
      </c:catAx>
      <c:valAx>
        <c:axId val="263705568"/>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452557040"/>
        <c:crosses val="autoZero"/>
        <c:crossBetween val="between"/>
        <c:majorUnit val="0.2"/>
      </c:valAx>
      <c:spPr>
        <a:noFill/>
        <a:ln>
          <a:noFill/>
        </a:ln>
        <a:effectLst/>
      </c:spPr>
    </c:plotArea>
    <c:legend>
      <c:legendPos val="r"/>
      <c:layout>
        <c:manualLayout>
          <c:xMode val="edge"/>
          <c:yMode val="edge"/>
          <c:x val="0.8103622666531366"/>
          <c:y val="0.16007300345257472"/>
          <c:w val="0.17294505423174397"/>
          <c:h val="0.6296637601807841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3898972003499563"/>
          <c:y val="2.7753718285214349E-2"/>
          <c:w val="0.52202077865266838"/>
          <c:h val="0.87003463108778067"/>
        </c:manualLayout>
      </c:layout>
      <c:doughnutChart>
        <c:varyColors val="1"/>
        <c:ser>
          <c:idx val="0"/>
          <c:order val="0"/>
          <c:dPt>
            <c:idx val="0"/>
            <c:bubble3D val="0"/>
            <c:spPr>
              <a:solidFill>
                <a:schemeClr val="accent1">
                  <a:lumMod val="40000"/>
                  <a:lumOff val="60000"/>
                </a:schemeClr>
              </a:solidFill>
              <a:ln w="19050">
                <a:solidFill>
                  <a:schemeClr val="lt1"/>
                </a:solidFill>
              </a:ln>
              <a:effectLst/>
            </c:spPr>
            <c:extLst>
              <c:ext xmlns:c16="http://schemas.microsoft.com/office/drawing/2014/chart" uri="{C3380CC4-5D6E-409C-BE32-E72D297353CC}">
                <c16:uniqueId val="{00000001-1D23-4BEF-B3E6-D5E5DA740F8B}"/>
              </c:ext>
            </c:extLst>
          </c:dPt>
          <c:dPt>
            <c:idx val="1"/>
            <c:bubble3D val="0"/>
            <c:spPr>
              <a:solidFill>
                <a:schemeClr val="accent6"/>
              </a:solidFill>
              <a:ln w="19050">
                <a:solidFill>
                  <a:schemeClr val="lt1"/>
                </a:solidFill>
              </a:ln>
              <a:effectLst/>
            </c:spPr>
            <c:extLst>
              <c:ext xmlns:c16="http://schemas.microsoft.com/office/drawing/2014/chart" uri="{C3380CC4-5D6E-409C-BE32-E72D297353CC}">
                <c16:uniqueId val="{00000003-1D23-4BEF-B3E6-D5E5DA740F8B}"/>
              </c:ext>
            </c:extLst>
          </c:dPt>
          <c:dPt>
            <c:idx val="2"/>
            <c:bubble3D val="0"/>
            <c:spPr>
              <a:solidFill>
                <a:schemeClr val="accent5"/>
              </a:solidFill>
              <a:ln w="19050">
                <a:solidFill>
                  <a:schemeClr val="lt1"/>
                </a:solidFill>
              </a:ln>
              <a:effectLst/>
            </c:spPr>
            <c:extLst>
              <c:ext xmlns:c16="http://schemas.microsoft.com/office/drawing/2014/chart" uri="{C3380CC4-5D6E-409C-BE32-E72D297353CC}">
                <c16:uniqueId val="{00000005-1D23-4BEF-B3E6-D5E5DA740F8B}"/>
              </c:ext>
            </c:extLst>
          </c:dPt>
          <c:dLbls>
            <c:dLbl>
              <c:idx val="1"/>
              <c:layout>
                <c:manualLayout>
                  <c:x val="-1.1111111111111112E-2"/>
                  <c:y val="2.314814814814814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D23-4BEF-B3E6-D5E5DA740F8B}"/>
                </c:ext>
              </c:extLst>
            </c:dLbl>
            <c:dLbl>
              <c:idx val="2"/>
              <c:layout>
                <c:manualLayout>
                  <c:x val="-5.0925337632079971E-17"/>
                  <c:y val="-5.74620880723242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D23-4BEF-B3E6-D5E5DA740F8B}"/>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s-C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'SITR Tiempo Actualiz- SEN 2019'!$C$254:$C$256</c:f>
              <c:strCache>
                <c:ptCount val="3"/>
                <c:pt idx="0">
                  <c:v>Cumple</c:v>
                </c:pt>
                <c:pt idx="1">
                  <c:v>No Cumple</c:v>
                </c:pt>
                <c:pt idx="2">
                  <c:v>Sin Información</c:v>
                </c:pt>
              </c:strCache>
            </c:strRef>
          </c:cat>
          <c:val>
            <c:numRef>
              <c:f>'SITR Tiempo Actualiz- SEN 2019'!$D$254:$D$256</c:f>
              <c:numCache>
                <c:formatCode>0.0%</c:formatCode>
                <c:ptCount val="3"/>
                <c:pt idx="0">
                  <c:v>0.60995850622406644</c:v>
                </c:pt>
                <c:pt idx="1">
                  <c:v>0.28215767634854771</c:v>
                </c:pt>
                <c:pt idx="2">
                  <c:v>0.1078838174273859</c:v>
                </c:pt>
              </c:numCache>
            </c:numRef>
          </c:val>
          <c:extLst>
            <c:ext xmlns:c16="http://schemas.microsoft.com/office/drawing/2014/chart" uri="{C3380CC4-5D6E-409C-BE32-E72D297353CC}">
              <c16:uniqueId val="{00000006-1D23-4BEF-B3E6-D5E5DA740F8B}"/>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layout>
        <c:manualLayout>
          <c:xMode val="edge"/>
          <c:yMode val="edge"/>
          <c:x val="0.22282917760279961"/>
          <c:y val="0.9023939195100612"/>
          <c:w val="0.57656386701662288"/>
          <c:h val="8.3717191601049873E-2"/>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184530013672511"/>
          <c:y val="5.0657699759867503E-2"/>
          <c:w val="0.69363422829438381"/>
          <c:h val="0.84349525585338947"/>
        </c:manualLayout>
      </c:layout>
      <c:barChart>
        <c:barDir val="col"/>
        <c:grouping val="percentStacked"/>
        <c:varyColors val="0"/>
        <c:ser>
          <c:idx val="0"/>
          <c:order val="0"/>
          <c:tx>
            <c:strRef>
              <c:f>'SITR Tiempo Actualiz- SEN 2019'!$B$285</c:f>
              <c:strCache>
                <c:ptCount val="1"/>
                <c:pt idx="0">
                  <c:v>Cumple</c:v>
                </c:pt>
              </c:strCache>
            </c:strRef>
          </c:tx>
          <c:spPr>
            <a:solidFill>
              <a:schemeClr val="accent1">
                <a:lumMod val="40000"/>
                <a:lumOff val="60000"/>
              </a:schemeClr>
            </a:solidFill>
            <a:ln>
              <a:noFill/>
            </a:ln>
            <a:effectLst/>
          </c:spPr>
          <c:invertIfNegative val="0"/>
          <c:cat>
            <c:numRef>
              <c:f>'SITR Tiempo Actualiz- SEN 2019'!$D$284:$G$284</c:f>
              <c:numCache>
                <c:formatCode>General</c:formatCode>
                <c:ptCount val="4"/>
                <c:pt idx="0">
                  <c:v>2016</c:v>
                </c:pt>
                <c:pt idx="1">
                  <c:v>2017</c:v>
                </c:pt>
                <c:pt idx="2">
                  <c:v>2018</c:v>
                </c:pt>
                <c:pt idx="3">
                  <c:v>2019</c:v>
                </c:pt>
              </c:numCache>
            </c:numRef>
          </c:cat>
          <c:val>
            <c:numRef>
              <c:f>'SITR Tiempo Actualiz- SEN 2019'!$D$285:$G$285</c:f>
              <c:numCache>
                <c:formatCode>General</c:formatCode>
                <c:ptCount val="4"/>
                <c:pt idx="0">
                  <c:v>148</c:v>
                </c:pt>
                <c:pt idx="1">
                  <c:v>169</c:v>
                </c:pt>
                <c:pt idx="2">
                  <c:v>166</c:v>
                </c:pt>
                <c:pt idx="3">
                  <c:v>147</c:v>
                </c:pt>
              </c:numCache>
            </c:numRef>
          </c:val>
          <c:extLst>
            <c:ext xmlns:c16="http://schemas.microsoft.com/office/drawing/2014/chart" uri="{C3380CC4-5D6E-409C-BE32-E72D297353CC}">
              <c16:uniqueId val="{00000000-B6DD-4CC4-9160-5E61EAB6E2FB}"/>
            </c:ext>
          </c:extLst>
        </c:ser>
        <c:ser>
          <c:idx val="1"/>
          <c:order val="1"/>
          <c:tx>
            <c:strRef>
              <c:f>'SITR Tiempo Actualiz- SEN 2019'!$B$286</c:f>
              <c:strCache>
                <c:ptCount val="1"/>
                <c:pt idx="0">
                  <c:v>No Cumple</c:v>
                </c:pt>
              </c:strCache>
            </c:strRef>
          </c:tx>
          <c:spPr>
            <a:solidFill>
              <a:schemeClr val="accent6"/>
            </a:solidFill>
            <a:ln>
              <a:noFill/>
            </a:ln>
            <a:effectLst/>
          </c:spPr>
          <c:invertIfNegative val="0"/>
          <c:cat>
            <c:numRef>
              <c:f>'SITR Tiempo Actualiz- SEN 2019'!$D$284:$G$284</c:f>
              <c:numCache>
                <c:formatCode>General</c:formatCode>
                <c:ptCount val="4"/>
                <c:pt idx="0">
                  <c:v>2016</c:v>
                </c:pt>
                <c:pt idx="1">
                  <c:v>2017</c:v>
                </c:pt>
                <c:pt idx="2">
                  <c:v>2018</c:v>
                </c:pt>
                <c:pt idx="3">
                  <c:v>2019</c:v>
                </c:pt>
              </c:numCache>
            </c:numRef>
          </c:cat>
          <c:val>
            <c:numRef>
              <c:f>'SITR Tiempo Actualiz- SEN 2019'!$D$286:$G$286</c:f>
              <c:numCache>
                <c:formatCode>General</c:formatCode>
                <c:ptCount val="4"/>
                <c:pt idx="0">
                  <c:v>48</c:v>
                </c:pt>
                <c:pt idx="1">
                  <c:v>38</c:v>
                </c:pt>
                <c:pt idx="2">
                  <c:v>26</c:v>
                </c:pt>
                <c:pt idx="3">
                  <c:v>68</c:v>
                </c:pt>
              </c:numCache>
            </c:numRef>
          </c:val>
          <c:extLst>
            <c:ext xmlns:c16="http://schemas.microsoft.com/office/drawing/2014/chart" uri="{C3380CC4-5D6E-409C-BE32-E72D297353CC}">
              <c16:uniqueId val="{00000001-B6DD-4CC4-9160-5E61EAB6E2FB}"/>
            </c:ext>
          </c:extLst>
        </c:ser>
        <c:ser>
          <c:idx val="2"/>
          <c:order val="2"/>
          <c:tx>
            <c:strRef>
              <c:f>'SITR Tiempo Actualiz- SEN 2019'!$B$287</c:f>
              <c:strCache>
                <c:ptCount val="1"/>
                <c:pt idx="0">
                  <c:v>Sin Información</c:v>
                </c:pt>
              </c:strCache>
            </c:strRef>
          </c:tx>
          <c:spPr>
            <a:solidFill>
              <a:schemeClr val="accent5"/>
            </a:solidFill>
            <a:ln>
              <a:noFill/>
            </a:ln>
            <a:effectLst/>
          </c:spPr>
          <c:invertIfNegative val="0"/>
          <c:cat>
            <c:numRef>
              <c:f>'SITR Tiempo Actualiz- SEN 2019'!$D$284:$G$284</c:f>
              <c:numCache>
                <c:formatCode>General</c:formatCode>
                <c:ptCount val="4"/>
                <c:pt idx="0">
                  <c:v>2016</c:v>
                </c:pt>
                <c:pt idx="1">
                  <c:v>2017</c:v>
                </c:pt>
                <c:pt idx="2">
                  <c:v>2018</c:v>
                </c:pt>
                <c:pt idx="3">
                  <c:v>2019</c:v>
                </c:pt>
              </c:numCache>
            </c:numRef>
          </c:cat>
          <c:val>
            <c:numRef>
              <c:f>'SITR Tiempo Actualiz- SEN 2019'!$D$287:$G$287</c:f>
              <c:numCache>
                <c:formatCode>General</c:formatCode>
                <c:ptCount val="4"/>
                <c:pt idx="0">
                  <c:v>9</c:v>
                </c:pt>
                <c:pt idx="1">
                  <c:v>17</c:v>
                </c:pt>
                <c:pt idx="2">
                  <c:v>24</c:v>
                </c:pt>
                <c:pt idx="3">
                  <c:v>26</c:v>
                </c:pt>
              </c:numCache>
            </c:numRef>
          </c:val>
          <c:extLst>
            <c:ext xmlns:c16="http://schemas.microsoft.com/office/drawing/2014/chart" uri="{C3380CC4-5D6E-409C-BE32-E72D297353CC}">
              <c16:uniqueId val="{00000002-B6DD-4CC4-9160-5E61EAB6E2FB}"/>
            </c:ext>
          </c:extLst>
        </c:ser>
        <c:dLbls>
          <c:showLegendKey val="0"/>
          <c:showVal val="0"/>
          <c:showCatName val="0"/>
          <c:showSerName val="0"/>
          <c:showPercent val="0"/>
          <c:showBubbleSize val="0"/>
        </c:dLbls>
        <c:gapWidth val="150"/>
        <c:overlap val="100"/>
        <c:axId val="452557040"/>
        <c:axId val="263705568"/>
      </c:barChart>
      <c:catAx>
        <c:axId val="4525570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63705568"/>
        <c:crosses val="autoZero"/>
        <c:auto val="1"/>
        <c:lblAlgn val="ctr"/>
        <c:lblOffset val="100"/>
        <c:noMultiLvlLbl val="0"/>
      </c:catAx>
      <c:valAx>
        <c:axId val="263705568"/>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452557040"/>
        <c:crosses val="autoZero"/>
        <c:crossBetween val="between"/>
        <c:majorUnit val="0.2"/>
      </c:valAx>
      <c:spPr>
        <a:noFill/>
        <a:ln>
          <a:noFill/>
        </a:ln>
        <a:effectLst/>
      </c:spPr>
    </c:plotArea>
    <c:legend>
      <c:legendPos val="r"/>
      <c:layout>
        <c:manualLayout>
          <c:xMode val="edge"/>
          <c:yMode val="edge"/>
          <c:x val="0.80190979226430181"/>
          <c:y val="0.16007300345257472"/>
          <c:w val="0.18139763870328715"/>
          <c:h val="0.62966376018078418"/>
        </c:manualLayout>
      </c:layout>
      <c:overlay val="0"/>
      <c:spPr>
        <a:noFill/>
        <a:ln>
          <a:noFill/>
        </a:ln>
        <a:effectLst/>
      </c:spPr>
      <c:txPr>
        <a:bodyPr rot="0" spcFirstLastPara="1" vertOverflow="ellipsis" vert="horz" wrap="square" anchor="ctr" anchorCtr="1"/>
        <a:lstStyle/>
        <a:p>
          <a:pPr>
            <a:defRPr sz="8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6"/>
            </a:solidFill>
            <a:ln>
              <a:noFill/>
            </a:ln>
            <a:effectLst/>
          </c:spPr>
          <c:invertIfNegative val="0"/>
          <c:cat>
            <c:strLit>
              <c:ptCount val="5"/>
              <c:pt idx="0">
                <c:v>99,95% ≤ Disp. &lt; 100,00%</c:v>
              </c:pt>
              <c:pt idx="1">
                <c:v>99,50% ≤ Disp. &lt; 99,95%</c:v>
              </c:pt>
              <c:pt idx="2">
                <c:v>99,00% ≤ Disp. &lt; 99,50%</c:v>
              </c:pt>
              <c:pt idx="3">
                <c:v>97,00% ≤ Disp. &lt; 99,00%</c:v>
              </c:pt>
              <c:pt idx="4">
                <c:v>Disp. ≤ 97,00%</c:v>
              </c:pt>
            </c:strLit>
          </c:cat>
          <c:val>
            <c:numLit>
              <c:formatCode>General</c:formatCode>
              <c:ptCount val="5"/>
              <c:pt idx="0">
                <c:v>0.15555555555555556</c:v>
              </c:pt>
              <c:pt idx="1">
                <c:v>0.40740740740740738</c:v>
              </c:pt>
              <c:pt idx="2">
                <c:v>0.14814814814814814</c:v>
              </c:pt>
              <c:pt idx="3">
                <c:v>0.25185185185185183</c:v>
              </c:pt>
              <c:pt idx="4">
                <c:v>3.7037037037037035E-2</c:v>
              </c:pt>
            </c:numLit>
          </c:val>
          <c:extLst>
            <c:ext xmlns:c16="http://schemas.microsoft.com/office/drawing/2014/chart" uri="{C3380CC4-5D6E-409C-BE32-E72D297353CC}">
              <c16:uniqueId val="{00000000-247E-470C-BE04-5D1CE4D1133F}"/>
            </c:ext>
          </c:extLst>
        </c:ser>
        <c:dLbls>
          <c:showLegendKey val="0"/>
          <c:showVal val="0"/>
          <c:showCatName val="0"/>
          <c:showSerName val="0"/>
          <c:showPercent val="0"/>
          <c:showBubbleSize val="0"/>
        </c:dLbls>
        <c:gapWidth val="219"/>
        <c:overlap val="-27"/>
        <c:axId val="605342800"/>
        <c:axId val="483335584"/>
      </c:barChart>
      <c:catAx>
        <c:axId val="6053428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s-CL"/>
          </a:p>
        </c:txPr>
        <c:crossAx val="483335584"/>
        <c:crosses val="autoZero"/>
        <c:auto val="1"/>
        <c:lblAlgn val="ctr"/>
        <c:lblOffset val="100"/>
        <c:noMultiLvlLbl val="0"/>
      </c:catAx>
      <c:valAx>
        <c:axId val="483335584"/>
        <c:scaling>
          <c:orientation val="minMax"/>
        </c:scaling>
        <c:delete val="0"/>
        <c:axPos val="l"/>
        <c:majorGridlines>
          <c:spPr>
            <a:ln w="9525" cap="flat" cmpd="sng" algn="ctr">
              <a:solidFill>
                <a:schemeClr val="tx1">
                  <a:lumMod val="15000"/>
                  <a:lumOff val="85000"/>
                </a:schemeClr>
              </a:solidFill>
              <a:prstDash val="dash"/>
              <a:round/>
            </a:ln>
            <a:effectLst/>
          </c:spPr>
        </c:majorGridlines>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1050" b="0" i="0" u="none" strike="noStrike" kern="1200" baseline="0">
                <a:solidFill>
                  <a:schemeClr val="tx1"/>
                </a:solidFill>
                <a:latin typeface="+mn-lt"/>
                <a:ea typeface="+mn-ea"/>
                <a:cs typeface="+mn-cs"/>
              </a:defRPr>
            </a:pPr>
            <a:endParaRPr lang="es-CL"/>
          </a:p>
        </c:txPr>
        <c:crossAx val="60534280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spPr>
            <a:solidFill>
              <a:schemeClr val="accent1">
                <a:lumMod val="40000"/>
                <a:lumOff val="60000"/>
              </a:schemeClr>
            </a:solidFill>
            <a:ln>
              <a:solidFill>
                <a:schemeClr val="accent1">
                  <a:lumMod val="60000"/>
                  <a:lumOff val="40000"/>
                </a:schemeClr>
              </a:solidFill>
            </a:ln>
            <a:effectLst/>
          </c:spPr>
          <c:invertIfNegative val="0"/>
          <c:cat>
            <c:strLit>
              <c:ptCount val="5"/>
              <c:pt idx="0">
                <c:v>80% ≤ Información ≤ 100%</c:v>
              </c:pt>
              <c:pt idx="1">
                <c:v>60% ≤ Información &lt; 80%</c:v>
              </c:pt>
              <c:pt idx="2">
                <c:v>40% ≤ Información &lt; 60%</c:v>
              </c:pt>
              <c:pt idx="3">
                <c:v>20% ≤ Información &lt; 40%</c:v>
              </c:pt>
              <c:pt idx="4">
                <c:v>Información &lt; 20%</c:v>
              </c:pt>
            </c:strLit>
          </c:cat>
          <c:val>
            <c:numLit>
              <c:formatCode>General</c:formatCode>
              <c:ptCount val="5"/>
              <c:pt idx="0">
                <c:v>0.69361702127659575</c:v>
              </c:pt>
              <c:pt idx="1">
                <c:v>0.13191489361702127</c:v>
              </c:pt>
              <c:pt idx="2">
                <c:v>0.14468085106382977</c:v>
              </c:pt>
              <c:pt idx="3">
                <c:v>2.9787234042553193E-2</c:v>
              </c:pt>
              <c:pt idx="4">
                <c:v>0</c:v>
              </c:pt>
            </c:numLit>
          </c:val>
          <c:extLst>
            <c:ext xmlns:c16="http://schemas.microsoft.com/office/drawing/2014/chart" uri="{C3380CC4-5D6E-409C-BE32-E72D297353CC}">
              <c16:uniqueId val="{00000000-B95B-4912-AA46-1618FE06EA34}"/>
            </c:ext>
          </c:extLst>
        </c:ser>
        <c:dLbls>
          <c:showLegendKey val="0"/>
          <c:showVal val="0"/>
          <c:showCatName val="0"/>
          <c:showSerName val="0"/>
          <c:showPercent val="0"/>
          <c:showBubbleSize val="0"/>
        </c:dLbls>
        <c:gapWidth val="219"/>
        <c:overlap val="-27"/>
        <c:axId val="311017616"/>
        <c:axId val="231633248"/>
      </c:barChart>
      <c:catAx>
        <c:axId val="311017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31633248"/>
        <c:crosses val="autoZero"/>
        <c:auto val="1"/>
        <c:lblAlgn val="ctr"/>
        <c:lblOffset val="100"/>
        <c:noMultiLvlLbl val="0"/>
      </c:catAx>
      <c:valAx>
        <c:axId val="231633248"/>
        <c:scaling>
          <c:orientation val="minMax"/>
        </c:scaling>
        <c:delete val="0"/>
        <c:axPos val="l"/>
        <c:numFmt formatCode="0.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311017616"/>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'Indisp GxTx Prg-Forz  SEN 2019'!$V$3551</c:f>
              <c:strCache>
                <c:ptCount val="1"/>
                <c:pt idx="0">
                  <c:v>Cumple</c:v>
                </c:pt>
              </c:strCache>
            </c:strRef>
          </c:tx>
          <c:spPr>
            <a:solidFill>
              <a:schemeClr val="accent1">
                <a:lumMod val="40000"/>
                <a:lumOff val="60000"/>
              </a:schemeClr>
            </a:solidFill>
            <a:ln>
              <a:solidFill>
                <a:schemeClr val="accent1">
                  <a:lumMod val="40000"/>
                  <a:lumOff val="60000"/>
                </a:schemeClr>
              </a:solidFill>
            </a:ln>
            <a:effectLst/>
          </c:spPr>
          <c:invertIfNegative val="0"/>
          <c:cat>
            <c:strRef>
              <c:f>'Indisp GxTx Prg-Forz  SEN 2019'!$W$3550:$Y$3550</c:f>
              <c:strCache>
                <c:ptCount val="3"/>
                <c:pt idx="0">
                  <c:v>HPROg</c:v>
                </c:pt>
                <c:pt idx="1">
                  <c:v>HFORg</c:v>
                </c:pt>
                <c:pt idx="2">
                  <c:v>FFORg</c:v>
                </c:pt>
              </c:strCache>
            </c:strRef>
          </c:cat>
          <c:val>
            <c:numRef>
              <c:f>'Indisp GxTx Prg-Forz  SEN 2019'!$W$3551:$Y$3551</c:f>
              <c:numCache>
                <c:formatCode>0.0%</c:formatCode>
                <c:ptCount val="3"/>
                <c:pt idx="0">
                  <c:v>0.59715639810426535</c:v>
                </c:pt>
                <c:pt idx="1">
                  <c:v>0.41469194312796209</c:v>
                </c:pt>
                <c:pt idx="2">
                  <c:v>0.85781990521327012</c:v>
                </c:pt>
              </c:numCache>
            </c:numRef>
          </c:val>
          <c:extLst>
            <c:ext xmlns:c16="http://schemas.microsoft.com/office/drawing/2014/chart" uri="{C3380CC4-5D6E-409C-BE32-E72D297353CC}">
              <c16:uniqueId val="{00000000-E3A9-429F-B652-7134568284D0}"/>
            </c:ext>
          </c:extLst>
        </c:ser>
        <c:ser>
          <c:idx val="1"/>
          <c:order val="1"/>
          <c:tx>
            <c:strRef>
              <c:f>'Indisp GxTx Prg-Forz  SEN 2019'!$V$3552</c:f>
              <c:strCache>
                <c:ptCount val="1"/>
                <c:pt idx="0">
                  <c:v>No Cumple</c:v>
                </c:pt>
              </c:strCache>
            </c:strRef>
          </c:tx>
          <c:spPr>
            <a:solidFill>
              <a:schemeClr val="accent6"/>
            </a:solidFill>
            <a:ln>
              <a:solidFill>
                <a:schemeClr val="accent6"/>
              </a:solidFill>
            </a:ln>
            <a:effectLst/>
          </c:spPr>
          <c:invertIfNegative val="0"/>
          <c:cat>
            <c:strRef>
              <c:f>'Indisp GxTx Prg-Forz  SEN 2019'!$W$3550:$Y$3550</c:f>
              <c:strCache>
                <c:ptCount val="3"/>
                <c:pt idx="0">
                  <c:v>HPROg</c:v>
                </c:pt>
                <c:pt idx="1">
                  <c:v>HFORg</c:v>
                </c:pt>
                <c:pt idx="2">
                  <c:v>FFORg</c:v>
                </c:pt>
              </c:strCache>
            </c:strRef>
          </c:cat>
          <c:val>
            <c:numRef>
              <c:f>'Indisp GxTx Prg-Forz  SEN 2019'!$W$3552:$Y$3552</c:f>
              <c:numCache>
                <c:formatCode>0.0%</c:formatCode>
                <c:ptCount val="3"/>
                <c:pt idx="0">
                  <c:v>0.40284360189573459</c:v>
                </c:pt>
                <c:pt idx="1">
                  <c:v>0.58530805687203791</c:v>
                </c:pt>
                <c:pt idx="2">
                  <c:v>0.14218009478672985</c:v>
                </c:pt>
              </c:numCache>
            </c:numRef>
          </c:val>
          <c:extLst>
            <c:ext xmlns:c16="http://schemas.microsoft.com/office/drawing/2014/chart" uri="{C3380CC4-5D6E-409C-BE32-E72D297353CC}">
              <c16:uniqueId val="{00000001-E3A9-429F-B652-7134568284D0}"/>
            </c:ext>
          </c:extLst>
        </c:ser>
        <c:ser>
          <c:idx val="2"/>
          <c:order val="2"/>
          <c:tx>
            <c:strRef>
              <c:f>'Indisp GxTx Prg-Forz  SEN 2019'!$V$3553</c:f>
              <c:strCache>
                <c:ptCount val="1"/>
                <c:pt idx="0">
                  <c:v>Sin Información</c:v>
                </c:pt>
              </c:strCache>
            </c:strRef>
          </c:tx>
          <c:spPr>
            <a:solidFill>
              <a:schemeClr val="accent3"/>
            </a:solidFill>
            <a:ln>
              <a:noFill/>
            </a:ln>
            <a:effectLst/>
          </c:spPr>
          <c:invertIfNegative val="0"/>
          <c:cat>
            <c:strRef>
              <c:f>'Indisp GxTx Prg-Forz  SEN 2019'!$W$3550:$Y$3550</c:f>
              <c:strCache>
                <c:ptCount val="3"/>
                <c:pt idx="0">
                  <c:v>HPROg</c:v>
                </c:pt>
                <c:pt idx="1">
                  <c:v>HFORg</c:v>
                </c:pt>
                <c:pt idx="2">
                  <c:v>FFORg</c:v>
                </c:pt>
              </c:strCache>
            </c:strRef>
          </c:cat>
          <c:val>
            <c:numRef>
              <c:f>'Indisp GxTx Prg-Forz  SEN 2019'!$W$3553:$Y$3553</c:f>
              <c:numCache>
                <c:formatCode>0.0%</c:formatCode>
                <c:ptCount val="3"/>
                <c:pt idx="0">
                  <c:v>0</c:v>
                </c:pt>
                <c:pt idx="1">
                  <c:v>0</c:v>
                </c:pt>
                <c:pt idx="2">
                  <c:v>0</c:v>
                </c:pt>
              </c:numCache>
            </c:numRef>
          </c:val>
          <c:extLst>
            <c:ext xmlns:c16="http://schemas.microsoft.com/office/drawing/2014/chart" uri="{C3380CC4-5D6E-409C-BE32-E72D297353CC}">
              <c16:uniqueId val="{00000002-E3A9-429F-B652-7134568284D0}"/>
            </c:ext>
          </c:extLst>
        </c:ser>
        <c:dLbls>
          <c:showLegendKey val="0"/>
          <c:showVal val="0"/>
          <c:showCatName val="0"/>
          <c:showSerName val="0"/>
          <c:showPercent val="0"/>
          <c:showBubbleSize val="0"/>
        </c:dLbls>
        <c:gapWidth val="219"/>
        <c:overlap val="-27"/>
        <c:axId val="435518496"/>
        <c:axId val="429460432"/>
      </c:barChart>
      <c:catAx>
        <c:axId val="43551849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29460432"/>
        <c:crosses val="autoZero"/>
        <c:auto val="1"/>
        <c:lblAlgn val="ctr"/>
        <c:lblOffset val="100"/>
        <c:noMultiLvlLbl val="0"/>
      </c:catAx>
      <c:valAx>
        <c:axId val="429460432"/>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435518496"/>
        <c:crosses val="autoZero"/>
        <c:crossBetween val="between"/>
        <c:majorUnit val="0.2"/>
      </c:valAx>
      <c:spPr>
        <a:noFill/>
        <a:ln>
          <a:noFill/>
        </a:ln>
        <a:effectLst/>
      </c:spPr>
    </c:plotArea>
    <c:legend>
      <c:legendPos val="b"/>
      <c:layout>
        <c:manualLayout>
          <c:xMode val="edge"/>
          <c:yMode val="edge"/>
          <c:x val="0.27230599300087488"/>
          <c:y val="0.91724482356372106"/>
          <c:w val="0.52761001749781278"/>
          <c:h val="6.423665791776027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7743802857976085"/>
        </c:manualLayout>
      </c:layout>
      <c:barChart>
        <c:barDir val="col"/>
        <c:grouping val="clustered"/>
        <c:varyColors val="0"/>
        <c:ser>
          <c:idx val="0"/>
          <c:order val="0"/>
          <c:tx>
            <c:strRef>
              <c:f>'Indisp GxTx Prg-Forz  SEN 2019'!$V$34</c:f>
              <c:strCache>
                <c:ptCount val="1"/>
                <c:pt idx="0">
                  <c:v>Cumple</c:v>
                </c:pt>
              </c:strCache>
            </c:strRef>
          </c:tx>
          <c:spPr>
            <a:solidFill>
              <a:schemeClr val="accent1">
                <a:lumMod val="40000"/>
                <a:lumOff val="60000"/>
              </a:schemeClr>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2019'!$W$34:$Y$34</c:f>
              <c:numCache>
                <c:formatCode>0.0%</c:formatCode>
                <c:ptCount val="3"/>
                <c:pt idx="0">
                  <c:v>0.74045801526717558</c:v>
                </c:pt>
                <c:pt idx="1">
                  <c:v>0.9007633587786259</c:v>
                </c:pt>
                <c:pt idx="2">
                  <c:v>1</c:v>
                </c:pt>
              </c:numCache>
            </c:numRef>
          </c:val>
          <c:extLst>
            <c:ext xmlns:c16="http://schemas.microsoft.com/office/drawing/2014/chart" uri="{C3380CC4-5D6E-409C-BE32-E72D297353CC}">
              <c16:uniqueId val="{00000000-9FA0-4EC2-A38A-8F821B479BCD}"/>
            </c:ext>
          </c:extLst>
        </c:ser>
        <c:ser>
          <c:idx val="1"/>
          <c:order val="1"/>
          <c:tx>
            <c:strRef>
              <c:f>'Indisp GxTx Prg-Forz  SEN 2019'!$V$35</c:f>
              <c:strCache>
                <c:ptCount val="1"/>
                <c:pt idx="0">
                  <c:v>No Cumple</c:v>
                </c:pt>
              </c:strCache>
            </c:strRef>
          </c:tx>
          <c:spPr>
            <a:solidFill>
              <a:schemeClr val="accent6"/>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2019'!$W$35:$Y$35</c:f>
              <c:numCache>
                <c:formatCode>0.0%</c:formatCode>
                <c:ptCount val="3"/>
                <c:pt idx="0">
                  <c:v>0.25954198473282442</c:v>
                </c:pt>
                <c:pt idx="1">
                  <c:v>9.9236641221374045E-2</c:v>
                </c:pt>
                <c:pt idx="2">
                  <c:v>0</c:v>
                </c:pt>
              </c:numCache>
            </c:numRef>
          </c:val>
          <c:extLst>
            <c:ext xmlns:c16="http://schemas.microsoft.com/office/drawing/2014/chart" uri="{C3380CC4-5D6E-409C-BE32-E72D297353CC}">
              <c16:uniqueId val="{00000001-9FA0-4EC2-A38A-8F821B479BCD}"/>
            </c:ext>
          </c:extLst>
        </c:ser>
        <c:ser>
          <c:idx val="2"/>
          <c:order val="2"/>
          <c:tx>
            <c:strRef>
              <c:f>'Indisp GxTx Prg-Forz  SEN 2019'!$V$36</c:f>
              <c:strCache>
                <c:ptCount val="1"/>
                <c:pt idx="0">
                  <c:v>Sin Información</c:v>
                </c:pt>
              </c:strCache>
            </c:strRef>
          </c:tx>
          <c:spPr>
            <a:solidFill>
              <a:schemeClr val="accent5"/>
            </a:solidFill>
            <a:ln>
              <a:noFill/>
            </a:ln>
            <a:effectLst/>
          </c:spPr>
          <c:invertIfNegative val="0"/>
          <c:cat>
            <c:strRef>
              <c:f>'Indisp GxTx Prg-Forz  SEN 2019'!$W$33:$Y$33</c:f>
              <c:strCache>
                <c:ptCount val="3"/>
                <c:pt idx="0">
                  <c:v>HPROt</c:v>
                </c:pt>
                <c:pt idx="1">
                  <c:v>HFORt</c:v>
                </c:pt>
                <c:pt idx="2">
                  <c:v>FFORt</c:v>
                </c:pt>
              </c:strCache>
            </c:strRef>
          </c:cat>
          <c:val>
            <c:numRef>
              <c:f>'Indisp GxTx Prg-Forz  SEN 2019'!$W$36:$Y$36</c:f>
              <c:numCache>
                <c:formatCode>0.0%</c:formatCode>
                <c:ptCount val="3"/>
                <c:pt idx="0">
                  <c:v>0</c:v>
                </c:pt>
                <c:pt idx="1">
                  <c:v>0</c:v>
                </c:pt>
                <c:pt idx="2">
                  <c:v>0</c:v>
                </c:pt>
              </c:numCache>
            </c:numRef>
          </c:val>
          <c:extLst>
            <c:ext xmlns:c16="http://schemas.microsoft.com/office/drawing/2014/chart" uri="{C3380CC4-5D6E-409C-BE32-E72D297353CC}">
              <c16:uniqueId val="{00000002-9FA0-4EC2-A38A-8F821B479BCD}"/>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20360283820625949"/>
          <c:y val="0.93955323385027123"/>
          <c:w val="0.67612773403324589"/>
          <c:h val="4.5718139399241749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60255905511811"/>
          <c:y val="5.0925925925925923E-2"/>
          <c:w val="0.85341885389326333"/>
          <c:h val="0.75619658238786813"/>
        </c:manualLayout>
      </c:layout>
      <c:barChart>
        <c:barDir val="col"/>
        <c:grouping val="clustered"/>
        <c:varyColors val="0"/>
        <c:ser>
          <c:idx val="0"/>
          <c:order val="0"/>
          <c:tx>
            <c:strRef>
              <c:f>'Indisp GxTx Prg-Forz  SEN 2019'!$AF$34</c:f>
              <c:strCache>
                <c:ptCount val="1"/>
                <c:pt idx="0">
                  <c:v>Cumple</c:v>
                </c:pt>
              </c:strCache>
            </c:strRef>
          </c:tx>
          <c:spPr>
            <a:solidFill>
              <a:schemeClr val="accent1">
                <a:lumMod val="40000"/>
                <a:lumOff val="60000"/>
              </a:schemeClr>
            </a:solidFill>
            <a:ln>
              <a:noFill/>
            </a:ln>
            <a:effectLst/>
          </c:spPr>
          <c:invertIfNegative val="0"/>
          <c:cat>
            <c:strRef>
              <c:f>'Indisp GxTx Prg-Forz  SEN 2019'!$W$33:$Y$33</c:f>
              <c:strCache>
                <c:ptCount val="3"/>
                <c:pt idx="0">
                  <c:v>HPROt</c:v>
                </c:pt>
                <c:pt idx="1">
                  <c:v>HFORt</c:v>
                </c:pt>
                <c:pt idx="2">
                  <c:v>FFORt</c:v>
                </c:pt>
              </c:strCache>
            </c:strRef>
          </c:cat>
          <c:val>
            <c:numRef>
              <c:f>'Indisp GxTx Prg-Forz  SEN 2019'!$AG$34:$AI$34</c:f>
              <c:numCache>
                <c:formatCode>0.0%</c:formatCode>
                <c:ptCount val="3"/>
                <c:pt idx="0">
                  <c:v>0.61224489795918369</c:v>
                </c:pt>
                <c:pt idx="1">
                  <c:v>0.93605442176870746</c:v>
                </c:pt>
                <c:pt idx="2">
                  <c:v>0.98639455782312924</c:v>
                </c:pt>
              </c:numCache>
            </c:numRef>
          </c:val>
          <c:extLst>
            <c:ext xmlns:c16="http://schemas.microsoft.com/office/drawing/2014/chart" uri="{C3380CC4-5D6E-409C-BE32-E72D297353CC}">
              <c16:uniqueId val="{00000000-0F87-4CD6-8D78-E89B4DC5E9A2}"/>
            </c:ext>
          </c:extLst>
        </c:ser>
        <c:ser>
          <c:idx val="1"/>
          <c:order val="1"/>
          <c:tx>
            <c:strRef>
              <c:f>'Indisp GxTx Prg-Forz  SEN 2019'!$AF$35</c:f>
              <c:strCache>
                <c:ptCount val="1"/>
                <c:pt idx="0">
                  <c:v>No Cumple</c:v>
                </c:pt>
              </c:strCache>
            </c:strRef>
          </c:tx>
          <c:spPr>
            <a:solidFill>
              <a:schemeClr val="accent6"/>
            </a:solidFill>
            <a:ln>
              <a:noFill/>
            </a:ln>
            <a:effectLst/>
          </c:spPr>
          <c:invertIfNegative val="0"/>
          <c:cat>
            <c:strRef>
              <c:f>'Indisp GxTx Prg-Forz  SEN 2019'!$W$33:$Y$33</c:f>
              <c:strCache>
                <c:ptCount val="3"/>
                <c:pt idx="0">
                  <c:v>HPROt</c:v>
                </c:pt>
                <c:pt idx="1">
                  <c:v>HFORt</c:v>
                </c:pt>
                <c:pt idx="2">
                  <c:v>FFORt</c:v>
                </c:pt>
              </c:strCache>
            </c:strRef>
          </c:cat>
          <c:val>
            <c:numRef>
              <c:f>'Indisp GxTx Prg-Forz  SEN 2019'!$AG$35:$AI$35</c:f>
              <c:numCache>
                <c:formatCode>0.0%</c:formatCode>
                <c:ptCount val="3"/>
                <c:pt idx="0">
                  <c:v>0.38775510204081631</c:v>
                </c:pt>
                <c:pt idx="1">
                  <c:v>6.3945578231292516E-2</c:v>
                </c:pt>
                <c:pt idx="2">
                  <c:v>1.3605442176870748E-2</c:v>
                </c:pt>
              </c:numCache>
            </c:numRef>
          </c:val>
          <c:extLst>
            <c:ext xmlns:c16="http://schemas.microsoft.com/office/drawing/2014/chart" uri="{C3380CC4-5D6E-409C-BE32-E72D297353CC}">
              <c16:uniqueId val="{00000001-0F87-4CD6-8D78-E89B4DC5E9A2}"/>
            </c:ext>
          </c:extLst>
        </c:ser>
        <c:ser>
          <c:idx val="2"/>
          <c:order val="2"/>
          <c:tx>
            <c:strRef>
              <c:f>'Indisp GxTx Prg-Forz  SEN 2019'!$AF$36</c:f>
              <c:strCache>
                <c:ptCount val="1"/>
                <c:pt idx="0">
                  <c:v>Sin Información</c:v>
                </c:pt>
              </c:strCache>
            </c:strRef>
          </c:tx>
          <c:spPr>
            <a:solidFill>
              <a:schemeClr val="accent5"/>
            </a:solidFill>
            <a:ln>
              <a:noFill/>
            </a:ln>
            <a:effectLst/>
          </c:spPr>
          <c:invertIfNegative val="0"/>
          <c:cat>
            <c:strRef>
              <c:f>'Indisp GxTx Prg-Forz  SEN 2019'!$W$33:$Y$33</c:f>
              <c:strCache>
                <c:ptCount val="3"/>
                <c:pt idx="0">
                  <c:v>HPROt</c:v>
                </c:pt>
                <c:pt idx="1">
                  <c:v>HFORt</c:v>
                </c:pt>
                <c:pt idx="2">
                  <c:v>FFORt</c:v>
                </c:pt>
              </c:strCache>
            </c:strRef>
          </c:cat>
          <c:val>
            <c:numRef>
              <c:f>'Indisp GxTx Prg-Forz  SEN 2019'!$AG$36:$AI$36</c:f>
              <c:numCache>
                <c:formatCode>0.0%</c:formatCode>
                <c:ptCount val="3"/>
                <c:pt idx="0">
                  <c:v>0</c:v>
                </c:pt>
                <c:pt idx="1">
                  <c:v>0</c:v>
                </c:pt>
                <c:pt idx="2">
                  <c:v>0</c:v>
                </c:pt>
              </c:numCache>
            </c:numRef>
          </c:val>
          <c:extLst>
            <c:ext xmlns:c16="http://schemas.microsoft.com/office/drawing/2014/chart" uri="{C3380CC4-5D6E-409C-BE32-E72D297353CC}">
              <c16:uniqueId val="{00000002-0F87-4CD6-8D78-E89B4DC5E9A2}"/>
            </c:ext>
          </c:extLst>
        </c:ser>
        <c:dLbls>
          <c:showLegendKey val="0"/>
          <c:showVal val="0"/>
          <c:showCatName val="0"/>
          <c:showSerName val="0"/>
          <c:showPercent val="0"/>
          <c:showBubbleSize val="0"/>
        </c:dLbls>
        <c:gapWidth val="219"/>
        <c:overlap val="-27"/>
        <c:axId val="306801440"/>
        <c:axId val="240844288"/>
      </c:barChart>
      <c:catAx>
        <c:axId val="30680144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240844288"/>
        <c:crosses val="autoZero"/>
        <c:auto val="1"/>
        <c:lblAlgn val="ctr"/>
        <c:lblOffset val="100"/>
        <c:noMultiLvlLbl val="0"/>
      </c:catAx>
      <c:valAx>
        <c:axId val="240844288"/>
        <c:scaling>
          <c:orientation val="minMax"/>
          <c:max val="1"/>
        </c:scaling>
        <c:delete val="0"/>
        <c:axPos val="l"/>
        <c:majorGridlines>
          <c:spPr>
            <a:ln w="9525" cap="flat" cmpd="sng" algn="ctr">
              <a:solidFill>
                <a:schemeClr val="tx1">
                  <a:lumMod val="15000"/>
                  <a:lumOff val="85000"/>
                </a:schemeClr>
              </a:solidFill>
              <a:prstDash val="dash"/>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crossAx val="306801440"/>
        <c:crosses val="autoZero"/>
        <c:crossBetween val="between"/>
        <c:majorUnit val="0.2"/>
      </c:valAx>
      <c:spPr>
        <a:noFill/>
        <a:ln>
          <a:noFill/>
        </a:ln>
        <a:effectLst/>
      </c:spPr>
    </c:plotArea>
    <c:legend>
      <c:legendPos val="b"/>
      <c:layout>
        <c:manualLayout>
          <c:xMode val="edge"/>
          <c:yMode val="edge"/>
          <c:x val="0.15549671717171717"/>
          <c:y val="0.91831182226186825"/>
          <c:w val="0.67612773403324589"/>
          <c:h val="8.1688177738131737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6.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xdr:from>
      <xdr:col>1</xdr:col>
      <xdr:colOff>1850572</xdr:colOff>
      <xdr:row>256</xdr:row>
      <xdr:rowOff>43543</xdr:rowOff>
    </xdr:from>
    <xdr:to>
      <xdr:col>4</xdr:col>
      <xdr:colOff>612322</xdr:colOff>
      <xdr:row>273</xdr:row>
      <xdr:rowOff>10886</xdr:rowOff>
    </xdr:to>
    <xdr:graphicFrame macro="">
      <xdr:nvGraphicFramePr>
        <xdr:cNvPr id="2" name="Gráfico 1">
          <a:extLst>
            <a:ext uri="{FF2B5EF4-FFF2-40B4-BE49-F238E27FC236}">
              <a16:creationId xmlns:a16="http://schemas.microsoft.com/office/drawing/2014/main" id="{7E159650-0D68-4022-B1E5-3EE2BA06359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2435678</xdr:colOff>
      <xdr:row>289</xdr:row>
      <xdr:rowOff>57150</xdr:rowOff>
    </xdr:from>
    <xdr:to>
      <xdr:col>5</xdr:col>
      <xdr:colOff>449035</xdr:colOff>
      <xdr:row>306</xdr:row>
      <xdr:rowOff>24493</xdr:rowOff>
    </xdr:to>
    <xdr:graphicFrame macro="">
      <xdr:nvGraphicFramePr>
        <xdr:cNvPr id="3" name="Gráfico 2">
          <a:extLst>
            <a:ext uri="{FF2B5EF4-FFF2-40B4-BE49-F238E27FC236}">
              <a16:creationId xmlns:a16="http://schemas.microsoft.com/office/drawing/2014/main" id="{0AC93B3D-5C40-48F2-8944-4B1E47F7E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2</xdr:col>
      <xdr:colOff>470647</xdr:colOff>
      <xdr:row>258</xdr:row>
      <xdr:rowOff>107577</xdr:rowOff>
    </xdr:from>
    <xdr:to>
      <xdr:col>4</xdr:col>
      <xdr:colOff>212911</xdr:colOff>
      <xdr:row>276</xdr:row>
      <xdr:rowOff>26895</xdr:rowOff>
    </xdr:to>
    <xdr:graphicFrame macro="">
      <xdr:nvGraphicFramePr>
        <xdr:cNvPr id="2" name="Gráfico 1">
          <a:extLst>
            <a:ext uri="{FF2B5EF4-FFF2-40B4-BE49-F238E27FC236}">
              <a16:creationId xmlns:a16="http://schemas.microsoft.com/office/drawing/2014/main" id="{78E7DC0F-0A6F-4084-B62C-7CC1A24B94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3922</xdr:colOff>
      <xdr:row>291</xdr:row>
      <xdr:rowOff>0</xdr:rowOff>
    </xdr:from>
    <xdr:to>
      <xdr:col>4</xdr:col>
      <xdr:colOff>1419225</xdr:colOff>
      <xdr:row>307</xdr:row>
      <xdr:rowOff>124225</xdr:rowOff>
    </xdr:to>
    <xdr:graphicFrame macro="">
      <xdr:nvGraphicFramePr>
        <xdr:cNvPr id="3" name="Gráfico 2">
          <a:extLst>
            <a:ext uri="{FF2B5EF4-FFF2-40B4-BE49-F238E27FC236}">
              <a16:creationId xmlns:a16="http://schemas.microsoft.com/office/drawing/2014/main" id="{53C2ED25-FFDE-45AE-B72B-00C5C32083D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1882587</xdr:colOff>
      <xdr:row>153</xdr:row>
      <xdr:rowOff>51547</xdr:rowOff>
    </xdr:from>
    <xdr:to>
      <xdr:col>4</xdr:col>
      <xdr:colOff>1546412</xdr:colOff>
      <xdr:row>176</xdr:row>
      <xdr:rowOff>145676</xdr:rowOff>
    </xdr:to>
    <xdr:graphicFrame macro="">
      <xdr:nvGraphicFramePr>
        <xdr:cNvPr id="3" name="Gráfico 2">
          <a:extLst>
            <a:ext uri="{FF2B5EF4-FFF2-40B4-BE49-F238E27FC236}">
              <a16:creationId xmlns:a16="http://schemas.microsoft.com/office/drawing/2014/main" id="{C24E7096-1BE7-4293-A8BC-016D543F784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1</xdr:col>
      <xdr:colOff>1457720</xdr:colOff>
      <xdr:row>253</xdr:row>
      <xdr:rowOff>44530</xdr:rowOff>
    </xdr:from>
    <xdr:to>
      <xdr:col>3</xdr:col>
      <xdr:colOff>1348819</xdr:colOff>
      <xdr:row>273</xdr:row>
      <xdr:rowOff>17543</xdr:rowOff>
    </xdr:to>
    <xdr:graphicFrame macro="">
      <xdr:nvGraphicFramePr>
        <xdr:cNvPr id="3" name="Gráfico 2">
          <a:extLst>
            <a:ext uri="{FF2B5EF4-FFF2-40B4-BE49-F238E27FC236}">
              <a16:creationId xmlns:a16="http://schemas.microsoft.com/office/drawing/2014/main" id="{85C88ED6-D8E5-436F-BA49-D81023AE6B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17</xdr:col>
      <xdr:colOff>865185</xdr:colOff>
      <xdr:row>3556</xdr:row>
      <xdr:rowOff>131759</xdr:rowOff>
    </xdr:from>
    <xdr:to>
      <xdr:col>24</xdr:col>
      <xdr:colOff>29858</xdr:colOff>
      <xdr:row>3574</xdr:row>
      <xdr:rowOff>15288</xdr:rowOff>
    </xdr:to>
    <xdr:graphicFrame macro="">
      <xdr:nvGraphicFramePr>
        <xdr:cNvPr id="2" name="Gráfico 1">
          <a:extLst>
            <a:ext uri="{FF2B5EF4-FFF2-40B4-BE49-F238E27FC236}">
              <a16:creationId xmlns:a16="http://schemas.microsoft.com/office/drawing/2014/main" id="{7532FE81-837D-44E6-AAE0-F69AC743DCB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xdr:col>
      <xdr:colOff>904128</xdr:colOff>
      <xdr:row>40</xdr:row>
      <xdr:rowOff>101784</xdr:rowOff>
    </xdr:from>
    <xdr:to>
      <xdr:col>23</xdr:col>
      <xdr:colOff>530626</xdr:colOff>
      <xdr:row>54</xdr:row>
      <xdr:rowOff>91196</xdr:rowOff>
    </xdr:to>
    <xdr:graphicFrame macro="">
      <xdr:nvGraphicFramePr>
        <xdr:cNvPr id="3" name="Gráfico 2">
          <a:extLst>
            <a:ext uri="{FF2B5EF4-FFF2-40B4-BE49-F238E27FC236}">
              <a16:creationId xmlns:a16="http://schemas.microsoft.com/office/drawing/2014/main" id="{29F10C10-21A4-4665-9BBF-7B7C7A2834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28</xdr:col>
      <xdr:colOff>696392</xdr:colOff>
      <xdr:row>39</xdr:row>
      <xdr:rowOff>133775</xdr:rowOff>
    </xdr:from>
    <xdr:to>
      <xdr:col>33</xdr:col>
      <xdr:colOff>678304</xdr:colOff>
      <xdr:row>53</xdr:row>
      <xdr:rowOff>123187</xdr:rowOff>
    </xdr:to>
    <xdr:graphicFrame macro="">
      <xdr:nvGraphicFramePr>
        <xdr:cNvPr id="4" name="Gráfico 3">
          <a:extLst>
            <a:ext uri="{FF2B5EF4-FFF2-40B4-BE49-F238E27FC236}">
              <a16:creationId xmlns:a16="http://schemas.microsoft.com/office/drawing/2014/main" id="{7BBC198D-4A97-45D7-A712-B104D6B55D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18</xdr:col>
      <xdr:colOff>1006928</xdr:colOff>
      <xdr:row>74</xdr:row>
      <xdr:rowOff>1599</xdr:rowOff>
    </xdr:from>
    <xdr:to>
      <xdr:col>23</xdr:col>
      <xdr:colOff>630251</xdr:colOff>
      <xdr:row>87</xdr:row>
      <xdr:rowOff>125481</xdr:rowOff>
    </xdr:to>
    <xdr:graphicFrame macro="">
      <xdr:nvGraphicFramePr>
        <xdr:cNvPr id="5" name="Gráfico 4">
          <a:extLst>
            <a:ext uri="{FF2B5EF4-FFF2-40B4-BE49-F238E27FC236}">
              <a16:creationId xmlns:a16="http://schemas.microsoft.com/office/drawing/2014/main" id="{1AD92278-64BC-4FCC-995A-DD19936E2AB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18</xdr:col>
      <xdr:colOff>0</xdr:colOff>
      <xdr:row>1610</xdr:row>
      <xdr:rowOff>0</xdr:rowOff>
    </xdr:from>
    <xdr:to>
      <xdr:col>24</xdr:col>
      <xdr:colOff>738188</xdr:colOff>
      <xdr:row>1632</xdr:row>
      <xdr:rowOff>80963</xdr:rowOff>
    </xdr:to>
    <xdr:graphicFrame macro="">
      <xdr:nvGraphicFramePr>
        <xdr:cNvPr id="6" name="Gráfico 5">
          <a:extLst>
            <a:ext uri="{FF2B5EF4-FFF2-40B4-BE49-F238E27FC236}">
              <a16:creationId xmlns:a16="http://schemas.microsoft.com/office/drawing/2014/main" id="{F76425A2-E913-4FAC-9589-D8232961043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18</xdr:col>
      <xdr:colOff>317500</xdr:colOff>
      <xdr:row>3112</xdr:row>
      <xdr:rowOff>68036</xdr:rowOff>
    </xdr:from>
    <xdr:to>
      <xdr:col>25</xdr:col>
      <xdr:colOff>261938</xdr:colOff>
      <xdr:row>3135</xdr:row>
      <xdr:rowOff>12928</xdr:rowOff>
    </xdr:to>
    <xdr:graphicFrame macro="">
      <xdr:nvGraphicFramePr>
        <xdr:cNvPr id="8" name="Gráfico 7">
          <a:extLst>
            <a:ext uri="{FF2B5EF4-FFF2-40B4-BE49-F238E27FC236}">
              <a16:creationId xmlns:a16="http://schemas.microsoft.com/office/drawing/2014/main" id="{2B2BC16D-9A5F-458F-B10B-31A8006E9A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isco%20C\Mis%20Documentos\Anuario\Anuario98Colbun\SIC-2_Rev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vmonsalvepc\informe%20mensual\Disco%20C\Mis%20Documentos\Anuario\Anuario98Colbun\SIC-2_Rev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Nomina%20Empresas%20CDEC-SIC%20Jul-1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Prog%20semanal\20070509\POLITICA2007050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y. de cotas"/>
      <sheetName val="cons. combustibles"/>
      <sheetName val="afluente embalses"/>
      <sheetName val="pot. firme"/>
      <sheetName val="tranf. pot. punta"/>
      <sheetName val="fact. indisp."/>
      <sheetName val="Energía firme"/>
      <sheetName val="bal.energia firme"/>
      <sheetName val="fact.disponibilidad"/>
      <sheetName val="transf. de energía"/>
      <sheetName val="uso sist. transm."/>
      <sheetName val="costo combust."/>
      <sheetName val="IPC"/>
      <sheetName val="cmg-SIC"/>
      <sheetName val="CMG-SIC-mensual"/>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CAPITULO    SEXTO</v>
          </cell>
        </row>
        <row r="3">
          <cell r="D3" t="str">
            <v>ANTECEDENTES  ECONÓMICOS</v>
          </cell>
        </row>
        <row r="5">
          <cell r="D5" t="str">
            <v>TASA DE CAMBIO, ÍNDICE DE PRECIOS AL CONSUMIDOR Y SUS VARIACIONES,</v>
          </cell>
        </row>
        <row r="6">
          <cell r="D6" t="str">
            <v>COSTO DE COMBUSTIBLES Y COSTO MARGINAL</v>
          </cell>
        </row>
        <row r="8">
          <cell r="B8" t="str">
            <v xml:space="preserve">El cuadro siguiente indica la paridad cambiaria del Dólar Acuerdo al 1º de cada mes </v>
          </cell>
        </row>
        <row r="9">
          <cell r="B9" t="str">
            <v xml:space="preserve">(desde 1995 Dólar Observado) y el Índice de Precios  al Consumidor (con sus variaciones  </v>
          </cell>
        </row>
        <row r="10">
          <cell r="B10" t="str">
            <v xml:space="preserve">mensuales y de doce meses) utilizados en la determinación de los costos marginales en </v>
          </cell>
        </row>
        <row r="11">
          <cell r="B11" t="str">
            <v>el CDEC-SIC.</v>
          </cell>
        </row>
        <row r="14">
          <cell r="C14" t="str">
            <v>T.Cambio</v>
          </cell>
          <cell r="D14" t="str">
            <v>I P C</v>
          </cell>
          <cell r="E14" t="str">
            <v xml:space="preserve"> Variación</v>
          </cell>
          <cell r="F14" t="str">
            <v xml:space="preserve"> Variación </v>
          </cell>
        </row>
        <row r="15">
          <cell r="C15" t="str">
            <v>[$/US$]</v>
          </cell>
          <cell r="D15" t="str">
            <v xml:space="preserve">                </v>
          </cell>
          <cell r="E15" t="str">
            <v xml:space="preserve"> I P C</v>
          </cell>
          <cell r="F15" t="str">
            <v xml:space="preserve"> IPC 12 meses</v>
          </cell>
        </row>
        <row r="16">
          <cell r="A16">
            <v>1987</v>
          </cell>
          <cell r="B16" t="str">
            <v>Enero</v>
          </cell>
          <cell r="C16">
            <v>201.54</v>
          </cell>
          <cell r="D16">
            <v>71.48</v>
          </cell>
          <cell r="E16">
            <v>2</v>
          </cell>
          <cell r="F16">
            <v>16.549812489809245</v>
          </cell>
        </row>
        <row r="17">
          <cell r="B17" t="str">
            <v>Febrero</v>
          </cell>
          <cell r="C17">
            <v>203.89</v>
          </cell>
          <cell r="D17">
            <v>72.72</v>
          </cell>
          <cell r="E17">
            <v>1.7</v>
          </cell>
          <cell r="F17">
            <v>17.517776341305758</v>
          </cell>
        </row>
        <row r="18">
          <cell r="B18" t="str">
            <v>Marzo</v>
          </cell>
          <cell r="C18">
            <v>206.98</v>
          </cell>
          <cell r="D18">
            <v>73.91</v>
          </cell>
          <cell r="E18">
            <v>1.6</v>
          </cell>
          <cell r="F18">
            <v>17.672345167966874</v>
          </cell>
        </row>
        <row r="19">
          <cell r="B19" t="str">
            <v>Abril</v>
          </cell>
          <cell r="C19">
            <v>210.14</v>
          </cell>
          <cell r="D19">
            <v>75.66</v>
          </cell>
          <cell r="E19">
            <v>2.4</v>
          </cell>
          <cell r="F19">
            <v>18.812814070351756</v>
          </cell>
        </row>
        <row r="20">
          <cell r="B20" t="str">
            <v>Mayo</v>
          </cell>
          <cell r="C20">
            <v>212.89</v>
          </cell>
          <cell r="D20">
            <v>76.8</v>
          </cell>
          <cell r="E20">
            <v>1.5</v>
          </cell>
          <cell r="F20">
            <v>19.738072965388209</v>
          </cell>
        </row>
        <row r="21">
          <cell r="B21" t="str">
            <v>Junio</v>
          </cell>
          <cell r="C21">
            <v>216.77</v>
          </cell>
          <cell r="D21">
            <v>77.34</v>
          </cell>
          <cell r="E21">
            <v>0.7</v>
          </cell>
          <cell r="F21">
            <v>19.002923526696435</v>
          </cell>
        </row>
        <row r="22">
          <cell r="B22" t="str">
            <v>Julio</v>
          </cell>
          <cell r="C22">
            <v>219.63</v>
          </cell>
          <cell r="D22">
            <v>78.64</v>
          </cell>
          <cell r="E22">
            <v>1.7</v>
          </cell>
          <cell r="F22">
            <v>19.804996953077382</v>
          </cell>
        </row>
        <row r="23">
          <cell r="B23" t="str">
            <v>Agosto</v>
          </cell>
          <cell r="C23">
            <v>220.76</v>
          </cell>
          <cell r="D23">
            <v>79.760000000000005</v>
          </cell>
          <cell r="E23">
            <v>1.4</v>
          </cell>
          <cell r="F23">
            <v>20.757002271006829</v>
          </cell>
        </row>
        <row r="24">
          <cell r="B24" t="str">
            <v>Septiembre</v>
          </cell>
          <cell r="C24">
            <v>223.05</v>
          </cell>
          <cell r="D24">
            <v>81.28</v>
          </cell>
          <cell r="E24">
            <v>1.9</v>
          </cell>
          <cell r="F24">
            <v>21.204891142260649</v>
          </cell>
        </row>
        <row r="25">
          <cell r="B25" t="str">
            <v>Octubre</v>
          </cell>
          <cell r="C25">
            <v>225.42</v>
          </cell>
          <cell r="D25">
            <v>83.24</v>
          </cell>
          <cell r="E25">
            <v>2.4</v>
          </cell>
          <cell r="F25">
            <v>22.267920094007042</v>
          </cell>
        </row>
        <row r="26">
          <cell r="B26" t="str">
            <v>Noviembre</v>
          </cell>
          <cell r="C26">
            <v>228.52</v>
          </cell>
          <cell r="D26">
            <v>84.85</v>
          </cell>
          <cell r="E26">
            <v>1.9</v>
          </cell>
          <cell r="F26">
            <v>22.899768250289675</v>
          </cell>
        </row>
        <row r="27">
          <cell r="B27" t="str">
            <v>Diciembre</v>
          </cell>
          <cell r="C27">
            <v>231.07</v>
          </cell>
          <cell r="D27">
            <v>85.13</v>
          </cell>
          <cell r="E27">
            <v>0.3</v>
          </cell>
          <cell r="F27">
            <v>21.458125267513182</v>
          </cell>
        </row>
        <row r="28">
          <cell r="A28">
            <v>1988</v>
          </cell>
          <cell r="B28" t="str">
            <v>Enero</v>
          </cell>
          <cell r="C28">
            <v>234.16</v>
          </cell>
          <cell r="D28">
            <v>85.75</v>
          </cell>
          <cell r="E28">
            <v>0.7</v>
          </cell>
          <cell r="F28">
            <v>19.963626189143802</v>
          </cell>
        </row>
        <row r="29">
          <cell r="B29" t="str">
            <v>Febrero</v>
          </cell>
          <cell r="C29">
            <v>244.14</v>
          </cell>
          <cell r="D29">
            <v>86.07</v>
          </cell>
          <cell r="E29">
            <v>0.4</v>
          </cell>
          <cell r="F29">
            <v>18.358085808580849</v>
          </cell>
        </row>
        <row r="30">
          <cell r="B30" t="str">
            <v>Marzo</v>
          </cell>
          <cell r="C30">
            <v>244.49</v>
          </cell>
          <cell r="D30">
            <v>87.69</v>
          </cell>
          <cell r="E30">
            <v>1.9</v>
          </cell>
          <cell r="F30">
            <v>18.644297118116636</v>
          </cell>
        </row>
        <row r="31">
          <cell r="B31" t="str">
            <v>Abril</v>
          </cell>
          <cell r="C31">
            <v>244.57</v>
          </cell>
          <cell r="D31">
            <v>88.37</v>
          </cell>
          <cell r="E31">
            <v>0.8</v>
          </cell>
          <cell r="F31">
            <v>16.798836901929693</v>
          </cell>
        </row>
        <row r="32">
          <cell r="B32" t="str">
            <v>Mayo</v>
          </cell>
          <cell r="C32">
            <v>245.53</v>
          </cell>
          <cell r="D32">
            <v>88.78</v>
          </cell>
          <cell r="E32">
            <v>0.5</v>
          </cell>
          <cell r="F32">
            <v>15.598958333333336</v>
          </cell>
        </row>
        <row r="33">
          <cell r="B33" t="str">
            <v>Junio</v>
          </cell>
          <cell r="C33">
            <v>246.42</v>
          </cell>
          <cell r="D33">
            <v>89.32</v>
          </cell>
          <cell r="E33">
            <v>0.6</v>
          </cell>
          <cell r="F33">
            <v>15.490043961727418</v>
          </cell>
        </row>
        <row r="34">
          <cell r="B34" t="str">
            <v>Julio</v>
          </cell>
          <cell r="C34">
            <v>246.61</v>
          </cell>
          <cell r="D34">
            <v>89.44</v>
          </cell>
          <cell r="E34">
            <v>0.1</v>
          </cell>
          <cell r="F34">
            <v>13.733468972533069</v>
          </cell>
        </row>
        <row r="35">
          <cell r="B35" t="str">
            <v>Agosto</v>
          </cell>
          <cell r="C35">
            <v>246.79</v>
          </cell>
          <cell r="D35">
            <v>91.16</v>
          </cell>
          <cell r="E35">
            <v>0.8</v>
          </cell>
          <cell r="F35">
            <v>14.292878635907712</v>
          </cell>
        </row>
        <row r="36">
          <cell r="B36" t="str">
            <v>Septiembre</v>
          </cell>
          <cell r="C36">
            <v>246.13</v>
          </cell>
          <cell r="D36">
            <v>91.01</v>
          </cell>
          <cell r="E36">
            <v>0.9</v>
          </cell>
          <cell r="F36">
            <v>11.970964566929144</v>
          </cell>
        </row>
        <row r="37">
          <cell r="B37" t="str">
            <v>Octubre</v>
          </cell>
          <cell r="C37">
            <v>246.47</v>
          </cell>
          <cell r="D37">
            <v>92.39</v>
          </cell>
          <cell r="E37">
            <v>1.5</v>
          </cell>
          <cell r="F37">
            <v>10.992311388755404</v>
          </cell>
        </row>
        <row r="38">
          <cell r="B38" t="str">
            <v>Noviembre</v>
          </cell>
          <cell r="C38">
            <v>247.37</v>
          </cell>
          <cell r="D38">
            <v>94.14</v>
          </cell>
          <cell r="E38">
            <v>1.9</v>
          </cell>
          <cell r="F38">
            <v>10.948733058338256</v>
          </cell>
        </row>
        <row r="39">
          <cell r="B39" t="str">
            <v>Diciembre</v>
          </cell>
          <cell r="C39">
            <v>248.49</v>
          </cell>
          <cell r="D39">
            <v>95.93</v>
          </cell>
          <cell r="E39">
            <v>1.9</v>
          </cell>
          <cell r="F39">
            <v>12.686479501938219</v>
          </cell>
        </row>
        <row r="40">
          <cell r="A40">
            <v>1989</v>
          </cell>
          <cell r="B40" t="str">
            <v>Enero</v>
          </cell>
          <cell r="C40">
            <v>249.78</v>
          </cell>
          <cell r="D40">
            <v>97</v>
          </cell>
          <cell r="E40">
            <v>1.1000000000000001</v>
          </cell>
          <cell r="F40">
            <v>13.119533527696792</v>
          </cell>
        </row>
        <row r="41">
          <cell r="B41" t="str">
            <v>Febrero</v>
          </cell>
          <cell r="C41">
            <v>252.08</v>
          </cell>
          <cell r="D41">
            <v>97.12</v>
          </cell>
          <cell r="E41">
            <v>0.1</v>
          </cell>
          <cell r="F41">
            <v>12.838387359126301</v>
          </cell>
        </row>
        <row r="42">
          <cell r="B42" t="str">
            <v>Marzo</v>
          </cell>
          <cell r="C42">
            <v>253.33</v>
          </cell>
          <cell r="D42">
            <v>98.97</v>
          </cell>
          <cell r="E42">
            <v>1.9</v>
          </cell>
          <cell r="F42">
            <v>12.863496407800202</v>
          </cell>
        </row>
        <row r="43">
          <cell r="B43" t="str">
            <v>Abril</v>
          </cell>
          <cell r="C43">
            <v>252.12</v>
          </cell>
          <cell r="D43">
            <v>100</v>
          </cell>
          <cell r="E43">
            <v>1</v>
          </cell>
          <cell r="F43">
            <v>13.160574855720263</v>
          </cell>
        </row>
        <row r="44">
          <cell r="B44" t="str">
            <v>Mayo</v>
          </cell>
          <cell r="C44">
            <v>253.88</v>
          </cell>
          <cell r="D44">
            <v>101.96</v>
          </cell>
          <cell r="E44">
            <v>2</v>
          </cell>
          <cell r="F44">
            <v>14.845685965307487</v>
          </cell>
        </row>
        <row r="45">
          <cell r="B45" t="str">
            <v>Junio</v>
          </cell>
          <cell r="C45">
            <v>254.9</v>
          </cell>
          <cell r="D45">
            <v>103.76</v>
          </cell>
          <cell r="E45">
            <v>1.8</v>
          </cell>
          <cell r="F45">
            <v>16.166592028661022</v>
          </cell>
        </row>
        <row r="46">
          <cell r="B46" t="str">
            <v>Julio</v>
          </cell>
          <cell r="C46">
            <v>258.29000000000002</v>
          </cell>
          <cell r="D46">
            <v>105.65</v>
          </cell>
          <cell r="E46">
            <v>1.8</v>
          </cell>
          <cell r="F46">
            <v>18.123881932021479</v>
          </cell>
        </row>
        <row r="47">
          <cell r="B47" t="str">
            <v>Agosto</v>
          </cell>
          <cell r="C47">
            <v>261.77999999999997</v>
          </cell>
          <cell r="D47">
            <v>106.71</v>
          </cell>
          <cell r="E47">
            <v>1</v>
          </cell>
          <cell r="F47">
            <v>17.057920140412453</v>
          </cell>
        </row>
        <row r="48">
          <cell r="B48" t="str">
            <v>Septiembre</v>
          </cell>
          <cell r="C48">
            <v>265.42</v>
          </cell>
          <cell r="D48">
            <v>108.98</v>
          </cell>
          <cell r="E48">
            <v>2.1</v>
          </cell>
          <cell r="F48">
            <v>19.745082957916704</v>
          </cell>
        </row>
        <row r="49">
          <cell r="B49" t="str">
            <v>Octubre</v>
          </cell>
          <cell r="C49">
            <v>269.79000000000002</v>
          </cell>
          <cell r="D49">
            <v>112.12</v>
          </cell>
          <cell r="E49">
            <v>2.9</v>
          </cell>
          <cell r="F49">
            <v>21.355125013529609</v>
          </cell>
        </row>
        <row r="50">
          <cell r="B50" t="str">
            <v>Noviembre</v>
          </cell>
          <cell r="C50">
            <v>271.95</v>
          </cell>
          <cell r="D50">
            <v>114.05</v>
          </cell>
          <cell r="E50">
            <v>1.7</v>
          </cell>
          <cell r="F50">
            <v>21.149352028893141</v>
          </cell>
        </row>
        <row r="51">
          <cell r="B51" t="str">
            <v>Diciembre</v>
          </cell>
          <cell r="C51">
            <v>278.20999999999998</v>
          </cell>
          <cell r="D51">
            <v>116.47</v>
          </cell>
          <cell r="E51">
            <v>2.1</v>
          </cell>
          <cell r="F51">
            <v>21.411445845929311</v>
          </cell>
        </row>
        <row r="52">
          <cell r="A52">
            <v>1990</v>
          </cell>
          <cell r="B52" t="str">
            <v>Enero</v>
          </cell>
          <cell r="C52">
            <v>283.02</v>
          </cell>
          <cell r="D52">
            <v>119.38</v>
          </cell>
          <cell r="E52">
            <v>2.5</v>
          </cell>
          <cell r="F52">
            <v>23.072164948453612</v>
          </cell>
        </row>
        <row r="53">
          <cell r="B53" t="str">
            <v>Febrero</v>
          </cell>
          <cell r="C53">
            <v>287.8</v>
          </cell>
          <cell r="D53">
            <v>119.73</v>
          </cell>
          <cell r="E53">
            <v>0.3</v>
          </cell>
          <cell r="F53">
            <v>23.280477759472817</v>
          </cell>
        </row>
        <row r="54">
          <cell r="B54" t="str">
            <v>Marzo</v>
          </cell>
          <cell r="C54">
            <v>293.64999999999998</v>
          </cell>
          <cell r="D54">
            <v>122.62</v>
          </cell>
          <cell r="E54">
            <v>2.4</v>
          </cell>
          <cell r="F54">
            <v>23.896130140446601</v>
          </cell>
        </row>
        <row r="55">
          <cell r="B55" t="str">
            <v>Abril</v>
          </cell>
          <cell r="C55">
            <v>295.47000000000003</v>
          </cell>
          <cell r="D55">
            <v>124.8</v>
          </cell>
          <cell r="E55">
            <v>1.8</v>
          </cell>
          <cell r="F55">
            <v>24.8</v>
          </cell>
        </row>
        <row r="56">
          <cell r="B56" t="str">
            <v>Mayo</v>
          </cell>
          <cell r="C56">
            <v>299.99</v>
          </cell>
          <cell r="D56">
            <v>126.7</v>
          </cell>
          <cell r="E56">
            <v>1.5</v>
          </cell>
          <cell r="F56">
            <v>24.264417418595528</v>
          </cell>
        </row>
        <row r="57">
          <cell r="B57" t="str">
            <v>Junio</v>
          </cell>
          <cell r="C57">
            <v>305</v>
          </cell>
          <cell r="D57">
            <v>129.47999999999999</v>
          </cell>
          <cell r="E57">
            <v>2.2000000000000002</v>
          </cell>
          <cell r="F57">
            <v>24.787972243639157</v>
          </cell>
        </row>
        <row r="58">
          <cell r="B58" t="str">
            <v>Julio</v>
          </cell>
          <cell r="C58">
            <v>308.85000000000002</v>
          </cell>
          <cell r="D58">
            <v>131.63999999999999</v>
          </cell>
          <cell r="E58">
            <v>1.7</v>
          </cell>
          <cell r="F58">
            <v>24.600094652153317</v>
          </cell>
        </row>
        <row r="59">
          <cell r="B59" t="str">
            <v>Agosto</v>
          </cell>
          <cell r="C59">
            <v>314.17</v>
          </cell>
          <cell r="D59">
            <v>134.29</v>
          </cell>
          <cell r="E59">
            <v>2</v>
          </cell>
          <cell r="F59">
            <v>25.845750163995884</v>
          </cell>
        </row>
        <row r="60">
          <cell r="B60" t="str">
            <v>Septiembre</v>
          </cell>
          <cell r="C60">
            <v>318.95999999999998</v>
          </cell>
          <cell r="D60">
            <v>140.86000000000001</v>
          </cell>
          <cell r="E60">
            <v>4.9000000000000004</v>
          </cell>
          <cell r="F60">
            <v>29.253073958524499</v>
          </cell>
        </row>
        <row r="61">
          <cell r="B61" t="str">
            <v>Octubre</v>
          </cell>
          <cell r="C61">
            <v>324.08</v>
          </cell>
          <cell r="D61">
            <v>146.24</v>
          </cell>
          <cell r="E61">
            <v>3.8</v>
          </cell>
          <cell r="F61">
            <v>30.431680342490196</v>
          </cell>
        </row>
        <row r="62">
          <cell r="B62" t="str">
            <v>Noviembre</v>
          </cell>
          <cell r="C62">
            <v>336.55</v>
          </cell>
          <cell r="D62">
            <v>147.53</v>
          </cell>
          <cell r="E62">
            <v>0.9</v>
          </cell>
          <cell r="F62">
            <v>29.355545813239804</v>
          </cell>
        </row>
        <row r="63">
          <cell r="B63" t="str">
            <v>Diciembre</v>
          </cell>
          <cell r="C63">
            <v>349.14</v>
          </cell>
          <cell r="D63">
            <v>148.30000000000001</v>
          </cell>
          <cell r="E63">
            <v>0.5</v>
          </cell>
          <cell r="F63">
            <v>27.328925903666203</v>
          </cell>
        </row>
        <row r="66">
          <cell r="C66" t="str">
            <v>T.Cambio</v>
          </cell>
          <cell r="D66" t="str">
            <v>I P C</v>
          </cell>
          <cell r="E66" t="str">
            <v xml:space="preserve"> Variación</v>
          </cell>
          <cell r="F66" t="str">
            <v xml:space="preserve"> Variación </v>
          </cell>
        </row>
        <row r="67">
          <cell r="C67" t="str">
            <v>[$/US$]</v>
          </cell>
          <cell r="D67" t="str">
            <v xml:space="preserve">                </v>
          </cell>
          <cell r="E67" t="str">
            <v xml:space="preserve"> I P C</v>
          </cell>
          <cell r="F67" t="str">
            <v xml:space="preserve"> 12 meses</v>
          </cell>
        </row>
        <row r="68">
          <cell r="A68">
            <v>1991</v>
          </cell>
          <cell r="B68" t="str">
            <v>Enero</v>
          </cell>
          <cell r="C68">
            <v>353.91</v>
          </cell>
          <cell r="D68">
            <v>148.93</v>
          </cell>
          <cell r="E68">
            <v>0.4</v>
          </cell>
          <cell r="F68">
            <v>24.8</v>
          </cell>
        </row>
        <row r="69">
          <cell r="B69" t="str">
            <v>Febrero</v>
          </cell>
          <cell r="C69">
            <v>354.98</v>
          </cell>
          <cell r="D69">
            <v>149.12</v>
          </cell>
          <cell r="E69">
            <v>0.1</v>
          </cell>
          <cell r="F69">
            <v>24.5</v>
          </cell>
        </row>
        <row r="70">
          <cell r="B70" t="str">
            <v>Marzo</v>
          </cell>
          <cell r="C70">
            <v>355.46</v>
          </cell>
          <cell r="D70">
            <v>150.85</v>
          </cell>
          <cell r="E70">
            <v>1.2</v>
          </cell>
          <cell r="F70">
            <v>23</v>
          </cell>
        </row>
        <row r="71">
          <cell r="B71" t="str">
            <v>Abril</v>
          </cell>
          <cell r="C71">
            <v>356.13</v>
          </cell>
          <cell r="D71">
            <v>153.63</v>
          </cell>
          <cell r="E71">
            <v>1.8</v>
          </cell>
          <cell r="F71">
            <v>23.1</v>
          </cell>
        </row>
        <row r="72">
          <cell r="B72" t="str">
            <v>Mayo</v>
          </cell>
          <cell r="C72">
            <v>354.37</v>
          </cell>
          <cell r="D72">
            <v>157.46</v>
          </cell>
          <cell r="E72">
            <v>2.5</v>
          </cell>
          <cell r="F72">
            <v>24.3</v>
          </cell>
        </row>
        <row r="73">
          <cell r="B73" t="str">
            <v>Junio</v>
          </cell>
          <cell r="C73">
            <v>360.24</v>
          </cell>
          <cell r="D73">
            <v>160.36000000000001</v>
          </cell>
          <cell r="E73">
            <v>1.8</v>
          </cell>
          <cell r="F73">
            <v>23.8</v>
          </cell>
        </row>
        <row r="74">
          <cell r="B74" t="str">
            <v>Julio</v>
          </cell>
          <cell r="C74">
            <v>360.63</v>
          </cell>
          <cell r="D74">
            <v>163.26</v>
          </cell>
          <cell r="E74">
            <v>1.8</v>
          </cell>
          <cell r="F74">
            <v>24</v>
          </cell>
        </row>
        <row r="75">
          <cell r="B75" t="str">
            <v>Agosto</v>
          </cell>
          <cell r="C75">
            <v>366.75</v>
          </cell>
          <cell r="D75">
            <v>165.24</v>
          </cell>
          <cell r="E75">
            <v>1.2</v>
          </cell>
          <cell r="F75">
            <v>23</v>
          </cell>
        </row>
        <row r="76">
          <cell r="B76" t="str">
            <v>Septiembre</v>
          </cell>
          <cell r="C76">
            <v>372.23</v>
          </cell>
          <cell r="D76">
            <v>167.4</v>
          </cell>
          <cell r="E76">
            <v>1.3</v>
          </cell>
          <cell r="F76">
            <v>18.8</v>
          </cell>
        </row>
        <row r="77">
          <cell r="B77" t="str">
            <v>Octubre</v>
          </cell>
          <cell r="C77">
            <v>376.12</v>
          </cell>
          <cell r="D77">
            <v>172.24</v>
          </cell>
          <cell r="E77">
            <v>2.9</v>
          </cell>
          <cell r="F77">
            <v>17.8</v>
          </cell>
        </row>
        <row r="78">
          <cell r="B78" t="str">
            <v>Noviembre</v>
          </cell>
          <cell r="C78">
            <v>379.8</v>
          </cell>
          <cell r="D78">
            <v>173.83</v>
          </cell>
          <cell r="E78">
            <v>0.9</v>
          </cell>
          <cell r="F78">
            <v>17.8</v>
          </cell>
        </row>
        <row r="79">
          <cell r="B79" t="str">
            <v>Diciembre</v>
          </cell>
          <cell r="C79">
            <v>388.27</v>
          </cell>
          <cell r="D79">
            <v>175.97</v>
          </cell>
          <cell r="E79">
            <v>1.2</v>
          </cell>
          <cell r="F79">
            <v>18.7</v>
          </cell>
        </row>
        <row r="80">
          <cell r="A80">
            <v>1992</v>
          </cell>
          <cell r="B80" t="str">
            <v>Enero</v>
          </cell>
          <cell r="C80">
            <v>393.05</v>
          </cell>
          <cell r="D80">
            <v>177.91</v>
          </cell>
          <cell r="E80">
            <v>1.1000000000000001</v>
          </cell>
          <cell r="F80">
            <v>19.5</v>
          </cell>
        </row>
        <row r="81">
          <cell r="B81" t="str">
            <v>Febrero</v>
          </cell>
          <cell r="C81">
            <v>376.83</v>
          </cell>
          <cell r="D81">
            <v>176.79</v>
          </cell>
          <cell r="E81">
            <v>-0.6</v>
          </cell>
          <cell r="F81">
            <v>18.600000000000001</v>
          </cell>
        </row>
        <row r="82">
          <cell r="B82" t="str">
            <v>Marzo</v>
          </cell>
          <cell r="C82">
            <v>380.25</v>
          </cell>
          <cell r="D82">
            <v>178.03</v>
          </cell>
          <cell r="E82">
            <v>0.7</v>
          </cell>
          <cell r="F82">
            <v>18</v>
          </cell>
        </row>
        <row r="83">
          <cell r="B83" t="str">
            <v>Abril</v>
          </cell>
          <cell r="C83">
            <v>378.93</v>
          </cell>
          <cell r="D83">
            <v>180.37</v>
          </cell>
          <cell r="E83">
            <v>1.3</v>
          </cell>
          <cell r="F83">
            <v>17.399999999999999</v>
          </cell>
        </row>
        <row r="84">
          <cell r="B84" t="str">
            <v>Mayo</v>
          </cell>
          <cell r="C84">
            <v>379.81</v>
          </cell>
          <cell r="D84">
            <v>182.3</v>
          </cell>
          <cell r="E84">
            <v>1.1000000000000001</v>
          </cell>
          <cell r="F84">
            <v>15.8</v>
          </cell>
        </row>
        <row r="85">
          <cell r="B85" t="str">
            <v>Junio</v>
          </cell>
          <cell r="C85">
            <v>383.8</v>
          </cell>
          <cell r="D85">
            <v>183.55</v>
          </cell>
          <cell r="E85">
            <v>0.7</v>
          </cell>
          <cell r="F85">
            <v>14.5</v>
          </cell>
        </row>
        <row r="86">
          <cell r="B86" t="str">
            <v>Julio</v>
          </cell>
          <cell r="C86">
            <v>387.8</v>
          </cell>
          <cell r="D86">
            <v>185.6</v>
          </cell>
          <cell r="E86">
            <v>1.1000000000000001</v>
          </cell>
          <cell r="F86">
            <v>13.7</v>
          </cell>
        </row>
        <row r="87">
          <cell r="B87" t="str">
            <v>Agosto</v>
          </cell>
          <cell r="C87">
            <v>388.69</v>
          </cell>
          <cell r="D87">
            <v>188.25</v>
          </cell>
          <cell r="E87">
            <v>1.4</v>
          </cell>
          <cell r="F87">
            <v>13.9</v>
          </cell>
        </row>
        <row r="88">
          <cell r="B88" t="str">
            <v>Septiembre</v>
          </cell>
          <cell r="C88">
            <v>382.44</v>
          </cell>
          <cell r="D88">
            <v>192.63</v>
          </cell>
          <cell r="E88">
            <v>2.2999999999999998</v>
          </cell>
          <cell r="F88">
            <v>15.1</v>
          </cell>
        </row>
        <row r="89">
          <cell r="B89" t="str">
            <v>Octubre</v>
          </cell>
          <cell r="C89">
            <v>386.17</v>
          </cell>
          <cell r="D89">
            <v>195.38</v>
          </cell>
          <cell r="E89">
            <v>1.4</v>
          </cell>
          <cell r="F89">
            <v>13.4</v>
          </cell>
        </row>
        <row r="90">
          <cell r="B90" t="str">
            <v>Noviembre</v>
          </cell>
          <cell r="C90">
            <v>407.05</v>
          </cell>
          <cell r="D90">
            <v>198.17</v>
          </cell>
          <cell r="E90">
            <v>1.4</v>
          </cell>
          <cell r="F90">
            <v>14</v>
          </cell>
        </row>
        <row r="91">
          <cell r="B91" t="str">
            <v>Diciembre</v>
          </cell>
          <cell r="C91">
            <v>416.68</v>
          </cell>
          <cell r="D91">
            <v>198.31</v>
          </cell>
          <cell r="E91">
            <v>0.1</v>
          </cell>
          <cell r="F91">
            <v>12.7</v>
          </cell>
        </row>
        <row r="92">
          <cell r="A92">
            <v>1993</v>
          </cell>
          <cell r="B92" t="str">
            <v>Enero</v>
          </cell>
          <cell r="C92">
            <v>425.66</v>
          </cell>
          <cell r="D92">
            <v>198.64</v>
          </cell>
          <cell r="E92">
            <v>0.2</v>
          </cell>
          <cell r="F92">
            <v>11.7</v>
          </cell>
        </row>
        <row r="93">
          <cell r="B93" t="str">
            <v>Febrero</v>
          </cell>
          <cell r="C93">
            <v>425.54</v>
          </cell>
          <cell r="D93">
            <v>199.44</v>
          </cell>
          <cell r="E93">
            <v>0.4</v>
          </cell>
          <cell r="F93">
            <v>12.8</v>
          </cell>
        </row>
        <row r="94">
          <cell r="B94" t="str">
            <v>Marzo</v>
          </cell>
          <cell r="C94">
            <v>422.57</v>
          </cell>
          <cell r="D94">
            <v>200.57</v>
          </cell>
          <cell r="E94">
            <v>0.6</v>
          </cell>
          <cell r="F94">
            <v>12.7</v>
          </cell>
        </row>
        <row r="95">
          <cell r="B95" t="str">
            <v>Abril</v>
          </cell>
          <cell r="C95">
            <v>417.14</v>
          </cell>
          <cell r="D95">
            <v>203.38</v>
          </cell>
          <cell r="E95">
            <v>1.4</v>
          </cell>
          <cell r="F95">
            <v>12.8</v>
          </cell>
        </row>
        <row r="96">
          <cell r="B96" t="str">
            <v>Mayo</v>
          </cell>
          <cell r="C96">
            <v>414.24</v>
          </cell>
          <cell r="D96">
            <v>206.35</v>
          </cell>
          <cell r="E96">
            <v>1.5</v>
          </cell>
          <cell r="F96">
            <v>13.2</v>
          </cell>
        </row>
        <row r="97">
          <cell r="B97" t="str">
            <v>Junio</v>
          </cell>
          <cell r="C97">
            <v>414.85</v>
          </cell>
          <cell r="D97">
            <v>207.37</v>
          </cell>
          <cell r="E97">
            <v>0.5</v>
          </cell>
          <cell r="F97">
            <v>13</v>
          </cell>
        </row>
        <row r="98">
          <cell r="B98" t="str">
            <v>Julio</v>
          </cell>
          <cell r="C98">
            <v>427.67</v>
          </cell>
          <cell r="D98">
            <v>209.41</v>
          </cell>
          <cell r="E98">
            <v>1</v>
          </cell>
          <cell r="F98">
            <v>12.8</v>
          </cell>
        </row>
        <row r="99">
          <cell r="B99" t="str">
            <v>Agosto</v>
          </cell>
          <cell r="C99">
            <v>430.41</v>
          </cell>
          <cell r="D99">
            <v>213.88</v>
          </cell>
          <cell r="E99">
            <v>2.1</v>
          </cell>
          <cell r="F99">
            <v>13.6</v>
          </cell>
        </row>
        <row r="100">
          <cell r="B100" t="str">
            <v>Septiembre</v>
          </cell>
          <cell r="C100">
            <v>429.08</v>
          </cell>
          <cell r="D100">
            <v>216.37</v>
          </cell>
          <cell r="E100">
            <v>1.2</v>
          </cell>
          <cell r="F100">
            <v>12.3</v>
          </cell>
        </row>
        <row r="101">
          <cell r="B101" t="str">
            <v>Octubre</v>
          </cell>
          <cell r="C101">
            <v>435.53</v>
          </cell>
          <cell r="D101">
            <v>221.94</v>
          </cell>
          <cell r="E101">
            <v>2.6</v>
          </cell>
          <cell r="F101">
            <v>13.6</v>
          </cell>
        </row>
        <row r="102">
          <cell r="B102" t="str">
            <v>Noviembre</v>
          </cell>
          <cell r="C102">
            <v>446.89</v>
          </cell>
          <cell r="D102">
            <v>222.13</v>
          </cell>
          <cell r="E102">
            <v>0.1</v>
          </cell>
          <cell r="F102">
            <v>12.1</v>
          </cell>
        </row>
        <row r="103">
          <cell r="B103" t="str">
            <v>Diciembre</v>
          </cell>
          <cell r="C103">
            <v>457.9</v>
          </cell>
          <cell r="D103">
            <v>222.57</v>
          </cell>
          <cell r="E103">
            <v>0.2</v>
          </cell>
          <cell r="F103">
            <v>12.2</v>
          </cell>
        </row>
        <row r="104">
          <cell r="A104">
            <v>1994</v>
          </cell>
          <cell r="B104" t="str">
            <v>Enero</v>
          </cell>
          <cell r="C104">
            <v>464.49</v>
          </cell>
          <cell r="D104">
            <v>224.89</v>
          </cell>
          <cell r="E104">
            <v>1</v>
          </cell>
          <cell r="F104">
            <v>13.2</v>
          </cell>
        </row>
        <row r="105">
          <cell r="B105" t="str">
            <v>Febrero</v>
          </cell>
          <cell r="C105">
            <v>460.53</v>
          </cell>
          <cell r="D105">
            <v>225.59</v>
          </cell>
          <cell r="E105">
            <v>0.3</v>
          </cell>
          <cell r="F105">
            <v>13.1</v>
          </cell>
        </row>
        <row r="106">
          <cell r="B106" t="str">
            <v>Marzo</v>
          </cell>
          <cell r="C106">
            <v>457.68</v>
          </cell>
          <cell r="D106">
            <v>228.13</v>
          </cell>
          <cell r="E106">
            <v>1.1000000000000001</v>
          </cell>
          <cell r="F106">
            <v>13.7</v>
          </cell>
        </row>
        <row r="107">
          <cell r="B107" t="str">
            <v>Abril</v>
          </cell>
          <cell r="C107">
            <v>457.25</v>
          </cell>
          <cell r="D107">
            <v>229.25</v>
          </cell>
          <cell r="E107">
            <v>0.5</v>
          </cell>
          <cell r="F107">
            <v>12.7</v>
          </cell>
        </row>
        <row r="108">
          <cell r="B108" t="str">
            <v>Mayo</v>
          </cell>
          <cell r="C108">
            <v>455.57</v>
          </cell>
          <cell r="D108">
            <v>232.52</v>
          </cell>
          <cell r="E108">
            <v>1.4</v>
          </cell>
          <cell r="F108">
            <v>12.7</v>
          </cell>
        </row>
        <row r="109">
          <cell r="B109" t="str">
            <v>Junio</v>
          </cell>
          <cell r="C109">
            <v>459.52</v>
          </cell>
          <cell r="D109">
            <v>233.76</v>
          </cell>
          <cell r="E109">
            <v>0.5</v>
          </cell>
          <cell r="F109">
            <v>12.7</v>
          </cell>
        </row>
        <row r="110">
          <cell r="B110" t="str">
            <v>Julio</v>
          </cell>
          <cell r="C110">
            <v>455.02</v>
          </cell>
          <cell r="D110">
            <v>235.16</v>
          </cell>
          <cell r="E110">
            <v>0.6</v>
          </cell>
          <cell r="F110">
            <v>12.3</v>
          </cell>
        </row>
        <row r="111">
          <cell r="B111" t="str">
            <v>Agosto</v>
          </cell>
          <cell r="C111">
            <v>454.74</v>
          </cell>
          <cell r="D111">
            <v>237.77</v>
          </cell>
          <cell r="E111">
            <v>1.1000000000000001</v>
          </cell>
          <cell r="F111">
            <v>11.2</v>
          </cell>
        </row>
        <row r="112">
          <cell r="B112" t="str">
            <v>Septiembre</v>
          </cell>
          <cell r="C112">
            <v>458.44</v>
          </cell>
          <cell r="D112">
            <v>238.94</v>
          </cell>
          <cell r="E112">
            <v>0.5</v>
          </cell>
          <cell r="F112">
            <v>10.4</v>
          </cell>
        </row>
        <row r="113">
          <cell r="B113" t="str">
            <v>Octubre</v>
          </cell>
          <cell r="C113">
            <v>460</v>
          </cell>
          <cell r="D113">
            <v>240.35</v>
          </cell>
          <cell r="E113">
            <v>0.6</v>
          </cell>
          <cell r="F113">
            <v>8.3000000000000007</v>
          </cell>
        </row>
        <row r="114">
          <cell r="B114" t="str">
            <v>Noviembre</v>
          </cell>
          <cell r="C114">
            <v>452.97</v>
          </cell>
          <cell r="D114">
            <v>241.8</v>
          </cell>
          <cell r="E114">
            <v>0.6</v>
          </cell>
          <cell r="F114">
            <v>8.9</v>
          </cell>
        </row>
        <row r="115">
          <cell r="B115" t="str">
            <v>Diciembre</v>
          </cell>
          <cell r="C115">
            <v>418.98</v>
          </cell>
          <cell r="D115">
            <v>242.48</v>
          </cell>
          <cell r="E115">
            <v>0.3</v>
          </cell>
          <cell r="F115">
            <v>8.9</v>
          </cell>
        </row>
        <row r="116">
          <cell r="A116">
            <v>1995</v>
          </cell>
          <cell r="B116" t="str">
            <v>Enero</v>
          </cell>
          <cell r="C116">
            <v>405.78</v>
          </cell>
          <cell r="D116">
            <v>244.02</v>
          </cell>
          <cell r="E116">
            <v>0.6</v>
          </cell>
          <cell r="F116">
            <v>8.5</v>
          </cell>
        </row>
        <row r="117">
          <cell r="B117" t="str">
            <v>Febrero</v>
          </cell>
          <cell r="C117">
            <v>412.14</v>
          </cell>
          <cell r="D117">
            <v>245.25</v>
          </cell>
          <cell r="E117">
            <v>0.5</v>
          </cell>
          <cell r="F117">
            <v>8.6999999999999993</v>
          </cell>
        </row>
        <row r="118">
          <cell r="B118" t="str">
            <v>Marzo</v>
          </cell>
          <cell r="C118">
            <v>410.49</v>
          </cell>
          <cell r="D118">
            <v>246.75</v>
          </cell>
          <cell r="E118">
            <v>0.6</v>
          </cell>
          <cell r="F118">
            <v>8.1999999999999993</v>
          </cell>
        </row>
        <row r="119">
          <cell r="B119" t="str">
            <v>Abril</v>
          </cell>
          <cell r="C119">
            <v>394.33</v>
          </cell>
          <cell r="D119">
            <v>248.25</v>
          </cell>
          <cell r="E119">
            <v>0.6</v>
          </cell>
          <cell r="F119">
            <v>8.3000000000000007</v>
          </cell>
        </row>
        <row r="120">
          <cell r="B120" t="str">
            <v>Mayo</v>
          </cell>
          <cell r="C120">
            <v>377.17</v>
          </cell>
          <cell r="D120">
            <v>249.77</v>
          </cell>
          <cell r="E120">
            <v>0.6</v>
          </cell>
          <cell r="F120">
            <v>7.4</v>
          </cell>
        </row>
        <row r="121">
          <cell r="B121" t="str">
            <v>Junio</v>
          </cell>
          <cell r="C121">
            <v>373.59</v>
          </cell>
          <cell r="D121">
            <v>251.61</v>
          </cell>
          <cell r="E121">
            <v>0.7</v>
          </cell>
          <cell r="F121">
            <v>7.6</v>
          </cell>
        </row>
        <row r="122">
          <cell r="B122" t="str">
            <v>Julio</v>
          </cell>
          <cell r="C122">
            <v>378.07</v>
          </cell>
          <cell r="D122">
            <v>253.71</v>
          </cell>
          <cell r="E122">
            <v>0.8</v>
          </cell>
          <cell r="F122">
            <v>7.9</v>
          </cell>
        </row>
        <row r="123">
          <cell r="B123" t="str">
            <v>Agosto</v>
          </cell>
          <cell r="C123">
            <v>387.27</v>
          </cell>
          <cell r="D123">
            <v>257.88</v>
          </cell>
          <cell r="E123">
            <v>1.6</v>
          </cell>
          <cell r="F123">
            <v>8.5</v>
          </cell>
        </row>
        <row r="124">
          <cell r="B124" t="str">
            <v>Septiembre</v>
          </cell>
          <cell r="C124">
            <v>394.56</v>
          </cell>
          <cell r="D124">
            <v>259.41000000000003</v>
          </cell>
          <cell r="E124">
            <v>0.6</v>
          </cell>
          <cell r="F124">
            <v>8.6</v>
          </cell>
        </row>
        <row r="125">
          <cell r="B125" t="str">
            <v>Octubre</v>
          </cell>
          <cell r="C125">
            <v>406.62</v>
          </cell>
          <cell r="D125">
            <v>261.42</v>
          </cell>
          <cell r="E125">
            <v>0.8</v>
          </cell>
          <cell r="F125">
            <v>8.8000000000000007</v>
          </cell>
        </row>
        <row r="126">
          <cell r="B126" t="str">
            <v>Noviembre</v>
          </cell>
          <cell r="C126">
            <v>412.31</v>
          </cell>
          <cell r="D126">
            <v>261.61</v>
          </cell>
          <cell r="E126">
            <v>0.1</v>
          </cell>
          <cell r="F126">
            <v>8.1999999999999993</v>
          </cell>
        </row>
        <row r="127">
          <cell r="B127" t="str">
            <v>Diciembre</v>
          </cell>
          <cell r="C127">
            <v>408.98</v>
          </cell>
          <cell r="D127">
            <v>262.36</v>
          </cell>
          <cell r="E127">
            <v>0.3</v>
          </cell>
          <cell r="F127">
            <v>8.1999999999999993</v>
          </cell>
        </row>
        <row r="128">
          <cell r="A128">
            <v>1996</v>
          </cell>
          <cell r="B128" t="str">
            <v>Enero</v>
          </cell>
          <cell r="C128">
            <v>408.53</v>
          </cell>
          <cell r="D128">
            <v>263.08</v>
          </cell>
          <cell r="E128">
            <v>0.27443207806066017</v>
          </cell>
          <cell r="F128">
            <v>7.8108351774444529</v>
          </cell>
        </row>
      </sheetData>
      <sheetData sheetId="13" refreshError="1"/>
      <sheetData sheetId="14" refreshError="1"/>
      <sheetData sheetId="1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y. de cotas"/>
      <sheetName val="cons. combustibles"/>
      <sheetName val="afluente embalses"/>
      <sheetName val="pot. firme"/>
      <sheetName val="tranf. pot. punta"/>
      <sheetName val="fact. indisp."/>
      <sheetName val="Energía firme"/>
      <sheetName val="bal.energia firme"/>
      <sheetName val="fact.disponibilidad"/>
      <sheetName val="transf. de energía"/>
      <sheetName val="uso sist. transm."/>
      <sheetName val="costo combust."/>
      <sheetName val="IPC"/>
      <sheetName val="cmg-SIC"/>
      <sheetName val="CMG-SIC-mensual"/>
      <sheetName val="Hoja15"/>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row r="1">
          <cell r="A1" t="str">
            <v>CAPITULO    SEXTO</v>
          </cell>
        </row>
        <row r="3">
          <cell r="D3" t="str">
            <v>ANTECEDENTES  ECONÓMICOS</v>
          </cell>
        </row>
        <row r="5">
          <cell r="D5" t="str">
            <v>TASA DE CAMBIO, ÍNDICE DE PRECIOS AL CONSUMIDOR Y SUS VARIACIONES,</v>
          </cell>
        </row>
        <row r="6">
          <cell r="D6" t="str">
            <v>COSTO DE COMBUSTIBLES Y COSTO MARGINAL</v>
          </cell>
        </row>
        <row r="8">
          <cell r="B8" t="str">
            <v xml:space="preserve">El cuadro siguiente indica la paridad cambiaria del Dólar Acuerdo al 1º de cada mes </v>
          </cell>
        </row>
        <row r="9">
          <cell r="B9" t="str">
            <v xml:space="preserve">(desde 1995 Dólar Observado) y el Índice de Precios  al Consumidor (con sus variaciones  </v>
          </cell>
        </row>
        <row r="10">
          <cell r="B10" t="str">
            <v xml:space="preserve">mensuales y de doce meses) utilizados en la determinación de los costos marginales en </v>
          </cell>
        </row>
        <row r="11">
          <cell r="B11" t="str">
            <v>el CDEC-SIC.</v>
          </cell>
        </row>
        <row r="14">
          <cell r="C14" t="str">
            <v>T.Cambio</v>
          </cell>
          <cell r="D14" t="str">
            <v>I P C</v>
          </cell>
          <cell r="E14" t="str">
            <v xml:space="preserve"> Variación</v>
          </cell>
          <cell r="F14" t="str">
            <v xml:space="preserve"> Variación </v>
          </cell>
        </row>
        <row r="15">
          <cell r="C15" t="str">
            <v>[$/US$]</v>
          </cell>
          <cell r="D15" t="str">
            <v xml:space="preserve">                </v>
          </cell>
          <cell r="E15" t="str">
            <v xml:space="preserve"> I P C</v>
          </cell>
          <cell r="F15" t="str">
            <v xml:space="preserve"> IPC 12 meses</v>
          </cell>
        </row>
        <row r="16">
          <cell r="A16">
            <v>1987</v>
          </cell>
          <cell r="B16" t="str">
            <v>Enero</v>
          </cell>
          <cell r="C16">
            <v>201.54</v>
          </cell>
          <cell r="D16">
            <v>71.48</v>
          </cell>
          <cell r="E16">
            <v>2</v>
          </cell>
          <cell r="F16">
            <v>16.549812489809245</v>
          </cell>
        </row>
        <row r="17">
          <cell r="B17" t="str">
            <v>Febrero</v>
          </cell>
          <cell r="C17">
            <v>203.89</v>
          </cell>
          <cell r="D17">
            <v>72.72</v>
          </cell>
          <cell r="E17">
            <v>1.7</v>
          </cell>
          <cell r="F17">
            <v>17.517776341305758</v>
          </cell>
        </row>
        <row r="18">
          <cell r="B18" t="str">
            <v>Marzo</v>
          </cell>
          <cell r="C18">
            <v>206.98</v>
          </cell>
          <cell r="D18">
            <v>73.91</v>
          </cell>
          <cell r="E18">
            <v>1.6</v>
          </cell>
          <cell r="F18">
            <v>17.672345167966874</v>
          </cell>
        </row>
        <row r="19">
          <cell r="B19" t="str">
            <v>Abril</v>
          </cell>
          <cell r="C19">
            <v>210.14</v>
          </cell>
          <cell r="D19">
            <v>75.66</v>
          </cell>
          <cell r="E19">
            <v>2.4</v>
          </cell>
          <cell r="F19">
            <v>18.812814070351756</v>
          </cell>
        </row>
        <row r="20">
          <cell r="B20" t="str">
            <v>Mayo</v>
          </cell>
          <cell r="C20">
            <v>212.89</v>
          </cell>
          <cell r="D20">
            <v>76.8</v>
          </cell>
          <cell r="E20">
            <v>1.5</v>
          </cell>
          <cell r="F20">
            <v>19.738072965388209</v>
          </cell>
        </row>
        <row r="21">
          <cell r="B21" t="str">
            <v>Junio</v>
          </cell>
          <cell r="C21">
            <v>216.77</v>
          </cell>
          <cell r="D21">
            <v>77.34</v>
          </cell>
          <cell r="E21">
            <v>0.7</v>
          </cell>
          <cell r="F21">
            <v>19.002923526696435</v>
          </cell>
        </row>
        <row r="22">
          <cell r="B22" t="str">
            <v>Julio</v>
          </cell>
          <cell r="C22">
            <v>219.63</v>
          </cell>
          <cell r="D22">
            <v>78.64</v>
          </cell>
          <cell r="E22">
            <v>1.7</v>
          </cell>
          <cell r="F22">
            <v>19.804996953077382</v>
          </cell>
        </row>
        <row r="23">
          <cell r="B23" t="str">
            <v>Agosto</v>
          </cell>
          <cell r="C23">
            <v>220.76</v>
          </cell>
          <cell r="D23">
            <v>79.760000000000005</v>
          </cell>
          <cell r="E23">
            <v>1.4</v>
          </cell>
          <cell r="F23">
            <v>20.757002271006829</v>
          </cell>
        </row>
        <row r="24">
          <cell r="B24" t="str">
            <v>Septiembre</v>
          </cell>
          <cell r="C24">
            <v>223.05</v>
          </cell>
          <cell r="D24">
            <v>81.28</v>
          </cell>
          <cell r="E24">
            <v>1.9</v>
          </cell>
          <cell r="F24">
            <v>21.204891142260649</v>
          </cell>
        </row>
        <row r="25">
          <cell r="B25" t="str">
            <v>Octubre</v>
          </cell>
          <cell r="C25">
            <v>225.42</v>
          </cell>
          <cell r="D25">
            <v>83.24</v>
          </cell>
          <cell r="E25">
            <v>2.4</v>
          </cell>
          <cell r="F25">
            <v>22.267920094007042</v>
          </cell>
        </row>
        <row r="26">
          <cell r="B26" t="str">
            <v>Noviembre</v>
          </cell>
          <cell r="C26">
            <v>228.52</v>
          </cell>
          <cell r="D26">
            <v>84.85</v>
          </cell>
          <cell r="E26">
            <v>1.9</v>
          </cell>
          <cell r="F26">
            <v>22.899768250289675</v>
          </cell>
        </row>
        <row r="27">
          <cell r="B27" t="str">
            <v>Diciembre</v>
          </cell>
          <cell r="C27">
            <v>231.07</v>
          </cell>
          <cell r="D27">
            <v>85.13</v>
          </cell>
          <cell r="E27">
            <v>0.3</v>
          </cell>
          <cell r="F27">
            <v>21.458125267513182</v>
          </cell>
        </row>
        <row r="28">
          <cell r="A28">
            <v>1988</v>
          </cell>
          <cell r="B28" t="str">
            <v>Enero</v>
          </cell>
          <cell r="C28">
            <v>234.16</v>
          </cell>
          <cell r="D28">
            <v>85.75</v>
          </cell>
          <cell r="E28">
            <v>0.7</v>
          </cell>
          <cell r="F28">
            <v>19.963626189143802</v>
          </cell>
        </row>
        <row r="29">
          <cell r="B29" t="str">
            <v>Febrero</v>
          </cell>
          <cell r="C29">
            <v>244.14</v>
          </cell>
          <cell r="D29">
            <v>86.07</v>
          </cell>
          <cell r="E29">
            <v>0.4</v>
          </cell>
          <cell r="F29">
            <v>18.358085808580849</v>
          </cell>
        </row>
        <row r="30">
          <cell r="B30" t="str">
            <v>Marzo</v>
          </cell>
          <cell r="C30">
            <v>244.49</v>
          </cell>
          <cell r="D30">
            <v>87.69</v>
          </cell>
          <cell r="E30">
            <v>1.9</v>
          </cell>
          <cell r="F30">
            <v>18.644297118116636</v>
          </cell>
        </row>
        <row r="31">
          <cell r="B31" t="str">
            <v>Abril</v>
          </cell>
          <cell r="C31">
            <v>244.57</v>
          </cell>
          <cell r="D31">
            <v>88.37</v>
          </cell>
          <cell r="E31">
            <v>0.8</v>
          </cell>
          <cell r="F31">
            <v>16.798836901929693</v>
          </cell>
        </row>
        <row r="32">
          <cell r="B32" t="str">
            <v>Mayo</v>
          </cell>
          <cell r="C32">
            <v>245.53</v>
          </cell>
          <cell r="D32">
            <v>88.78</v>
          </cell>
          <cell r="E32">
            <v>0.5</v>
          </cell>
          <cell r="F32">
            <v>15.598958333333336</v>
          </cell>
        </row>
        <row r="33">
          <cell r="B33" t="str">
            <v>Junio</v>
          </cell>
          <cell r="C33">
            <v>246.42</v>
          </cell>
          <cell r="D33">
            <v>89.32</v>
          </cell>
          <cell r="E33">
            <v>0.6</v>
          </cell>
          <cell r="F33">
            <v>15.490043961727418</v>
          </cell>
        </row>
        <row r="34">
          <cell r="B34" t="str">
            <v>Julio</v>
          </cell>
          <cell r="C34">
            <v>246.61</v>
          </cell>
          <cell r="D34">
            <v>89.44</v>
          </cell>
          <cell r="E34">
            <v>0.1</v>
          </cell>
          <cell r="F34">
            <v>13.733468972533069</v>
          </cell>
        </row>
        <row r="35">
          <cell r="B35" t="str">
            <v>Agosto</v>
          </cell>
          <cell r="C35">
            <v>246.79</v>
          </cell>
          <cell r="D35">
            <v>91.16</v>
          </cell>
          <cell r="E35">
            <v>0.8</v>
          </cell>
          <cell r="F35">
            <v>14.292878635907712</v>
          </cell>
        </row>
        <row r="36">
          <cell r="B36" t="str">
            <v>Septiembre</v>
          </cell>
          <cell r="C36">
            <v>246.13</v>
          </cell>
          <cell r="D36">
            <v>91.01</v>
          </cell>
          <cell r="E36">
            <v>0.9</v>
          </cell>
          <cell r="F36">
            <v>11.970964566929144</v>
          </cell>
        </row>
        <row r="37">
          <cell r="B37" t="str">
            <v>Octubre</v>
          </cell>
          <cell r="C37">
            <v>246.47</v>
          </cell>
          <cell r="D37">
            <v>92.39</v>
          </cell>
          <cell r="E37">
            <v>1.5</v>
          </cell>
          <cell r="F37">
            <v>10.992311388755404</v>
          </cell>
        </row>
        <row r="38">
          <cell r="B38" t="str">
            <v>Noviembre</v>
          </cell>
          <cell r="C38">
            <v>247.37</v>
          </cell>
          <cell r="D38">
            <v>94.14</v>
          </cell>
          <cell r="E38">
            <v>1.9</v>
          </cell>
          <cell r="F38">
            <v>10.948733058338256</v>
          </cell>
        </row>
        <row r="39">
          <cell r="B39" t="str">
            <v>Diciembre</v>
          </cell>
          <cell r="C39">
            <v>248.49</v>
          </cell>
          <cell r="D39">
            <v>95.93</v>
          </cell>
          <cell r="E39">
            <v>1.9</v>
          </cell>
          <cell r="F39">
            <v>12.686479501938219</v>
          </cell>
        </row>
        <row r="40">
          <cell r="A40">
            <v>1989</v>
          </cell>
          <cell r="B40" t="str">
            <v>Enero</v>
          </cell>
          <cell r="C40">
            <v>249.78</v>
          </cell>
          <cell r="D40">
            <v>97</v>
          </cell>
          <cell r="E40">
            <v>1.1000000000000001</v>
          </cell>
          <cell r="F40">
            <v>13.119533527696792</v>
          </cell>
        </row>
        <row r="41">
          <cell r="B41" t="str">
            <v>Febrero</v>
          </cell>
          <cell r="C41">
            <v>252.08</v>
          </cell>
          <cell r="D41">
            <v>97.12</v>
          </cell>
          <cell r="E41">
            <v>0.1</v>
          </cell>
          <cell r="F41">
            <v>12.838387359126301</v>
          </cell>
        </row>
        <row r="42">
          <cell r="B42" t="str">
            <v>Marzo</v>
          </cell>
          <cell r="C42">
            <v>253.33</v>
          </cell>
          <cell r="D42">
            <v>98.97</v>
          </cell>
          <cell r="E42">
            <v>1.9</v>
          </cell>
          <cell r="F42">
            <v>12.863496407800202</v>
          </cell>
        </row>
        <row r="43">
          <cell r="B43" t="str">
            <v>Abril</v>
          </cell>
          <cell r="C43">
            <v>252.12</v>
          </cell>
          <cell r="D43">
            <v>100</v>
          </cell>
          <cell r="E43">
            <v>1</v>
          </cell>
          <cell r="F43">
            <v>13.160574855720263</v>
          </cell>
        </row>
        <row r="44">
          <cell r="B44" t="str">
            <v>Mayo</v>
          </cell>
          <cell r="C44">
            <v>253.88</v>
          </cell>
          <cell r="D44">
            <v>101.96</v>
          </cell>
          <cell r="E44">
            <v>2</v>
          </cell>
          <cell r="F44">
            <v>14.845685965307487</v>
          </cell>
        </row>
        <row r="45">
          <cell r="B45" t="str">
            <v>Junio</v>
          </cell>
          <cell r="C45">
            <v>254.9</v>
          </cell>
          <cell r="D45">
            <v>103.76</v>
          </cell>
          <cell r="E45">
            <v>1.8</v>
          </cell>
          <cell r="F45">
            <v>16.166592028661022</v>
          </cell>
        </row>
        <row r="46">
          <cell r="B46" t="str">
            <v>Julio</v>
          </cell>
          <cell r="C46">
            <v>258.29000000000002</v>
          </cell>
          <cell r="D46">
            <v>105.65</v>
          </cell>
          <cell r="E46">
            <v>1.8</v>
          </cell>
          <cell r="F46">
            <v>18.123881932021479</v>
          </cell>
        </row>
        <row r="47">
          <cell r="B47" t="str">
            <v>Agosto</v>
          </cell>
          <cell r="C47">
            <v>261.77999999999997</v>
          </cell>
          <cell r="D47">
            <v>106.71</v>
          </cell>
          <cell r="E47">
            <v>1</v>
          </cell>
          <cell r="F47">
            <v>17.057920140412453</v>
          </cell>
        </row>
        <row r="48">
          <cell r="B48" t="str">
            <v>Septiembre</v>
          </cell>
          <cell r="C48">
            <v>265.42</v>
          </cell>
          <cell r="D48">
            <v>108.98</v>
          </cell>
          <cell r="E48">
            <v>2.1</v>
          </cell>
          <cell r="F48">
            <v>19.745082957916704</v>
          </cell>
        </row>
        <row r="49">
          <cell r="B49" t="str">
            <v>Octubre</v>
          </cell>
          <cell r="C49">
            <v>269.79000000000002</v>
          </cell>
          <cell r="D49">
            <v>112.12</v>
          </cell>
          <cell r="E49">
            <v>2.9</v>
          </cell>
          <cell r="F49">
            <v>21.355125013529609</v>
          </cell>
        </row>
        <row r="50">
          <cell r="B50" t="str">
            <v>Noviembre</v>
          </cell>
          <cell r="C50">
            <v>271.95</v>
          </cell>
          <cell r="D50">
            <v>114.05</v>
          </cell>
          <cell r="E50">
            <v>1.7</v>
          </cell>
          <cell r="F50">
            <v>21.149352028893141</v>
          </cell>
        </row>
        <row r="51">
          <cell r="B51" t="str">
            <v>Diciembre</v>
          </cell>
          <cell r="C51">
            <v>278.20999999999998</v>
          </cell>
          <cell r="D51">
            <v>116.47</v>
          </cell>
          <cell r="E51">
            <v>2.1</v>
          </cell>
          <cell r="F51">
            <v>21.411445845929311</v>
          </cell>
        </row>
        <row r="52">
          <cell r="A52">
            <v>1990</v>
          </cell>
          <cell r="B52" t="str">
            <v>Enero</v>
          </cell>
          <cell r="C52">
            <v>283.02</v>
          </cell>
          <cell r="D52">
            <v>119.38</v>
          </cell>
          <cell r="E52">
            <v>2.5</v>
          </cell>
          <cell r="F52">
            <v>23.072164948453612</v>
          </cell>
        </row>
        <row r="53">
          <cell r="B53" t="str">
            <v>Febrero</v>
          </cell>
          <cell r="C53">
            <v>287.8</v>
          </cell>
          <cell r="D53">
            <v>119.73</v>
          </cell>
          <cell r="E53">
            <v>0.3</v>
          </cell>
          <cell r="F53">
            <v>23.280477759472817</v>
          </cell>
        </row>
        <row r="54">
          <cell r="B54" t="str">
            <v>Marzo</v>
          </cell>
          <cell r="C54">
            <v>293.64999999999998</v>
          </cell>
          <cell r="D54">
            <v>122.62</v>
          </cell>
          <cell r="E54">
            <v>2.4</v>
          </cell>
          <cell r="F54">
            <v>23.896130140446601</v>
          </cell>
        </row>
        <row r="55">
          <cell r="B55" t="str">
            <v>Abril</v>
          </cell>
          <cell r="C55">
            <v>295.47000000000003</v>
          </cell>
          <cell r="D55">
            <v>124.8</v>
          </cell>
          <cell r="E55">
            <v>1.8</v>
          </cell>
          <cell r="F55">
            <v>24.8</v>
          </cell>
        </row>
        <row r="56">
          <cell r="B56" t="str">
            <v>Mayo</v>
          </cell>
          <cell r="C56">
            <v>299.99</v>
          </cell>
          <cell r="D56">
            <v>126.7</v>
          </cell>
          <cell r="E56">
            <v>1.5</v>
          </cell>
          <cell r="F56">
            <v>24.264417418595528</v>
          </cell>
        </row>
        <row r="57">
          <cell r="B57" t="str">
            <v>Junio</v>
          </cell>
          <cell r="C57">
            <v>305</v>
          </cell>
          <cell r="D57">
            <v>129.47999999999999</v>
          </cell>
          <cell r="E57">
            <v>2.2000000000000002</v>
          </cell>
          <cell r="F57">
            <v>24.787972243639157</v>
          </cell>
        </row>
        <row r="58">
          <cell r="B58" t="str">
            <v>Julio</v>
          </cell>
          <cell r="C58">
            <v>308.85000000000002</v>
          </cell>
          <cell r="D58">
            <v>131.63999999999999</v>
          </cell>
          <cell r="E58">
            <v>1.7</v>
          </cell>
          <cell r="F58">
            <v>24.600094652153317</v>
          </cell>
        </row>
        <row r="59">
          <cell r="B59" t="str">
            <v>Agosto</v>
          </cell>
          <cell r="C59">
            <v>314.17</v>
          </cell>
          <cell r="D59">
            <v>134.29</v>
          </cell>
          <cell r="E59">
            <v>2</v>
          </cell>
          <cell r="F59">
            <v>25.845750163995884</v>
          </cell>
        </row>
        <row r="60">
          <cell r="B60" t="str">
            <v>Septiembre</v>
          </cell>
          <cell r="C60">
            <v>318.95999999999998</v>
          </cell>
          <cell r="D60">
            <v>140.86000000000001</v>
          </cell>
          <cell r="E60">
            <v>4.9000000000000004</v>
          </cell>
          <cell r="F60">
            <v>29.253073958524499</v>
          </cell>
        </row>
        <row r="61">
          <cell r="B61" t="str">
            <v>Octubre</v>
          </cell>
          <cell r="C61">
            <v>324.08</v>
          </cell>
          <cell r="D61">
            <v>146.24</v>
          </cell>
          <cell r="E61">
            <v>3.8</v>
          </cell>
          <cell r="F61">
            <v>30.431680342490196</v>
          </cell>
        </row>
        <row r="62">
          <cell r="B62" t="str">
            <v>Noviembre</v>
          </cell>
          <cell r="C62">
            <v>336.55</v>
          </cell>
          <cell r="D62">
            <v>147.53</v>
          </cell>
          <cell r="E62">
            <v>0.9</v>
          </cell>
          <cell r="F62">
            <v>29.355545813239804</v>
          </cell>
        </row>
        <row r="63">
          <cell r="B63" t="str">
            <v>Diciembre</v>
          </cell>
          <cell r="C63">
            <v>349.14</v>
          </cell>
          <cell r="D63">
            <v>148.30000000000001</v>
          </cell>
          <cell r="E63">
            <v>0.5</v>
          </cell>
          <cell r="F63">
            <v>27.328925903666203</v>
          </cell>
        </row>
        <row r="66">
          <cell r="C66" t="str">
            <v>T.Cambio</v>
          </cell>
          <cell r="D66" t="str">
            <v>I P C</v>
          </cell>
          <cell r="E66" t="str">
            <v xml:space="preserve"> Variación</v>
          </cell>
          <cell r="F66" t="str">
            <v xml:space="preserve"> Variación </v>
          </cell>
        </row>
        <row r="67">
          <cell r="C67" t="str">
            <v>[$/US$]</v>
          </cell>
          <cell r="D67" t="str">
            <v xml:space="preserve">                </v>
          </cell>
          <cell r="E67" t="str">
            <v xml:space="preserve"> I P C</v>
          </cell>
          <cell r="F67" t="str">
            <v xml:space="preserve"> 12 meses</v>
          </cell>
        </row>
        <row r="68">
          <cell r="A68">
            <v>1991</v>
          </cell>
          <cell r="B68" t="str">
            <v>Enero</v>
          </cell>
          <cell r="C68">
            <v>353.91</v>
          </cell>
          <cell r="D68">
            <v>148.93</v>
          </cell>
          <cell r="E68">
            <v>0.4</v>
          </cell>
          <cell r="F68">
            <v>24.8</v>
          </cell>
        </row>
        <row r="69">
          <cell r="B69" t="str">
            <v>Febrero</v>
          </cell>
          <cell r="C69">
            <v>354.98</v>
          </cell>
          <cell r="D69">
            <v>149.12</v>
          </cell>
          <cell r="E69">
            <v>0.1</v>
          </cell>
          <cell r="F69">
            <v>24.5</v>
          </cell>
        </row>
        <row r="70">
          <cell r="B70" t="str">
            <v>Marzo</v>
          </cell>
          <cell r="C70">
            <v>355.46</v>
          </cell>
          <cell r="D70">
            <v>150.85</v>
          </cell>
          <cell r="E70">
            <v>1.2</v>
          </cell>
          <cell r="F70">
            <v>23</v>
          </cell>
        </row>
        <row r="71">
          <cell r="B71" t="str">
            <v>Abril</v>
          </cell>
          <cell r="C71">
            <v>356.13</v>
          </cell>
          <cell r="D71">
            <v>153.63</v>
          </cell>
          <cell r="E71">
            <v>1.8</v>
          </cell>
          <cell r="F71">
            <v>23.1</v>
          </cell>
        </row>
        <row r="72">
          <cell r="B72" t="str">
            <v>Mayo</v>
          </cell>
          <cell r="C72">
            <v>354.37</v>
          </cell>
          <cell r="D72">
            <v>157.46</v>
          </cell>
          <cell r="E72">
            <v>2.5</v>
          </cell>
          <cell r="F72">
            <v>24.3</v>
          </cell>
        </row>
        <row r="73">
          <cell r="B73" t="str">
            <v>Junio</v>
          </cell>
          <cell r="C73">
            <v>360.24</v>
          </cell>
          <cell r="D73">
            <v>160.36000000000001</v>
          </cell>
          <cell r="E73">
            <v>1.8</v>
          </cell>
          <cell r="F73">
            <v>23.8</v>
          </cell>
        </row>
        <row r="74">
          <cell r="B74" t="str">
            <v>Julio</v>
          </cell>
          <cell r="C74">
            <v>360.63</v>
          </cell>
          <cell r="D74">
            <v>163.26</v>
          </cell>
          <cell r="E74">
            <v>1.8</v>
          </cell>
          <cell r="F74">
            <v>24</v>
          </cell>
        </row>
        <row r="75">
          <cell r="B75" t="str">
            <v>Agosto</v>
          </cell>
          <cell r="C75">
            <v>366.75</v>
          </cell>
          <cell r="D75">
            <v>165.24</v>
          </cell>
          <cell r="E75">
            <v>1.2</v>
          </cell>
          <cell r="F75">
            <v>23</v>
          </cell>
        </row>
        <row r="76">
          <cell r="B76" t="str">
            <v>Septiembre</v>
          </cell>
          <cell r="C76">
            <v>372.23</v>
          </cell>
          <cell r="D76">
            <v>167.4</v>
          </cell>
          <cell r="E76">
            <v>1.3</v>
          </cell>
          <cell r="F76">
            <v>18.8</v>
          </cell>
        </row>
        <row r="77">
          <cell r="B77" t="str">
            <v>Octubre</v>
          </cell>
          <cell r="C77">
            <v>376.12</v>
          </cell>
          <cell r="D77">
            <v>172.24</v>
          </cell>
          <cell r="E77">
            <v>2.9</v>
          </cell>
          <cell r="F77">
            <v>17.8</v>
          </cell>
        </row>
        <row r="78">
          <cell r="B78" t="str">
            <v>Noviembre</v>
          </cell>
          <cell r="C78">
            <v>379.8</v>
          </cell>
          <cell r="D78">
            <v>173.83</v>
          </cell>
          <cell r="E78">
            <v>0.9</v>
          </cell>
          <cell r="F78">
            <v>17.8</v>
          </cell>
        </row>
        <row r="79">
          <cell r="B79" t="str">
            <v>Diciembre</v>
          </cell>
          <cell r="C79">
            <v>388.27</v>
          </cell>
          <cell r="D79">
            <v>175.97</v>
          </cell>
          <cell r="E79">
            <v>1.2</v>
          </cell>
          <cell r="F79">
            <v>18.7</v>
          </cell>
        </row>
        <row r="80">
          <cell r="A80">
            <v>1992</v>
          </cell>
          <cell r="B80" t="str">
            <v>Enero</v>
          </cell>
          <cell r="C80">
            <v>393.05</v>
          </cell>
          <cell r="D80">
            <v>177.91</v>
          </cell>
          <cell r="E80">
            <v>1.1000000000000001</v>
          </cell>
          <cell r="F80">
            <v>19.5</v>
          </cell>
        </row>
        <row r="81">
          <cell r="B81" t="str">
            <v>Febrero</v>
          </cell>
          <cell r="C81">
            <v>376.83</v>
          </cell>
          <cell r="D81">
            <v>176.79</v>
          </cell>
          <cell r="E81">
            <v>-0.6</v>
          </cell>
          <cell r="F81">
            <v>18.600000000000001</v>
          </cell>
        </row>
        <row r="82">
          <cell r="B82" t="str">
            <v>Marzo</v>
          </cell>
          <cell r="C82">
            <v>380.25</v>
          </cell>
          <cell r="D82">
            <v>178.03</v>
          </cell>
          <cell r="E82">
            <v>0.7</v>
          </cell>
          <cell r="F82">
            <v>18</v>
          </cell>
        </row>
        <row r="83">
          <cell r="B83" t="str">
            <v>Abril</v>
          </cell>
          <cell r="C83">
            <v>378.93</v>
          </cell>
          <cell r="D83">
            <v>180.37</v>
          </cell>
          <cell r="E83">
            <v>1.3</v>
          </cell>
          <cell r="F83">
            <v>17.399999999999999</v>
          </cell>
        </row>
        <row r="84">
          <cell r="B84" t="str">
            <v>Mayo</v>
          </cell>
          <cell r="C84">
            <v>379.81</v>
          </cell>
          <cell r="D84">
            <v>182.3</v>
          </cell>
          <cell r="E84">
            <v>1.1000000000000001</v>
          </cell>
          <cell r="F84">
            <v>15.8</v>
          </cell>
        </row>
        <row r="85">
          <cell r="B85" t="str">
            <v>Junio</v>
          </cell>
          <cell r="C85">
            <v>383.8</v>
          </cell>
          <cell r="D85">
            <v>183.55</v>
          </cell>
          <cell r="E85">
            <v>0.7</v>
          </cell>
          <cell r="F85">
            <v>14.5</v>
          </cell>
        </row>
        <row r="86">
          <cell r="B86" t="str">
            <v>Julio</v>
          </cell>
          <cell r="C86">
            <v>387.8</v>
          </cell>
          <cell r="D86">
            <v>185.6</v>
          </cell>
          <cell r="E86">
            <v>1.1000000000000001</v>
          </cell>
          <cell r="F86">
            <v>13.7</v>
          </cell>
        </row>
        <row r="87">
          <cell r="B87" t="str">
            <v>Agosto</v>
          </cell>
          <cell r="C87">
            <v>388.69</v>
          </cell>
          <cell r="D87">
            <v>188.25</v>
          </cell>
          <cell r="E87">
            <v>1.4</v>
          </cell>
          <cell r="F87">
            <v>13.9</v>
          </cell>
        </row>
        <row r="88">
          <cell r="B88" t="str">
            <v>Septiembre</v>
          </cell>
          <cell r="C88">
            <v>382.44</v>
          </cell>
          <cell r="D88">
            <v>192.63</v>
          </cell>
          <cell r="E88">
            <v>2.2999999999999998</v>
          </cell>
          <cell r="F88">
            <v>15.1</v>
          </cell>
        </row>
        <row r="89">
          <cell r="B89" t="str">
            <v>Octubre</v>
          </cell>
          <cell r="C89">
            <v>386.17</v>
          </cell>
          <cell r="D89">
            <v>195.38</v>
          </cell>
          <cell r="E89">
            <v>1.4</v>
          </cell>
          <cell r="F89">
            <v>13.4</v>
          </cell>
        </row>
        <row r="90">
          <cell r="B90" t="str">
            <v>Noviembre</v>
          </cell>
          <cell r="C90">
            <v>407.05</v>
          </cell>
          <cell r="D90">
            <v>198.17</v>
          </cell>
          <cell r="E90">
            <v>1.4</v>
          </cell>
          <cell r="F90">
            <v>14</v>
          </cell>
        </row>
        <row r="91">
          <cell r="B91" t="str">
            <v>Diciembre</v>
          </cell>
          <cell r="C91">
            <v>416.68</v>
          </cell>
          <cell r="D91">
            <v>198.31</v>
          </cell>
          <cell r="E91">
            <v>0.1</v>
          </cell>
          <cell r="F91">
            <v>12.7</v>
          </cell>
        </row>
        <row r="92">
          <cell r="A92">
            <v>1993</v>
          </cell>
          <cell r="B92" t="str">
            <v>Enero</v>
          </cell>
          <cell r="C92">
            <v>425.66</v>
          </cell>
          <cell r="D92">
            <v>198.64</v>
          </cell>
          <cell r="E92">
            <v>0.2</v>
          </cell>
          <cell r="F92">
            <v>11.7</v>
          </cell>
        </row>
        <row r="93">
          <cell r="B93" t="str">
            <v>Febrero</v>
          </cell>
          <cell r="C93">
            <v>425.54</v>
          </cell>
          <cell r="D93">
            <v>199.44</v>
          </cell>
          <cell r="E93">
            <v>0.4</v>
          </cell>
          <cell r="F93">
            <v>12.8</v>
          </cell>
        </row>
        <row r="94">
          <cell r="B94" t="str">
            <v>Marzo</v>
          </cell>
          <cell r="C94">
            <v>422.57</v>
          </cell>
          <cell r="D94">
            <v>200.57</v>
          </cell>
          <cell r="E94">
            <v>0.6</v>
          </cell>
          <cell r="F94">
            <v>12.7</v>
          </cell>
        </row>
        <row r="95">
          <cell r="B95" t="str">
            <v>Abril</v>
          </cell>
          <cell r="C95">
            <v>417.14</v>
          </cell>
          <cell r="D95">
            <v>203.38</v>
          </cell>
          <cell r="E95">
            <v>1.4</v>
          </cell>
          <cell r="F95">
            <v>12.8</v>
          </cell>
        </row>
        <row r="96">
          <cell r="B96" t="str">
            <v>Mayo</v>
          </cell>
          <cell r="C96">
            <v>414.24</v>
          </cell>
          <cell r="D96">
            <v>206.35</v>
          </cell>
          <cell r="E96">
            <v>1.5</v>
          </cell>
          <cell r="F96">
            <v>13.2</v>
          </cell>
        </row>
        <row r="97">
          <cell r="B97" t="str">
            <v>Junio</v>
          </cell>
          <cell r="C97">
            <v>414.85</v>
          </cell>
          <cell r="D97">
            <v>207.37</v>
          </cell>
          <cell r="E97">
            <v>0.5</v>
          </cell>
          <cell r="F97">
            <v>13</v>
          </cell>
        </row>
        <row r="98">
          <cell r="B98" t="str">
            <v>Julio</v>
          </cell>
          <cell r="C98">
            <v>427.67</v>
          </cell>
          <cell r="D98">
            <v>209.41</v>
          </cell>
          <cell r="E98">
            <v>1</v>
          </cell>
          <cell r="F98">
            <v>12.8</v>
          </cell>
        </row>
        <row r="99">
          <cell r="B99" t="str">
            <v>Agosto</v>
          </cell>
          <cell r="C99">
            <v>430.41</v>
          </cell>
          <cell r="D99">
            <v>213.88</v>
          </cell>
          <cell r="E99">
            <v>2.1</v>
          </cell>
          <cell r="F99">
            <v>13.6</v>
          </cell>
        </row>
        <row r="100">
          <cell r="B100" t="str">
            <v>Septiembre</v>
          </cell>
          <cell r="C100">
            <v>429.08</v>
          </cell>
          <cell r="D100">
            <v>216.37</v>
          </cell>
          <cell r="E100">
            <v>1.2</v>
          </cell>
          <cell r="F100">
            <v>12.3</v>
          </cell>
        </row>
        <row r="101">
          <cell r="B101" t="str">
            <v>Octubre</v>
          </cell>
          <cell r="C101">
            <v>435.53</v>
          </cell>
          <cell r="D101">
            <v>221.94</v>
          </cell>
          <cell r="E101">
            <v>2.6</v>
          </cell>
          <cell r="F101">
            <v>13.6</v>
          </cell>
        </row>
        <row r="102">
          <cell r="B102" t="str">
            <v>Noviembre</v>
          </cell>
          <cell r="C102">
            <v>446.89</v>
          </cell>
          <cell r="D102">
            <v>222.13</v>
          </cell>
          <cell r="E102">
            <v>0.1</v>
          </cell>
          <cell r="F102">
            <v>12.1</v>
          </cell>
        </row>
        <row r="103">
          <cell r="B103" t="str">
            <v>Diciembre</v>
          </cell>
          <cell r="C103">
            <v>457.9</v>
          </cell>
          <cell r="D103">
            <v>222.57</v>
          </cell>
          <cell r="E103">
            <v>0.2</v>
          </cell>
          <cell r="F103">
            <v>12.2</v>
          </cell>
        </row>
        <row r="104">
          <cell r="A104">
            <v>1994</v>
          </cell>
          <cell r="B104" t="str">
            <v>Enero</v>
          </cell>
          <cell r="C104">
            <v>464.49</v>
          </cell>
          <cell r="D104">
            <v>224.89</v>
          </cell>
          <cell r="E104">
            <v>1</v>
          </cell>
          <cell r="F104">
            <v>13.2</v>
          </cell>
        </row>
        <row r="105">
          <cell r="B105" t="str">
            <v>Febrero</v>
          </cell>
          <cell r="C105">
            <v>460.53</v>
          </cell>
          <cell r="D105">
            <v>225.59</v>
          </cell>
          <cell r="E105">
            <v>0.3</v>
          </cell>
          <cell r="F105">
            <v>13.1</v>
          </cell>
        </row>
        <row r="106">
          <cell r="B106" t="str">
            <v>Marzo</v>
          </cell>
          <cell r="C106">
            <v>457.68</v>
          </cell>
          <cell r="D106">
            <v>228.13</v>
          </cell>
          <cell r="E106">
            <v>1.1000000000000001</v>
          </cell>
          <cell r="F106">
            <v>13.7</v>
          </cell>
        </row>
        <row r="107">
          <cell r="B107" t="str">
            <v>Abril</v>
          </cell>
          <cell r="C107">
            <v>457.25</v>
          </cell>
          <cell r="D107">
            <v>229.25</v>
          </cell>
          <cell r="E107">
            <v>0.5</v>
          </cell>
          <cell r="F107">
            <v>12.7</v>
          </cell>
        </row>
        <row r="108">
          <cell r="B108" t="str">
            <v>Mayo</v>
          </cell>
          <cell r="C108">
            <v>455.57</v>
          </cell>
          <cell r="D108">
            <v>232.52</v>
          </cell>
          <cell r="E108">
            <v>1.4</v>
          </cell>
          <cell r="F108">
            <v>12.7</v>
          </cell>
        </row>
        <row r="109">
          <cell r="B109" t="str">
            <v>Junio</v>
          </cell>
          <cell r="C109">
            <v>459.52</v>
          </cell>
          <cell r="D109">
            <v>233.76</v>
          </cell>
          <cell r="E109">
            <v>0.5</v>
          </cell>
          <cell r="F109">
            <v>12.7</v>
          </cell>
        </row>
        <row r="110">
          <cell r="B110" t="str">
            <v>Julio</v>
          </cell>
          <cell r="C110">
            <v>455.02</v>
          </cell>
          <cell r="D110">
            <v>235.16</v>
          </cell>
          <cell r="E110">
            <v>0.6</v>
          </cell>
          <cell r="F110">
            <v>12.3</v>
          </cell>
        </row>
        <row r="111">
          <cell r="B111" t="str">
            <v>Agosto</v>
          </cell>
          <cell r="C111">
            <v>454.74</v>
          </cell>
          <cell r="D111">
            <v>237.77</v>
          </cell>
          <cell r="E111">
            <v>1.1000000000000001</v>
          </cell>
          <cell r="F111">
            <v>11.2</v>
          </cell>
        </row>
        <row r="112">
          <cell r="B112" t="str">
            <v>Septiembre</v>
          </cell>
          <cell r="C112">
            <v>458.44</v>
          </cell>
          <cell r="D112">
            <v>238.94</v>
          </cell>
          <cell r="E112">
            <v>0.5</v>
          </cell>
          <cell r="F112">
            <v>10.4</v>
          </cell>
        </row>
        <row r="113">
          <cell r="B113" t="str">
            <v>Octubre</v>
          </cell>
          <cell r="C113">
            <v>460</v>
          </cell>
          <cell r="D113">
            <v>240.35</v>
          </cell>
          <cell r="E113">
            <v>0.6</v>
          </cell>
          <cell r="F113">
            <v>8.3000000000000007</v>
          </cell>
        </row>
        <row r="114">
          <cell r="B114" t="str">
            <v>Noviembre</v>
          </cell>
          <cell r="C114">
            <v>452.97</v>
          </cell>
          <cell r="D114">
            <v>241.8</v>
          </cell>
          <cell r="E114">
            <v>0.6</v>
          </cell>
          <cell r="F114">
            <v>8.9</v>
          </cell>
        </row>
        <row r="115">
          <cell r="B115" t="str">
            <v>Diciembre</v>
          </cell>
          <cell r="C115">
            <v>418.98</v>
          </cell>
          <cell r="D115">
            <v>242.48</v>
          </cell>
          <cell r="E115">
            <v>0.3</v>
          </cell>
          <cell r="F115">
            <v>8.9</v>
          </cell>
        </row>
        <row r="116">
          <cell r="A116">
            <v>1995</v>
          </cell>
          <cell r="B116" t="str">
            <v>Enero</v>
          </cell>
          <cell r="C116">
            <v>405.78</v>
          </cell>
          <cell r="D116">
            <v>244.02</v>
          </cell>
          <cell r="E116">
            <v>0.6</v>
          </cell>
          <cell r="F116">
            <v>8.5</v>
          </cell>
        </row>
        <row r="117">
          <cell r="B117" t="str">
            <v>Febrero</v>
          </cell>
          <cell r="C117">
            <v>412.14</v>
          </cell>
          <cell r="D117">
            <v>245.25</v>
          </cell>
          <cell r="E117">
            <v>0.5</v>
          </cell>
          <cell r="F117">
            <v>8.6999999999999993</v>
          </cell>
        </row>
        <row r="118">
          <cell r="B118" t="str">
            <v>Marzo</v>
          </cell>
          <cell r="C118">
            <v>410.49</v>
          </cell>
          <cell r="D118">
            <v>246.75</v>
          </cell>
          <cell r="E118">
            <v>0.6</v>
          </cell>
          <cell r="F118">
            <v>8.1999999999999993</v>
          </cell>
        </row>
        <row r="119">
          <cell r="B119" t="str">
            <v>Abril</v>
          </cell>
          <cell r="C119">
            <v>394.33</v>
          </cell>
          <cell r="D119">
            <v>248.25</v>
          </cell>
          <cell r="E119">
            <v>0.6</v>
          </cell>
          <cell r="F119">
            <v>8.3000000000000007</v>
          </cell>
        </row>
        <row r="120">
          <cell r="B120" t="str">
            <v>Mayo</v>
          </cell>
          <cell r="C120">
            <v>377.17</v>
          </cell>
          <cell r="D120">
            <v>249.77</v>
          </cell>
          <cell r="E120">
            <v>0.6</v>
          </cell>
          <cell r="F120">
            <v>7.4</v>
          </cell>
        </row>
        <row r="121">
          <cell r="B121" t="str">
            <v>Junio</v>
          </cell>
          <cell r="C121">
            <v>373.59</v>
          </cell>
          <cell r="D121">
            <v>251.61</v>
          </cell>
          <cell r="E121">
            <v>0.7</v>
          </cell>
          <cell r="F121">
            <v>7.6</v>
          </cell>
        </row>
        <row r="122">
          <cell r="B122" t="str">
            <v>Julio</v>
          </cell>
          <cell r="C122">
            <v>378.07</v>
          </cell>
          <cell r="D122">
            <v>253.71</v>
          </cell>
          <cell r="E122">
            <v>0.8</v>
          </cell>
          <cell r="F122">
            <v>7.9</v>
          </cell>
        </row>
        <row r="123">
          <cell r="B123" t="str">
            <v>Agosto</v>
          </cell>
          <cell r="C123">
            <v>387.27</v>
          </cell>
          <cell r="D123">
            <v>257.88</v>
          </cell>
          <cell r="E123">
            <v>1.6</v>
          </cell>
          <cell r="F123">
            <v>8.5</v>
          </cell>
        </row>
        <row r="124">
          <cell r="B124" t="str">
            <v>Septiembre</v>
          </cell>
          <cell r="C124">
            <v>394.56</v>
          </cell>
          <cell r="D124">
            <v>259.41000000000003</v>
          </cell>
          <cell r="E124">
            <v>0.6</v>
          </cell>
          <cell r="F124">
            <v>8.6</v>
          </cell>
        </row>
        <row r="125">
          <cell r="B125" t="str">
            <v>Octubre</v>
          </cell>
          <cell r="C125">
            <v>406.62</v>
          </cell>
          <cell r="D125">
            <v>261.42</v>
          </cell>
          <cell r="E125">
            <v>0.8</v>
          </cell>
          <cell r="F125">
            <v>8.8000000000000007</v>
          </cell>
        </row>
        <row r="126">
          <cell r="B126" t="str">
            <v>Noviembre</v>
          </cell>
          <cell r="C126">
            <v>412.31</v>
          </cell>
          <cell r="D126">
            <v>261.61</v>
          </cell>
          <cell r="E126">
            <v>0.1</v>
          </cell>
          <cell r="F126">
            <v>8.1999999999999993</v>
          </cell>
        </row>
        <row r="127">
          <cell r="B127" t="str">
            <v>Diciembre</v>
          </cell>
          <cell r="C127">
            <v>408.98</v>
          </cell>
          <cell r="D127">
            <v>262.36</v>
          </cell>
          <cell r="E127">
            <v>0.3</v>
          </cell>
          <cell r="F127">
            <v>8.1999999999999993</v>
          </cell>
        </row>
        <row r="128">
          <cell r="A128">
            <v>1996</v>
          </cell>
          <cell r="B128" t="str">
            <v>Enero</v>
          </cell>
          <cell r="C128">
            <v>408.53</v>
          </cell>
          <cell r="D128">
            <v>263.08</v>
          </cell>
          <cell r="E128">
            <v>0.27443207806066017</v>
          </cell>
          <cell r="F128">
            <v>7.8108351774444529</v>
          </cell>
        </row>
      </sheetData>
      <sheetData sheetId="13" refreshError="1"/>
      <sheetData sheetId="14" refreshError="1"/>
      <sheetData sheetId="1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ntrales Generadoras (2)"/>
      <sheetName val="Lista de Coordinadas- SEC"/>
      <sheetName val="EMPRESAS GENERADORAS"/>
      <sheetName val="TRANSMISORAS TRONCALES"/>
      <sheetName val="PROPIETARIAS DE SUBTX"/>
      <sheetName val="OTRAS PROPIETARIAS SIT AD"/>
      <sheetName val="CLIENTES LIBRES"/>
      <sheetName val="DISTRIBUIDORAS"/>
      <sheetName val="Lista de Integrantes facturar"/>
      <sheetName val="Lista de Integrantes"/>
      <sheetName val="Lista de Coordinadas"/>
      <sheetName val="Lista de Coordinados NT"/>
      <sheetName val="Lista Propietarios Transmision"/>
      <sheetName val="Lista Coordinados NT sin PMGD"/>
      <sheetName val="Lista de Distribuidoras"/>
      <sheetName val="Lista encargados DO Generadores"/>
      <sheetName val="Lista para Pfirme"/>
      <sheetName val="Lista CLientes Finales"/>
      <sheetName val="Lista Propietarios 220 kV"/>
      <sheetName val="Nómina PMG OF.SEC 3404"/>
      <sheetName val="Base Electoral"/>
      <sheetName val="Codigos NT"/>
      <sheetName val="Etiquetas"/>
    </sheetNames>
    <sheetDataSet>
      <sheetData sheetId="0" refreshError="1"/>
      <sheetData sheetId="1"/>
      <sheetData sheetId="2">
        <row r="6">
          <cell r="E6" t="str">
            <v>AES Gener</v>
          </cell>
          <cell r="F6" t="str">
            <v>Aes Gener S.A.</v>
          </cell>
          <cell r="G6" t="str">
            <v>Generación y Transmisión de Electricidad</v>
          </cell>
          <cell r="H6" t="str">
            <v>94.272.000-9</v>
          </cell>
          <cell r="I6" t="str">
            <v>LUIS FELIPE CERÓN CERÓN</v>
          </cell>
          <cell r="J6" t="str">
            <v>Mariano Sánchez Fontecilla 310, Piso 3. Comuna Las Condes</v>
          </cell>
          <cell r="K6" t="str">
            <v>SANTIAGO</v>
          </cell>
        </row>
        <row r="7">
          <cell r="E7" t="str">
            <v>Arauco Bioenergía</v>
          </cell>
          <cell r="F7" t="str">
            <v>Arauco Bioenergía S.A.</v>
          </cell>
          <cell r="G7" t="str">
            <v>Distribución y Suministro de Energía Eléctrica</v>
          </cell>
          <cell r="H7" t="str">
            <v>96.547.510-9</v>
          </cell>
          <cell r="I7" t="str">
            <v>CARLOS RAULD JUGOVIC</v>
          </cell>
          <cell r="J7" t="str">
            <v>EL GOLF 150 PISO 14</v>
          </cell>
          <cell r="K7" t="str">
            <v>SANTIAGO</v>
          </cell>
        </row>
        <row r="8">
          <cell r="E8" t="str">
            <v>Barrick Generación</v>
          </cell>
          <cell r="F8" t="str">
            <v>Compañía Barrick Chile Generación Ltda</v>
          </cell>
          <cell r="G8" t="str">
            <v>Generación en otras Centras Termoeléctricas</v>
          </cell>
          <cell r="H8" t="str">
            <v>96576920-K</v>
          </cell>
          <cell r="I8" t="str">
            <v>Ronald Kettles</v>
          </cell>
          <cell r="J8" t="str">
            <v>Barrio Industrial Sitio 58, Alto Peñuelas</v>
          </cell>
          <cell r="K8" t="str">
            <v>Coquimbo</v>
          </cell>
        </row>
        <row r="9">
          <cell r="E9" t="str">
            <v>Campanario Generación</v>
          </cell>
          <cell r="F9" t="str">
            <v>Campanario Generación S.A.</v>
          </cell>
          <cell r="G9" t="str">
            <v>GENERACION DE ENERGIA ELECTRICA</v>
          </cell>
          <cell r="H9" t="str">
            <v>99.527.700-K</v>
          </cell>
          <cell r="I9" t="str">
            <v>MIGUEL ORTIZ FUENTES</v>
          </cell>
          <cell r="J9" t="str">
            <v>Av. Apoquindo N° 3076, Piso 11, Oficina 1102</v>
          </cell>
          <cell r="K9" t="str">
            <v>SANTIAGO</v>
          </cell>
        </row>
        <row r="10">
          <cell r="E10" t="str">
            <v>Capullo</v>
          </cell>
          <cell r="F10" t="str">
            <v>Empresa Eléctrica Capullo S.A.</v>
          </cell>
          <cell r="G10" t="str">
            <v>Generación, Transmisión de Energía Eléctrica</v>
          </cell>
          <cell r="H10" t="str">
            <v> 96.637.520-5</v>
          </cell>
          <cell r="I10" t="str">
            <v>HERNAN PINOCHET MELLIN</v>
          </cell>
          <cell r="J10" t="str">
            <v>JUSTO GEISSE 851</v>
          </cell>
          <cell r="K10" t="str">
            <v>OSORNO</v>
          </cell>
        </row>
        <row r="11">
          <cell r="E11" t="str">
            <v>Carbomet</v>
          </cell>
          <cell r="F11" t="str">
            <v>Carbomet Energía S.A.</v>
          </cell>
          <cell r="G11" t="str">
            <v>Generación, Distribución y Transmisión de Electricidad</v>
          </cell>
          <cell r="H11" t="str">
            <v>91.066.000-4</v>
          </cell>
          <cell r="I11" t="str">
            <v>CARLOS PINTO FORNÉS</v>
          </cell>
          <cell r="J11" t="str">
            <v>Los Bajos de Mena S/N, Puente Alto</v>
          </cell>
          <cell r="K11" t="str">
            <v>Santiago</v>
          </cell>
        </row>
        <row r="12">
          <cell r="E12" t="str">
            <v>Carrán</v>
          </cell>
          <cell r="F12" t="str">
            <v>GANADERA y FORESTAL CARRAN LIMITADA</v>
          </cell>
          <cell r="G12" t="str">
            <v>GANADERA FORESTAL y ELECTRICA</v>
          </cell>
          <cell r="H12" t="str">
            <v>87.886.600-2</v>
          </cell>
          <cell r="I12" t="str">
            <v>ALVARO FLAÑO GARCIA</v>
          </cell>
          <cell r="J12" t="str">
            <v>JOSE VICTORINO LASTARRIA 333 - SANTIAGO</v>
          </cell>
          <cell r="K12" t="str">
            <v>Santiago</v>
          </cell>
        </row>
        <row r="13">
          <cell r="E13" t="str">
            <v>CELMSA</v>
          </cell>
          <cell r="F13" t="str">
            <v>Cia Electrica los Morros SA.</v>
          </cell>
          <cell r="G13" t="str">
            <v>Generación Eléctrica</v>
          </cell>
          <cell r="H13" t="str">
            <v>95.177.000-0</v>
          </cell>
          <cell r="I13" t="str">
            <v>Raul Alamos Letelier</v>
          </cell>
          <cell r="J13" t="str">
            <v>Rosario Norte 555 Oficina 705, Las Condes</v>
          </cell>
          <cell r="K13" t="str">
            <v>Santiago</v>
          </cell>
        </row>
        <row r="14">
          <cell r="E14" t="str">
            <v>Colbún</v>
          </cell>
          <cell r="F14" t="str">
            <v>Colbún S.A.</v>
          </cell>
          <cell r="G14" t="str">
            <v>Explotación, Producción y Ventas de Energía Eléctrica</v>
          </cell>
          <cell r="H14" t="str">
            <v>96.505.760-9</v>
          </cell>
          <cell r="I14" t="str">
            <v>Bernardo Larraín Matte</v>
          </cell>
          <cell r="J14" t="str">
            <v>Av. Apoquindo N° 4775 p 11 , Las Condes</v>
          </cell>
          <cell r="K14" t="str">
            <v>Santiago</v>
          </cell>
        </row>
        <row r="15">
          <cell r="E15" t="str">
            <v>Compañía Generación Industrial</v>
          </cell>
          <cell r="F15" t="str">
            <v>Compañía de Generación Industrial S.A.</v>
          </cell>
          <cell r="G15" t="str">
            <v>Generación de Electricidad</v>
          </cell>
          <cell r="H15" t="str">
            <v>76.045.453-2</v>
          </cell>
          <cell r="I15" t="str">
            <v>Juan Fabri Hornahuer</v>
          </cell>
          <cell r="J15" t="str">
            <v>Rosario Norte 615, Piso 23 Las Condes</v>
          </cell>
          <cell r="K15" t="str">
            <v>Santiago</v>
          </cell>
        </row>
        <row r="16">
          <cell r="E16" t="str">
            <v>Cristalerías Toro</v>
          </cell>
          <cell r="F16" t="str">
            <v>CRISTALERIAS TORO S.A.I.C.</v>
          </cell>
          <cell r="G16" t="str">
            <v>Fabricación de Envases de Vidrio</v>
          </cell>
          <cell r="H16" t="str">
            <v>93.372.000-4</v>
          </cell>
          <cell r="I16" t="str">
            <v>Guillermo Toro González</v>
          </cell>
          <cell r="J16" t="str">
            <v>Dagoberto Godoy, n° 145, Cerrillos</v>
          </cell>
          <cell r="K16" t="str">
            <v>SANTIAGO</v>
          </cell>
        </row>
        <row r="17">
          <cell r="E17" t="str">
            <v>Donguil Energía</v>
          </cell>
          <cell r="F17" t="str">
            <v>Donguil Energía S.A.</v>
          </cell>
          <cell r="G17" t="str">
            <v>Generación Hidroeléctrica</v>
          </cell>
          <cell r="H17" t="str">
            <v>76.086.581-8</v>
          </cell>
          <cell r="I17" t="str">
            <v>Adolfo Sabando M.</v>
          </cell>
          <cell r="J17" t="str">
            <v>Camino al Venado Interior 581, San Pedro de la Paz</v>
          </cell>
          <cell r="K17" t="str">
            <v>Gorbea</v>
          </cell>
        </row>
        <row r="18">
          <cell r="E18" t="str">
            <v>Eléctrica Cenizas</v>
          </cell>
          <cell r="F18" t="str">
            <v>Eléctrica Cenizas S.A.</v>
          </cell>
          <cell r="G18" t="str">
            <v>Generación, transporte y distribución de Energía Eléctrica</v>
          </cell>
          <cell r="H18" t="str">
            <v>76.819.440-8</v>
          </cell>
          <cell r="I18" t="str">
            <v>Roberto Muñoz C.</v>
          </cell>
          <cell r="J18" t="str">
            <v>CORONEL 2387 PROVIDENCIA</v>
          </cell>
          <cell r="K18" t="str">
            <v>SANTIAGO</v>
          </cell>
        </row>
        <row r="19">
          <cell r="E19" t="str">
            <v>Eléctrica Licán</v>
          </cell>
          <cell r="F19" t="str">
            <v>Empresa Eléctrica Licán S.A.</v>
          </cell>
          <cell r="G19" t="str">
            <v>Generación de Energía Eléctrica</v>
          </cell>
          <cell r="H19" t="str">
            <v>76375780-3</v>
          </cell>
          <cell r="I19" t="str">
            <v>Marcelo Pérez Rocco</v>
          </cell>
          <cell r="J19" t="str">
            <v>Avda. Vitacura 2771 Of. 501 Las Condes, Santiago</v>
          </cell>
          <cell r="K19" t="str">
            <v>SANTIAGO</v>
          </cell>
        </row>
        <row r="20">
          <cell r="E20" t="str">
            <v>Eléctrica Panguipulli</v>
          </cell>
          <cell r="F20" t="str">
            <v>Empresa Eléctrica Panguipulli S.A.</v>
          </cell>
          <cell r="G20" t="str">
            <v xml:space="preserve">Generación de Energía Eléctrica </v>
          </cell>
          <cell r="H20" t="str">
            <v>96.524.140-k</v>
          </cell>
          <cell r="I20" t="str">
            <v>Oscar Valenzuela Schneider</v>
          </cell>
          <cell r="J20" t="str">
            <v>Rosario Norte 532 Piso 19, Edificio Matta, Las Condes</v>
          </cell>
          <cell r="K20" t="str">
            <v>Santiago</v>
          </cell>
        </row>
        <row r="21">
          <cell r="E21" t="str">
            <v>Eléctrica Puyehue</v>
          </cell>
          <cell r="F21" t="str">
            <v>Empresa Eléctrica Puyehue S.A.</v>
          </cell>
          <cell r="G21" t="str">
            <v>Generación de Energía Eléctrica</v>
          </cell>
          <cell r="H21" t="str">
            <v>96.880.800-1</v>
          </cell>
          <cell r="I21" t="str">
            <v>Oscar Valenzuela Schneider</v>
          </cell>
          <cell r="J21" t="str">
            <v>Rosario Norte 532 Piso 19, Edificio Matta, Las Condes</v>
          </cell>
          <cell r="K21" t="str">
            <v>Santiago</v>
          </cell>
        </row>
        <row r="22">
          <cell r="E22" t="str">
            <v>Eléctrica Santiago</v>
          </cell>
          <cell r="F22" t="str">
            <v>SOCIEDAD ELECTRICA SANTIAGO S.A.</v>
          </cell>
          <cell r="G22" t="str">
            <v>Generación y Ventas de Energía Eléctrica</v>
          </cell>
          <cell r="H22" t="str">
            <v>96.717.620-6</v>
          </cell>
          <cell r="I22" t="str">
            <v>Rodrigo Osorio Borquez</v>
          </cell>
          <cell r="J22" t="str">
            <v>AV. JORGE HIRMAS 2964,  RENCA</v>
          </cell>
          <cell r="K22" t="str">
            <v>SANTIAGO</v>
          </cell>
        </row>
        <row r="23">
          <cell r="E23" t="str">
            <v>Elektragen</v>
          </cell>
          <cell r="F23" t="str">
            <v>Elektra Generación S.A.</v>
          </cell>
          <cell r="G23" t="str">
            <v>GENERACION, COMERCIALIZACION Y DIST. ENERGIA ELECTRICA</v>
          </cell>
          <cell r="H23" t="str">
            <v>76.594.660-3</v>
          </cell>
          <cell r="I23" t="str">
            <v>Alejandro Larenas Mantellero</v>
          </cell>
          <cell r="J23" t="str">
            <v>Alcántara 44 Piso 11  Las Condes</v>
          </cell>
          <cell r="K23" t="str">
            <v>Santiago</v>
          </cell>
        </row>
        <row r="24">
          <cell r="E24" t="str">
            <v>EMELDA</v>
          </cell>
          <cell r="F24" t="str">
            <v>Empresa Eléctrica Diego de Almagro S.A.</v>
          </cell>
          <cell r="G24" t="str">
            <v xml:space="preserve">Generación de Energía Eléctrica </v>
          </cell>
          <cell r="H24" t="str">
            <v xml:space="preserve">76.004.337-0 </v>
          </cell>
          <cell r="I24" t="str">
            <v>Sebastían Pizarro de la Piedra</v>
          </cell>
          <cell r="J24" t="str">
            <v>Manuel Antonio Matta Nº 221</v>
          </cell>
          <cell r="K24" t="str">
            <v>La Serena</v>
          </cell>
        </row>
        <row r="25">
          <cell r="E25" t="str">
            <v>EMR</v>
          </cell>
          <cell r="F25" t="str">
            <v>Eólica Monte Redondo S.A.</v>
          </cell>
          <cell r="G25" t="str">
            <v>GENERACIÓN Y VENTA DE ENERGIA ELECTRICA</v>
          </cell>
          <cell r="H25" t="str">
            <v>76.019.239-2</v>
          </cell>
          <cell r="I25" t="str">
            <v>Peter Hatton Bunster</v>
          </cell>
          <cell r="J25" t="str">
            <v>Av. Apoquindo 3721. Of. 81 Las Condes.</v>
          </cell>
          <cell r="K25" t="str">
            <v>SANTIAGO</v>
          </cell>
        </row>
        <row r="26">
          <cell r="E26" t="str">
            <v>Endesa</v>
          </cell>
          <cell r="F26" t="str">
            <v>Empresa Nacional de Electricidad S.A.</v>
          </cell>
          <cell r="G26" t="str">
            <v>Generación y Transmisión de Energía Eléctrica</v>
          </cell>
          <cell r="H26" t="str">
            <v>91,081,000-6</v>
          </cell>
          <cell r="I26" t="str">
            <v>Rafael Mateo Alcalá</v>
          </cell>
          <cell r="J26" t="str">
            <v xml:space="preserve">Santa Rosa 76 </v>
          </cell>
          <cell r="K26" t="str">
            <v>Santiago</v>
          </cell>
        </row>
        <row r="27">
          <cell r="E27" t="str">
            <v>EndesaEco</v>
          </cell>
          <cell r="F27" t="str">
            <v>EndesaEco S.A.</v>
          </cell>
          <cell r="G27" t="str">
            <v>Promover y Desarrollar Proyectos de Energías Renovables, Certificadora de Reducción y Emisiones y Proyectos de Desarrollo Limpio</v>
          </cell>
          <cell r="H27" t="str">
            <v>76313310-9</v>
          </cell>
          <cell r="I27" t="str">
            <v>Wilfredo Jara Tirapegui</v>
          </cell>
          <cell r="J27" t="str">
            <v>Santa Rosa 76, Piso 12, Santiago</v>
          </cell>
          <cell r="K27" t="str">
            <v>SANTIAGO</v>
          </cell>
        </row>
        <row r="28">
          <cell r="E28" t="str">
            <v>Energía Pacífico</v>
          </cell>
          <cell r="F28" t="str">
            <v>Energía Pacífico S.A.</v>
          </cell>
          <cell r="G28" t="str">
            <v>Generación de Eª Electrica y Vapor</v>
          </cell>
          <cell r="H28" t="str">
            <v>76.004.531-4</v>
          </cell>
          <cell r="I28" t="str">
            <v>Raúl Zapata Martin</v>
          </cell>
          <cell r="J28" t="str">
            <v>Panamericana Sur KM 63 Mostazal</v>
          </cell>
          <cell r="K28" t="str">
            <v>Rancagua</v>
          </cell>
        </row>
        <row r="29">
          <cell r="E29" t="str">
            <v>Energy Partners</v>
          </cell>
          <cell r="F29" t="str">
            <v>Energy Partners Chile Generadora de Energía Ltda.</v>
          </cell>
          <cell r="G29" t="str">
            <v>Generadora de Energía</v>
          </cell>
          <cell r="H29" t="str">
            <v>76.340.110-3</v>
          </cell>
          <cell r="I29" t="str">
            <v xml:space="preserve">Rodrigo Cienfuegos Pinto </v>
          </cell>
          <cell r="J29" t="str">
            <v>Salvador 281, Providencia</v>
          </cell>
          <cell r="K29" t="str">
            <v>SANTIAGO</v>
          </cell>
        </row>
        <row r="30">
          <cell r="E30" t="str">
            <v>Enlasa</v>
          </cell>
          <cell r="F30" t="str">
            <v>Enlasa Generación Chile SA</v>
          </cell>
          <cell r="G30" t="str">
            <v>Generación de energía</v>
          </cell>
          <cell r="H30" t="str">
            <v>76.009.328-9</v>
          </cell>
          <cell r="I30" t="str">
            <v>Jorge Brahm B.</v>
          </cell>
          <cell r="J30" t="str">
            <v>Av. Salvador 281, Providencia</v>
          </cell>
          <cell r="K30" t="str">
            <v>Santiago</v>
          </cell>
        </row>
        <row r="31">
          <cell r="E31" t="str">
            <v>EnorChile</v>
          </cell>
          <cell r="F31" t="str">
            <v>ENORCHILE S.A</v>
          </cell>
          <cell r="G31" t="str">
            <v>GENERACION Y DISTRIBUCION DE ENERGIA ELECTRICA</v>
          </cell>
          <cell r="H31" t="str">
            <v>96.774.300-3</v>
          </cell>
          <cell r="I31" t="str">
            <v>Rodrigo  A. Sáez Rojas</v>
          </cell>
          <cell r="J31" t="str">
            <v>Monseñor Escrivá de Balaguer 6173 Vitacura</v>
          </cell>
          <cell r="K31" t="str">
            <v>SANTIAGO</v>
          </cell>
        </row>
        <row r="32">
          <cell r="E32" t="str">
            <v>EPSA</v>
          </cell>
          <cell r="F32" t="str">
            <v>Eléctrica Puntilla S.A.</v>
          </cell>
          <cell r="G32" t="str">
            <v>GENERACION ELECTRICA</v>
          </cell>
          <cell r="H32" t="str">
            <v>96.817.230-1</v>
          </cell>
          <cell r="I32" t="str">
            <v>Alejandro Gómez Vidal</v>
          </cell>
          <cell r="J32" t="str">
            <v>Nueva de Lyon 072 Of. 1401 - Providencia</v>
          </cell>
          <cell r="K32" t="str">
            <v>Santiago</v>
          </cell>
        </row>
        <row r="33">
          <cell r="E33" t="str">
            <v>Equipos Generación</v>
          </cell>
          <cell r="F33" t="str">
            <v>EQUIPOS GENERACION S.A.</v>
          </cell>
          <cell r="G33" t="str">
            <v>ALQUILER DE OTROS TIPOS DE MAQUINARIAS Y EQUIPOS N.C.P.</v>
          </cell>
          <cell r="H33" t="str">
            <v>76.115.484-2</v>
          </cell>
          <cell r="I33" t="str">
            <v>Iñaki Otegui Mintequía</v>
          </cell>
          <cell r="J33" t="str">
            <v>Panamericana Norte KM 1352 Sector La Negra Km. 1352</v>
          </cell>
          <cell r="K33" t="str">
            <v>Antofagasta</v>
          </cell>
        </row>
        <row r="34">
          <cell r="E34" t="str">
            <v>Gas Sur</v>
          </cell>
          <cell r="F34" t="str">
            <v>GAS SUR S.A.</v>
          </cell>
          <cell r="G34" t="str">
            <v>Produccion y Distribución de Gas</v>
          </cell>
          <cell r="H34" t="str">
            <v>96,853,490-4</v>
          </cell>
          <cell r="I34" t="str">
            <v>Sergio Zañartu Ureta</v>
          </cell>
          <cell r="J34" t="str">
            <v xml:space="preserve">Anibal Pinto 299. </v>
          </cell>
          <cell r="K34" t="str">
            <v>Concepcion</v>
          </cell>
        </row>
        <row r="35">
          <cell r="E35" t="str">
            <v>Generadora On Group</v>
          </cell>
          <cell r="F35" t="str">
            <v>GENERADORA ON GROUP S.A.</v>
          </cell>
          <cell r="G35" t="str">
            <v xml:space="preserve">Comercialización de Energía Eléctrica </v>
          </cell>
          <cell r="H35" t="str">
            <v>76.049.283-3</v>
          </cell>
          <cell r="I35" t="str">
            <v>Lucas Sanhueza Yovanovich</v>
          </cell>
          <cell r="J35" t="str">
            <v>Guardia Vieja 255 Oficina 1801 Providencia</v>
          </cell>
          <cell r="K35" t="str">
            <v>Santiago</v>
          </cell>
        </row>
        <row r="36">
          <cell r="E36" t="str">
            <v>GENPAC</v>
          </cell>
          <cell r="F36" t="str">
            <v>Generadora del Pacifico S.A.</v>
          </cell>
          <cell r="G36" t="str">
            <v>GENERACIÓN Y VENTA DE ENERGIA ELECTRICA</v>
          </cell>
          <cell r="H36" t="str">
            <v>76.010.367-5</v>
          </cell>
          <cell r="I36" t="str">
            <v>Luis Femando Ortega</v>
          </cell>
          <cell r="J36" t="str">
            <v>Avda. Ricardo Lyon 222 Of. 601 B Providencia</v>
          </cell>
          <cell r="K36" t="str">
            <v>Santiago</v>
          </cell>
        </row>
        <row r="37">
          <cell r="E37" t="str">
            <v>Guacolda</v>
          </cell>
          <cell r="F37" t="str">
            <v>Empresa Eléctrica Guacolda S.A.</v>
          </cell>
          <cell r="G37" t="str">
            <v>Generación y Transmisión de Energía Eléctrica</v>
          </cell>
          <cell r="H37" t="str">
            <v>96,635,700-2</v>
          </cell>
          <cell r="I37" t="str">
            <v>Marco Arróspide Rivera</v>
          </cell>
          <cell r="J37" t="str">
            <v>Av. Apoquindo 3885 Piso 10 Las Condes</v>
          </cell>
          <cell r="K37" t="str">
            <v>Santiago</v>
          </cell>
        </row>
        <row r="38">
          <cell r="E38" t="str">
            <v>HASA</v>
          </cell>
          <cell r="F38" t="str">
            <v>Hidroeléctrica Aconcagua S.A.</v>
          </cell>
          <cell r="G38" t="str">
            <v>Producción y Venta de Energía Eléctrica</v>
          </cell>
          <cell r="H38" t="str">
            <v>96.590.600 - 2</v>
          </cell>
          <cell r="I38" t="str">
            <v>Enrique Donoso Moscoso</v>
          </cell>
          <cell r="J38" t="str">
            <v>CAMINO INTERNACIONAL S/N° - RIO BLANCO</v>
          </cell>
          <cell r="K38" t="str">
            <v>LOS ANDES</v>
          </cell>
        </row>
        <row r="39">
          <cell r="E39" t="str">
            <v>HGV</v>
          </cell>
          <cell r="F39" t="str">
            <v>Hidroeléctrica Guardia Vieja S.A.</v>
          </cell>
          <cell r="G39" t="str">
            <v>Producción y Venta de Energía Eléctrica</v>
          </cell>
          <cell r="H39" t="str">
            <v>86.912.000 - 6</v>
          </cell>
          <cell r="I39" t="str">
            <v>Enrique Donoso Moscoso</v>
          </cell>
          <cell r="J39" t="str">
            <v>CAMINO INTERNACIONAL S/N° - RIO COLORADO km 28</v>
          </cell>
          <cell r="K39" t="str">
            <v>LOS ANDES</v>
          </cell>
        </row>
        <row r="40">
          <cell r="E40" t="str">
            <v>Hidroelec</v>
          </cell>
          <cell r="F40" t="str">
            <v>Hidroelec S.A.</v>
          </cell>
          <cell r="G40" t="str">
            <v>Generación Hidroeléctrica  Venta de Energía y Potencia</v>
          </cell>
          <cell r="H40" t="str">
            <v>76.019.602-9</v>
          </cell>
          <cell r="I40" t="str">
            <v>Fernando Araya Rodríguez</v>
          </cell>
          <cell r="J40" t="str">
            <v>Manquehue Sur Nº 520, Oficina 320, Las Condes</v>
          </cell>
          <cell r="K40" t="str">
            <v>Santiago</v>
          </cell>
        </row>
        <row r="41">
          <cell r="E41" t="str">
            <v>Hidroeléctrica Diuto</v>
          </cell>
          <cell r="F41" t="str">
            <v>Minicentral Hidroeléctrica El Diuto Ltda.</v>
          </cell>
          <cell r="G41" t="str">
            <v>Producción de Energía</v>
          </cell>
          <cell r="H41" t="str">
            <v>76.074.053-5</v>
          </cell>
          <cell r="I41" t="str">
            <v>José Rovira Berengueras</v>
          </cell>
          <cell r="J41" t="str">
            <v>Martín de Zamora 3621 – APART. 182 (LAS CONDES)</v>
          </cell>
          <cell r="K41" t="str">
            <v>Santiago</v>
          </cell>
        </row>
        <row r="42">
          <cell r="E42" t="str">
            <v>Hidroeléctrica Dongo</v>
          </cell>
          <cell r="F42" t="str">
            <v>Hidroeléctrica DONGO SpA</v>
          </cell>
          <cell r="G42" t="str">
            <v>Generación de Energía Eléctrica</v>
          </cell>
          <cell r="H42" t="str">
            <v>76.015.738-4</v>
          </cell>
          <cell r="I42" t="str">
            <v xml:space="preserve">Klaus von Storch </v>
          </cell>
          <cell r="J42" t="str">
            <v>Av. Apoquindo 6275 of. 51 – Las Condes</v>
          </cell>
          <cell r="K42" t="str">
            <v>Santiago</v>
          </cell>
        </row>
        <row r="43">
          <cell r="E43" t="str">
            <v>Hidroeléctrica El Manzano</v>
          </cell>
          <cell r="F43" t="str">
            <v>Hidroeléctrica el Manzano S.A.</v>
          </cell>
          <cell r="G43" t="str">
            <v>Generación de Energía</v>
          </cell>
          <cell r="H43" t="str">
            <v>76.803.940-2</v>
          </cell>
          <cell r="I43" t="str">
            <v>José Pedro Fuentes de la Sotta</v>
          </cell>
          <cell r="J43" t="str">
            <v>Avda. del Cóndor 550 of. 103 Ciudad Empresarial, Huechuraba</v>
          </cell>
          <cell r="K43" t="str">
            <v>Santiago</v>
          </cell>
        </row>
        <row r="44">
          <cell r="E44" t="str">
            <v>Hidroeléctrica La Confluencia</v>
          </cell>
          <cell r="F44" t="str">
            <v>Hidroeléctrica La Confluencia S.A.</v>
          </cell>
          <cell r="G44" t="str">
            <v>Generación Hidroeléctrica; Transmisión de Energía Eléctrica y Distribución de Energía Eléctrica</v>
          </cell>
          <cell r="H44" t="str">
            <v>76.350.250-3</v>
          </cell>
          <cell r="I44" t="str">
            <v>Claudio Igor Montes Dessy</v>
          </cell>
          <cell r="J44" t="str">
            <v>Isidora Goyenechea Nº3520, Piso 10, Las Condes, Santiago</v>
          </cell>
          <cell r="K44" t="str">
            <v>Santiago</v>
          </cell>
        </row>
        <row r="45">
          <cell r="E45" t="str">
            <v>Hidroeléctrica La Higuera</v>
          </cell>
          <cell r="F45" t="str">
            <v>Hidroeléctrica La Higuera S.A.</v>
          </cell>
          <cell r="G45" t="str">
            <v>Transmitir, Generar, Transportar, Comprar, Suministrar y Vender Energía Eléctrica</v>
          </cell>
          <cell r="H45" t="str">
            <v>96.990.050-5</v>
          </cell>
          <cell r="I45" t="str">
            <v>Claudio Montes Dessy</v>
          </cell>
          <cell r="J45" t="str">
            <v>Av. Isidora Goyenechea 3520, piso 10, Las Condes</v>
          </cell>
          <cell r="K45" t="str">
            <v>Santiago</v>
          </cell>
        </row>
        <row r="46">
          <cell r="E46" t="str">
            <v>Hidroeléctrica Mallarauco</v>
          </cell>
          <cell r="F46" t="str">
            <v>Hidroeléctrica Mallarauco S.A.</v>
          </cell>
          <cell r="G46" t="str">
            <v>Generación, Distribución y Venta Energía Eléctrica</v>
          </cell>
          <cell r="H46" t="str">
            <v>76.055.136-8</v>
          </cell>
          <cell r="I46" t="str">
            <v>Fernando Renz Tamm</v>
          </cell>
          <cell r="J46" t="str">
            <v>Félix de Amesti 90 of. 201, Las Condes</v>
          </cell>
          <cell r="K46" t="str">
            <v>Santiago</v>
          </cell>
        </row>
        <row r="47">
          <cell r="E47" t="str">
            <v>Hidroeléctrica Puclaro</v>
          </cell>
          <cell r="F47" t="str">
            <v>Hidroelectrica Puclaro S.A.</v>
          </cell>
          <cell r="G47" t="str">
            <v>Generación, Transmisión y Suministro de Energía Eléctrica.</v>
          </cell>
          <cell r="H47" t="str">
            <v>99.589.620 - 6</v>
          </cell>
          <cell r="I47" t="str">
            <v>Fernando Renz Tamm</v>
          </cell>
          <cell r="J47" t="str">
            <v>Félix de Amesti # 90, of. 803, Las Condes</v>
          </cell>
          <cell r="K47" t="str">
            <v>Santiago</v>
          </cell>
        </row>
        <row r="48">
          <cell r="E48" t="str">
            <v>Hidroeléctrica Trueno</v>
          </cell>
          <cell r="F48" t="str">
            <v>Hidroelectrica Trueno S.A.</v>
          </cell>
          <cell r="G48" t="str">
            <v>Generación Eléctrica</v>
          </cell>
          <cell r="H48" t="str">
            <v>76.834.000-5</v>
          </cell>
          <cell r="I48" t="str">
            <v>Fernando Renz Tamm</v>
          </cell>
          <cell r="J48" t="str">
            <v>Félix de Amesti # 90, of. 803, Las Condes</v>
          </cell>
          <cell r="K48" t="str">
            <v>Santiago</v>
          </cell>
        </row>
        <row r="49">
          <cell r="E49" t="str">
            <v>Hidrolircay</v>
          </cell>
          <cell r="F49" t="str">
            <v>Hidroeléctrica Río Lircay S.A.</v>
          </cell>
          <cell r="G49" t="str">
            <v>Generación, Transmisión y Distribución de Energía Eléctrica</v>
          </cell>
          <cell r="H49" t="str">
            <v>76.025.973-k</v>
          </cell>
          <cell r="I49" t="str">
            <v>Carl Weber Silva</v>
          </cell>
          <cell r="J49" t="str">
            <v>Av. Pdte. Kennedy 5757, Of. 802, Las Condes</v>
          </cell>
          <cell r="K49" t="str">
            <v>Santiago</v>
          </cell>
        </row>
        <row r="50">
          <cell r="E50" t="str">
            <v>HidroMaule</v>
          </cell>
          <cell r="F50" t="str">
            <v>HidroMaule S.A.</v>
          </cell>
          <cell r="G50" t="str">
            <v>Generación, Transmisión y Distribución de Electricidad</v>
          </cell>
          <cell r="H50" t="str">
            <v>76.354.800-7</v>
          </cell>
          <cell r="I50" t="str">
            <v>Carl Weber Silva</v>
          </cell>
          <cell r="J50" t="str">
            <v>Av. Pdte. Kennedy 5757, Of. 802, Las Condes</v>
          </cell>
          <cell r="K50" t="str">
            <v>Santiago</v>
          </cell>
        </row>
        <row r="51">
          <cell r="E51" t="str">
            <v>Hidropaloma</v>
          </cell>
          <cell r="F51" t="str">
            <v>Hidropaloma S.A.</v>
          </cell>
          <cell r="G51" t="str">
            <v>Generación Hidroeléctrica</v>
          </cell>
          <cell r="H51" t="str">
            <v>76.849.580-7</v>
          </cell>
          <cell r="I51" t="str">
            <v>Enrico Gatti S.</v>
          </cell>
          <cell r="J51" t="str">
            <v>Av. Vitacura Nº 2909, Oficina 905, Las Condes</v>
          </cell>
          <cell r="K51" t="str">
            <v>Santiago</v>
          </cell>
        </row>
        <row r="52">
          <cell r="E52" t="str">
            <v>Ibener</v>
          </cell>
          <cell r="F52" t="str">
            <v>IBENER S.A.</v>
          </cell>
          <cell r="G52" t="str">
            <v>Generación y Venta de Energía Eléctrica</v>
          </cell>
          <cell r="H52" t="str">
            <v>78.784.320-4</v>
          </cell>
          <cell r="I52" t="str">
            <v>Javier Guevara Moreno</v>
          </cell>
          <cell r="J52" t="str">
            <v>Avda. Vitacura Nº 2771, piso 14, Las Condes</v>
          </cell>
          <cell r="K52" t="str">
            <v>Santiago</v>
          </cell>
        </row>
        <row r="53">
          <cell r="E53" t="str">
            <v>KDM</v>
          </cell>
          <cell r="F53" t="str">
            <v>KDM Energía  S.A.</v>
          </cell>
          <cell r="G53" t="str">
            <v>Generación Eléctrica</v>
          </cell>
          <cell r="H53" t="str">
            <v>76.059.578-0</v>
          </cell>
          <cell r="I53" t="str">
            <v>Sergio Durandeau Stegmann</v>
          </cell>
          <cell r="J53" t="str">
            <v>Av. Isidora Goyenechea N°3621, Torre B, Piso 14, Las Condes</v>
          </cell>
          <cell r="K53" t="str">
            <v>Santiago</v>
          </cell>
        </row>
        <row r="54">
          <cell r="E54" t="str">
            <v>Los Espinos</v>
          </cell>
          <cell r="F54" t="str">
            <v>TERMOELECTRICA LOS ESPINOS S.A.</v>
          </cell>
          <cell r="G54" t="str">
            <v>Producc., Transp., Suministro y Comercialización de Energía Eléctrica</v>
          </cell>
          <cell r="H54" t="str">
            <v>76.925.800-0</v>
          </cell>
          <cell r="I54" t="str">
            <v>Gustavo Riveros San Martín</v>
          </cell>
          <cell r="J54" t="str">
            <v>Monseñor Sotero Sanz N° 267, Providencia</v>
          </cell>
          <cell r="K54" t="str">
            <v>Santiago</v>
          </cell>
        </row>
        <row r="55">
          <cell r="E55" t="str">
            <v>Masisa Ecoenergía</v>
          </cell>
          <cell r="F55" t="str">
            <v>MASISA ECOENERGIA S.A.</v>
          </cell>
          <cell r="G55" t="str">
            <v>GENERACION EN CENTRALES TERMOELECTRICA DE CICLOS COMBINADOS</v>
          </cell>
          <cell r="H55" t="str">
            <v>76.112.774-8</v>
          </cell>
          <cell r="I55" t="str">
            <v>Gastón Urmeneta Krarup</v>
          </cell>
          <cell r="J55" t="str">
            <v>Ruta Q-50 N° 2255, Cuidad de Cabrero, Casilla 73.</v>
          </cell>
          <cell r="K55" t="str">
            <v>Cabrero</v>
          </cell>
        </row>
        <row r="56">
          <cell r="E56" t="str">
            <v>MVC Generación</v>
          </cell>
          <cell r="F56" t="str">
            <v>Minera Valle Central Generación S.A.</v>
          </cell>
          <cell r="G56" t="str">
            <v>Generación, Transporte y Distribución de Energía Eléctrica</v>
          </cell>
          <cell r="H56" t="str">
            <v>76.094.643-5</v>
          </cell>
          <cell r="I56" t="str">
            <v>Jaime  Gutierrez Clavería</v>
          </cell>
          <cell r="J56" t="str">
            <v>Colihues Km. 13 –Requinoa – Rancagua.</v>
          </cell>
          <cell r="K56" t="str">
            <v>Santiago</v>
          </cell>
        </row>
        <row r="57">
          <cell r="E57" t="str">
            <v>Norvind</v>
          </cell>
          <cell r="F57" t="str">
            <v>NORVIND S.A.</v>
          </cell>
          <cell r="G57" t="str">
            <v>GENERACIÓN Hidroeléctrica</v>
          </cell>
          <cell r="H57" t="str">
            <v>76.919.070-8</v>
          </cell>
          <cell r="I57" t="str">
            <v>Laine Austin Powell</v>
          </cell>
          <cell r="J57" t="str">
            <v>Av. Vitacura 2939. Oficina 2801, Edificio Milenium, Las Condes</v>
          </cell>
          <cell r="K57" t="str">
            <v>Santiago</v>
          </cell>
        </row>
        <row r="58">
          <cell r="E58" t="str">
            <v>Nueva Energía</v>
          </cell>
          <cell r="F58" t="str">
            <v>Electrica Nueva Energía S.A.</v>
          </cell>
          <cell r="G58" t="str">
            <v>Generación, transmisión, distribución y comercialización de energía eléctrica</v>
          </cell>
          <cell r="H58" t="str">
            <v>76.045.612-8</v>
          </cell>
          <cell r="I58" t="str">
            <v>Carlos Lagos Jofre</v>
          </cell>
          <cell r="J58" t="str">
            <v>Parque Industrial  Escuadrón II  Km. 17,5</v>
          </cell>
          <cell r="K58" t="str">
            <v>Coronel</v>
          </cell>
        </row>
        <row r="59">
          <cell r="E59" t="str">
            <v>Obras y Desarrollo</v>
          </cell>
          <cell r="F59" t="str">
            <v>Obras y Desarrollo S.A.</v>
          </cell>
          <cell r="G59" t="str">
            <v>Construcción y Reparación de Obras</v>
          </cell>
          <cell r="H59" t="str">
            <v>96.784.960 - k</v>
          </cell>
          <cell r="I59" t="str">
            <v>Enrique Donoso Moscoso</v>
          </cell>
          <cell r="J59" t="str">
            <v>CAMINO INTERNACIONAL S/N° - LOS ANDES</v>
          </cell>
          <cell r="K59" t="str">
            <v>LOS ANDES</v>
          </cell>
        </row>
        <row r="60">
          <cell r="E60" t="str">
            <v>ON-GROUP</v>
          </cell>
          <cell r="F60" t="str">
            <v>ON GROUP S.A.</v>
          </cell>
          <cell r="G60" t="str">
            <v>Generación Eléctrica</v>
          </cell>
          <cell r="H60" t="str">
            <v>96.827.870-3</v>
          </cell>
          <cell r="I60" t="str">
            <v>René Valdés Aburto</v>
          </cell>
          <cell r="J60" t="str">
            <v>Guardia Vieja 255 Of. 1801, Providencia</v>
          </cell>
          <cell r="K60" t="str">
            <v>Santiago</v>
          </cell>
        </row>
        <row r="61">
          <cell r="E61" t="str">
            <v>Pacific Hydro</v>
          </cell>
          <cell r="F61" t="str">
            <v>Pacific Hydro Chile S.A.</v>
          </cell>
          <cell r="G61" t="str">
            <v>Generadora de Energía Eléctrica</v>
          </cell>
          <cell r="H61" t="str">
            <v>96,990,040-8</v>
          </cell>
          <cell r="I61" t="str">
            <v>José Antonio Valdés</v>
          </cell>
          <cell r="J61" t="str">
            <v>Av. Isidora Goyenechea 3520, Piso 9, Las Condes</v>
          </cell>
          <cell r="K61" t="str">
            <v>Santiago</v>
          </cell>
        </row>
        <row r="62">
          <cell r="E62" t="str">
            <v>Pehuenche</v>
          </cell>
          <cell r="F62" t="str">
            <v>Empresa Eléctrica Pehuenche S.A.</v>
          </cell>
          <cell r="G62" t="str">
            <v>Generación, Distríbución y Suministro Energía Eléctrica</v>
          </cell>
          <cell r="H62" t="str">
            <v>96,504,980-0</v>
          </cell>
          <cell r="I62" t="str">
            <v>Lucio Castro Márquez</v>
          </cell>
          <cell r="J62" t="str">
            <v>Santa Rosa 76 Piso 13</v>
          </cell>
          <cell r="K62" t="str">
            <v>Santiago</v>
          </cell>
        </row>
        <row r="63">
          <cell r="E63" t="str">
            <v>Petropower</v>
          </cell>
          <cell r="F63" t="str">
            <v>PETROPOWER ENERGÍA LIMITADA</v>
          </cell>
          <cell r="G63" t="str">
            <v>Producción de Energía y Procesamiento de Combustible</v>
          </cell>
          <cell r="H63" t="str">
            <v>78.335.760-7</v>
          </cell>
          <cell r="I63" t="str">
            <v>Ramón Zubizarreta Salvatierra</v>
          </cell>
          <cell r="J63" t="str">
            <v>Camino Ramuntcho 3230, Sector Cuatro Esquinas, Hualpén</v>
          </cell>
          <cell r="K63" t="str">
            <v>Concepcion</v>
          </cell>
        </row>
        <row r="64">
          <cell r="E64" t="str">
            <v>Potencia</v>
          </cell>
          <cell r="F64" t="str">
            <v>Potencia S.A.</v>
          </cell>
          <cell r="G64" t="str">
            <v>Transmisión, suministro y comercialización de energía eléctrica</v>
          </cell>
          <cell r="H64" t="str">
            <v>76.771.670-2</v>
          </cell>
          <cell r="I64" t="str">
            <v>Gustavo Riveros San Martín</v>
          </cell>
          <cell r="J64" t="str">
            <v>La Concepción 81, Oficina 1904, Providencia</v>
          </cell>
          <cell r="K64" t="str">
            <v>Santiago</v>
          </cell>
        </row>
        <row r="65">
          <cell r="E65" t="str">
            <v>Rio Tranquilo</v>
          </cell>
          <cell r="F65" t="str">
            <v>Rio Tranquilo S.A.</v>
          </cell>
          <cell r="G65" t="str">
            <v>Producción y Venta Energía Eléctrica</v>
          </cell>
          <cell r="H65" t="str">
            <v>76.293.900-2</v>
          </cell>
          <cell r="I65" t="str">
            <v>Enrique Donoso Moscoso</v>
          </cell>
          <cell r="J65" t="str">
            <v>Av. Apoquindo N° 4775 p 11 , Las Condes</v>
          </cell>
          <cell r="K65" t="str">
            <v>Santiago</v>
          </cell>
        </row>
        <row r="66">
          <cell r="E66" t="str">
            <v>SGA</v>
          </cell>
          <cell r="F66" t="str">
            <v xml:space="preserve">SOCIEDAD GENERADORA AUSTRAL S.A. </v>
          </cell>
          <cell r="G66" t="str">
            <v xml:space="preserve">Generar, Transportar, Transformar, Comprar, Suministrar y Vender Energía Eléctrica </v>
          </cell>
          <cell r="H66" t="str">
            <v>99.528.750-1</v>
          </cell>
          <cell r="I66" t="str">
            <v>Francisco Mualim Tietz</v>
          </cell>
          <cell r="J66" t="str">
            <v>Bulnes N° 441</v>
          </cell>
          <cell r="K66" t="str">
            <v>Osorno</v>
          </cell>
        </row>
        <row r="67">
          <cell r="E67" t="str">
            <v>SWC</v>
          </cell>
          <cell r="F67" t="str">
            <v>S.W.Consulting S.A. </v>
          </cell>
          <cell r="G67" t="str">
            <v>Consultoría e Inversiones (también Generación Eléctrica)</v>
          </cell>
          <cell r="H67" t="str">
            <v>96.903.720-3</v>
          </cell>
          <cell r="I67" t="str">
            <v>Rodrigo Danús Laucirica</v>
          </cell>
          <cell r="J67" t="str">
            <v>Avenida Presidente Riesco 3316, Las Condes</v>
          </cell>
          <cell r="K67" t="str">
            <v>Santiago</v>
          </cell>
        </row>
        <row r="68">
          <cell r="E68" t="str">
            <v>Tecnored</v>
          </cell>
          <cell r="F68" t="str">
            <v>TecnoRed S.A.</v>
          </cell>
          <cell r="G68" t="str">
            <v>Prestaciones de Servicios Eléctricos - Venta de Materiales Eléctricos - Construcción de Urbanizaciones</v>
          </cell>
          <cell r="H68" t="str">
            <v>77.302.440-5</v>
          </cell>
          <cell r="I68" t="str">
            <v>Sergio De Paoli Botto</v>
          </cell>
          <cell r="J68" t="str">
            <v>Calle Cerro El Plomo 3819, Parque Industrial. Curauma,</v>
          </cell>
          <cell r="K68" t="str">
            <v>Valparaíso</v>
          </cell>
        </row>
      </sheetData>
      <sheetData sheetId="3">
        <row r="7">
          <cell r="D7" t="str">
            <v>CTNC</v>
          </cell>
          <cell r="E7" t="str">
            <v>Compañía Transmisora del Norte Chico S.A.</v>
          </cell>
          <cell r="F7" t="str">
            <v>Transmisión de Energía Eléctrica</v>
          </cell>
          <cell r="G7" t="str">
            <v>99.588.230-2</v>
          </cell>
          <cell r="H7" t="str">
            <v>Marco Arróspide Rivera</v>
          </cell>
          <cell r="I7" t="str">
            <v>Av. Apoquindo 3885 Piso 10 Las Condes</v>
          </cell>
          <cell r="J7" t="str">
            <v>Santiago</v>
          </cell>
        </row>
        <row r="8">
          <cell r="D8" t="str">
            <v>TransChile</v>
          </cell>
          <cell r="E8" t="str">
            <v>Transchile Charrúa Transmisión  S.A.</v>
          </cell>
          <cell r="F8" t="str">
            <v>Transmisión de Energía Eléctrica</v>
          </cell>
          <cell r="G8" t="str">
            <v>76.311.940-8</v>
          </cell>
          <cell r="H8" t="str">
            <v>Everaldo Tadeu Villa de Camargo</v>
          </cell>
          <cell r="I8" t="str">
            <v>Isidora Goyenechea 3600. Piso 8 Oficina 801 Las Condes.</v>
          </cell>
          <cell r="J8" t="str">
            <v>SANTIAGO</v>
          </cell>
        </row>
        <row r="9">
          <cell r="D9" t="str">
            <v>Transelec</v>
          </cell>
          <cell r="E9" t="str">
            <v>TRANSELEC S.A.</v>
          </cell>
          <cell r="F9" t="str">
            <v>Transmisión de Energía Eléctrica</v>
          </cell>
          <cell r="G9" t="str">
            <v>76.555.400-4</v>
          </cell>
          <cell r="H9" t="str">
            <v>Andrés Kuhlmann Jahn</v>
          </cell>
          <cell r="I9" t="str">
            <v>Avenida Apoquindo Nº 3721, Piso 6</v>
          </cell>
          <cell r="J9" t="str">
            <v>Santiago</v>
          </cell>
        </row>
        <row r="10">
          <cell r="D10" t="str">
            <v>Transelec Norte</v>
          </cell>
          <cell r="E10" t="str">
            <v>TRANSELEC NORTE S.A.</v>
          </cell>
          <cell r="F10" t="str">
            <v>Transmisión de Energía Eléctrica</v>
          </cell>
          <cell r="G10" t="str">
            <v>99.521.950-6</v>
          </cell>
          <cell r="H10" t="str">
            <v>Andrés Kuhlmann Jahn</v>
          </cell>
          <cell r="I10" t="str">
            <v>Avenida Apoquindo Nº 3721, Piso 6</v>
          </cell>
          <cell r="J10" t="str">
            <v>Santiago</v>
          </cell>
        </row>
      </sheetData>
      <sheetData sheetId="4">
        <row r="5">
          <cell r="E5" t="str">
            <v>TRANSNET</v>
          </cell>
          <cell r="F5" t="str">
            <v>TRANSNET S.A.</v>
          </cell>
          <cell r="G5" t="str">
            <v>Transmisión y Transformación de Energía</v>
          </cell>
          <cell r="H5" t="str">
            <v>96,719,210-4</v>
          </cell>
          <cell r="I5" t="str">
            <v>Ricardo Cruzat Ochagavía</v>
          </cell>
          <cell r="J5" t="str">
            <v>Teatinos 280 Piso 14</v>
          </cell>
          <cell r="K5" t="str">
            <v>Santiago</v>
          </cell>
        </row>
        <row r="6">
          <cell r="E6" t="str">
            <v>STS</v>
          </cell>
          <cell r="F6" t="str">
            <v>SISTEMA DE TRANSMISIÓN DEL SUR S.A.</v>
          </cell>
          <cell r="G6" t="str">
            <v>Explotación, Desarrollo y Comercialización Sistemas Eléctricos</v>
          </cell>
          <cell r="H6" t="str">
            <v>96.701.470-2</v>
          </cell>
          <cell r="I6" t="str">
            <v>Francisco Mualim Tietz</v>
          </cell>
          <cell r="J6" t="str">
            <v>Antonio Varas N°301</v>
          </cell>
          <cell r="K6" t="str">
            <v>Osorno</v>
          </cell>
        </row>
        <row r="7">
          <cell r="E7" t="str">
            <v>Emelat Transmisión</v>
          </cell>
          <cell r="F7" t="str">
            <v>Emelat Transmisión S.A.</v>
          </cell>
          <cell r="G7" t="str">
            <v>Transmisión y Transformación de Energía Eléctrica</v>
          </cell>
          <cell r="H7" t="str">
            <v>76.122.827-7</v>
          </cell>
          <cell r="I7" t="str">
            <v>Ricardo Cruzat Ochagavia</v>
          </cell>
          <cell r="J7" t="str">
            <v>Alameda Bdo O'Higgins 886 Piso 10</v>
          </cell>
          <cell r="K7" t="str">
            <v>Santiago</v>
          </cell>
        </row>
        <row r="8">
          <cell r="E8" t="str">
            <v>Empresas Emel</v>
          </cell>
          <cell r="F8" t="str">
            <v>Empresas Emel S.A.</v>
          </cell>
          <cell r="G8" t="str">
            <v>Transmisión de Energía Eléctrica</v>
          </cell>
          <cell r="H8" t="str">
            <v>86,977,200-3</v>
          </cell>
          <cell r="I8" t="str">
            <v>Ricardo Cruzat Ochagavia</v>
          </cell>
          <cell r="J8" t="str">
            <v>Alameda Bdo O'Higgins 886 Piso 10</v>
          </cell>
          <cell r="K8" t="str">
            <v>Santiago</v>
          </cell>
        </row>
        <row r="9">
          <cell r="E9" t="str">
            <v>Transelec</v>
          </cell>
          <cell r="F9" t="str">
            <v>TRANSELEC S.A.</v>
          </cell>
          <cell r="G9" t="str">
            <v>Transmisión de Energía Eléctrica</v>
          </cell>
          <cell r="H9" t="str">
            <v>76.555.400-4</v>
          </cell>
          <cell r="I9" t="str">
            <v>Andrés Kuhlmann Jahn</v>
          </cell>
          <cell r="J9" t="str">
            <v>Avenida Apoquindo Nº 3721, Piso 6</v>
          </cell>
          <cell r="K9" t="str">
            <v>Santiago</v>
          </cell>
        </row>
        <row r="10">
          <cell r="E10" t="str">
            <v>AES Gener</v>
          </cell>
          <cell r="F10" t="str">
            <v>Aes Gener S.A.</v>
          </cell>
          <cell r="G10" t="str">
            <v>Generación y Transmisión de Electricidad</v>
          </cell>
          <cell r="H10" t="str">
            <v>94.272.000-9</v>
          </cell>
          <cell r="I10" t="str">
            <v>LUIS FELIPE CERÓN CERÓN</v>
          </cell>
          <cell r="J10" t="str">
            <v>Mariano Sánchez Fontecilla 310, Piso 3. Comuna Las Condes</v>
          </cell>
          <cell r="K10" t="str">
            <v>SANTIAGO</v>
          </cell>
        </row>
        <row r="11">
          <cell r="E11" t="str">
            <v>Colbún</v>
          </cell>
          <cell r="F11" t="str">
            <v>Colbún S.A.</v>
          </cell>
          <cell r="G11" t="str">
            <v>Explotación, Producción y Ventas de Energía Eléctrica</v>
          </cell>
          <cell r="H11" t="str">
            <v>96.505.760-9</v>
          </cell>
          <cell r="I11" t="str">
            <v>Bernardo Larraín Matte</v>
          </cell>
          <cell r="J11" t="str">
            <v>Av. Apoquindo N° 4775 p 11 , Las Condes</v>
          </cell>
          <cell r="K11" t="str">
            <v>Santiago</v>
          </cell>
        </row>
        <row r="12">
          <cell r="E12" t="str">
            <v>EPSA</v>
          </cell>
          <cell r="F12" t="str">
            <v>Eléctrica Puntilla S.A.</v>
          </cell>
          <cell r="G12" t="str">
            <v>GENERACION ELECTRICA</v>
          </cell>
          <cell r="H12" t="str">
            <v>96.817.230-1</v>
          </cell>
          <cell r="I12" t="str">
            <v>Alejandro Gómez Vidal</v>
          </cell>
          <cell r="J12" t="str">
            <v>Nueva de Lyon 072 Of. 1401 - Providencia</v>
          </cell>
          <cell r="K12" t="str">
            <v>Santiago</v>
          </cell>
        </row>
        <row r="13">
          <cell r="E13" t="str">
            <v>Eléctrica Puyehue</v>
          </cell>
          <cell r="F13" t="str">
            <v>Empresa Eléctrica Puyehue S.A.</v>
          </cell>
          <cell r="G13" t="str">
            <v>Generación de Energía Eléctrica</v>
          </cell>
          <cell r="H13" t="str">
            <v>96.880.800-1</v>
          </cell>
          <cell r="I13" t="str">
            <v>Oscar Valenzuela Schneider</v>
          </cell>
          <cell r="J13" t="str">
            <v>Rosario Norte 532 Piso 19, Edificio Matta, Las Condes</v>
          </cell>
          <cell r="K13" t="str">
            <v>Santiago</v>
          </cell>
        </row>
        <row r="14">
          <cell r="E14" t="str">
            <v>Endesa</v>
          </cell>
          <cell r="F14" t="str">
            <v>Empresa Nacional de Electricidad S.A.</v>
          </cell>
          <cell r="G14" t="str">
            <v>Generación y Transmisión de Energía Eléctrica</v>
          </cell>
          <cell r="H14" t="str">
            <v>91,081,000-6</v>
          </cell>
          <cell r="I14" t="str">
            <v>Rafael Mateo Alcalá</v>
          </cell>
          <cell r="J14" t="str">
            <v xml:space="preserve">Santa Rosa 76 </v>
          </cell>
          <cell r="K14" t="str">
            <v>Santiago</v>
          </cell>
        </row>
        <row r="15">
          <cell r="E15" t="str">
            <v>HASA</v>
          </cell>
          <cell r="F15" t="str">
            <v>Hidroeléctrica Aconcagua S.A.</v>
          </cell>
          <cell r="G15" t="str">
            <v>Producción y Venta de Energía Eléctrica</v>
          </cell>
          <cell r="H15" t="str">
            <v>96.590.600 - 2</v>
          </cell>
          <cell r="I15" t="str">
            <v>Enrique Donoso Moscoso</v>
          </cell>
          <cell r="J15" t="str">
            <v>CAMINO INTERNACIONAL S/N° - RIO BLANCO</v>
          </cell>
          <cell r="K15" t="str">
            <v>LOS ANDES</v>
          </cell>
        </row>
        <row r="16">
          <cell r="E16" t="str">
            <v>HGV</v>
          </cell>
          <cell r="F16" t="str">
            <v>Hidroeléctrica Guardia Vieja S.A.</v>
          </cell>
          <cell r="G16" t="str">
            <v>Producción y Venta de Energía Eléctrica</v>
          </cell>
          <cell r="H16" t="str">
            <v>86.912.000 - 6</v>
          </cell>
          <cell r="I16" t="str">
            <v>Enrique Donoso Moscoso</v>
          </cell>
          <cell r="J16" t="str">
            <v>CAMINO INTERNACIONAL S/N° - RIO COLORADO km 28</v>
          </cell>
          <cell r="K16" t="str">
            <v>LOS ANDES</v>
          </cell>
        </row>
        <row r="17">
          <cell r="E17" t="str">
            <v>Obras y Desarrollo</v>
          </cell>
          <cell r="F17" t="str">
            <v>Obras y Desarrollo S.A.</v>
          </cell>
          <cell r="G17" t="str">
            <v>Construcción y Reparación de Obras</v>
          </cell>
          <cell r="H17" t="str">
            <v>96.784.960 - k</v>
          </cell>
          <cell r="I17" t="str">
            <v>Enrique Donoso Moscoso</v>
          </cell>
          <cell r="J17" t="str">
            <v>CAMINO INTERNACIONAL S/N° - LOS ANDES</v>
          </cell>
          <cell r="K17" t="str">
            <v>LOS ANDES</v>
          </cell>
        </row>
        <row r="18">
          <cell r="E18" t="str">
            <v>Pehuenche</v>
          </cell>
          <cell r="F18" t="str">
            <v>Empresa Eléctrica Pehuenche S.A.</v>
          </cell>
          <cell r="G18" t="str">
            <v>Generación, Distríbución y Suministro Energía Eléctrica</v>
          </cell>
          <cell r="H18" t="str">
            <v>96,504,980-0</v>
          </cell>
          <cell r="I18" t="str">
            <v>Lucio Castro Márquez</v>
          </cell>
          <cell r="J18" t="str">
            <v>Santa Rosa 76 Piso 13</v>
          </cell>
          <cell r="K18" t="str">
            <v>Santiago</v>
          </cell>
        </row>
        <row r="19">
          <cell r="E19" t="str">
            <v>Chilectra</v>
          </cell>
          <cell r="F19" t="str">
            <v>CHILECTRA S.A.</v>
          </cell>
          <cell r="G19" t="str">
            <v>DISTRIBUCION Y VENTA DE ENERGIA ELECTRICA</v>
          </cell>
          <cell r="H19" t="str">
            <v>96.800.570-7</v>
          </cell>
          <cell r="I19" t="str">
            <v>Cristian Fierro Montes</v>
          </cell>
          <cell r="J19" t="str">
            <v>SANTA ROSA 76 PISO 8</v>
          </cell>
          <cell r="K19" t="str">
            <v>SANTIAGO</v>
          </cell>
        </row>
        <row r="20">
          <cell r="E20" t="str">
            <v>Chilquinta</v>
          </cell>
          <cell r="F20" t="str">
            <v>CHILQUINTA ENERGÍA  S.A.</v>
          </cell>
          <cell r="G20" t="str">
            <v>Distribución y Venta de Energía Eléctrica</v>
          </cell>
          <cell r="H20" t="str">
            <v>96.813.520-1</v>
          </cell>
          <cell r="I20" t="str">
            <v>CRISTIAN ARNOLDS REYES</v>
          </cell>
          <cell r="J20" t="str">
            <v>Av. Argentina N° 1 piso 9</v>
          </cell>
          <cell r="K20" t="str">
            <v>Valparaíso.</v>
          </cell>
        </row>
        <row r="21">
          <cell r="E21" t="str">
            <v>EEPA</v>
          </cell>
          <cell r="F21" t="str">
            <v>EMPRESA ELECTRICA PUENTE ALTO LTDA.</v>
          </cell>
          <cell r="G21" t="str">
            <v>Distribución de energía eléctrica</v>
          </cell>
          <cell r="H21" t="str">
            <v>80.313.300-k</v>
          </cell>
          <cell r="I21" t="str">
            <v>Carlos Bächler Magalhaes</v>
          </cell>
          <cell r="J21" t="str">
            <v>21 de mayo 0164</v>
          </cell>
          <cell r="K21" t="str">
            <v>Puente Alto</v>
          </cell>
        </row>
        <row r="22">
          <cell r="E22" t="str">
            <v>Elecda</v>
          </cell>
          <cell r="F22" t="str">
            <v>Empresa Eléctrica de Antofagasta S.A.</v>
          </cell>
          <cell r="G22" t="str">
            <v>Distribuidora de Electricidad</v>
          </cell>
          <cell r="H22" t="str">
            <v>96.541.920-9</v>
          </cell>
          <cell r="I22" t="str">
            <v>Cristián Saphores Martínez</v>
          </cell>
          <cell r="J22" t="str">
            <v>Av. Pedro Aguirre Cerda N° 5558</v>
          </cell>
          <cell r="K22" t="str">
            <v>Antofagasta</v>
          </cell>
        </row>
        <row r="23">
          <cell r="E23" t="str">
            <v>Litoral</v>
          </cell>
          <cell r="F23" t="str">
            <v>Compañía Eléctrica del Litoral S.A.</v>
          </cell>
          <cell r="G23" t="str">
            <v>Distribución de Energía Eléctrica</v>
          </cell>
          <cell r="H23" t="str">
            <v>91.344.000-5</v>
          </cell>
          <cell r="I23" t="str">
            <v>Luis Contreras Iglesias</v>
          </cell>
          <cell r="J23" t="str">
            <v>Avda. Peñablanca N° 540</v>
          </cell>
          <cell r="K23" t="str">
            <v>Algarrobo</v>
          </cell>
        </row>
        <row r="24">
          <cell r="E24" t="str">
            <v>Luzlinares</v>
          </cell>
          <cell r="F24" t="str">
            <v>Luzlinares S.A.</v>
          </cell>
          <cell r="G24" t="str">
            <v>Distribuidora de Energía Electrica</v>
          </cell>
          <cell r="H24" t="str">
            <v>96.884.450-4</v>
          </cell>
          <cell r="I24" t="str">
            <v>Juan Carlos Baeza Muñoz</v>
          </cell>
          <cell r="J24" t="str">
            <v>Chacabuco N° 675</v>
          </cell>
          <cell r="K24" t="str">
            <v>Linares</v>
          </cell>
        </row>
        <row r="25">
          <cell r="E25" t="str">
            <v>Luzparral</v>
          </cell>
          <cell r="F25" t="str">
            <v>Luzparral S.A.</v>
          </cell>
          <cell r="G25" t="str">
            <v>Distribuidora de Energía Electrica</v>
          </cell>
          <cell r="H25" t="str">
            <v>96.866.680-0</v>
          </cell>
          <cell r="I25" t="str">
            <v>Juan Carlos Baeza Muñoz</v>
          </cell>
          <cell r="J25" t="str">
            <v>Aníbal Pinto 1101</v>
          </cell>
          <cell r="K25" t="str">
            <v>Parral</v>
          </cell>
        </row>
        <row r="26">
          <cell r="E26" t="str">
            <v>Saesa</v>
          </cell>
          <cell r="F26" t="str">
            <v>SOCIEDAD AUSTRAL DE ELECTRICIDAD S.A.</v>
          </cell>
          <cell r="G26" t="str">
            <v>Distribución de Energía</v>
          </cell>
          <cell r="H26" t="str">
            <v>76.073.162-5</v>
          </cell>
          <cell r="I26" t="str">
            <v>FRANCISCO MUALIM TIETZ</v>
          </cell>
          <cell r="J26" t="str">
            <v>Bulnes N°441</v>
          </cell>
          <cell r="K26" t="str">
            <v>OSORNO</v>
          </cell>
        </row>
        <row r="27">
          <cell r="E27" t="str">
            <v>Metro</v>
          </cell>
          <cell r="F27" t="str">
            <v>EMPRESA DE TRANSPORTE DE PASAJEROS METRO S.A.</v>
          </cell>
          <cell r="G27" t="str">
            <v>TRANSPORTE DE PASAJEROS</v>
          </cell>
          <cell r="H27" t="str">
            <v>61.219.000-3</v>
          </cell>
          <cell r="I27" t="str">
            <v>Roberto Bianchi Poblete</v>
          </cell>
          <cell r="J27" t="str">
            <v>AVDA. LIBERTADOR BERNARDO O'HIGGINS Nº1414</v>
          </cell>
          <cell r="K27" t="str">
            <v>SANTIAGO</v>
          </cell>
        </row>
        <row r="28">
          <cell r="E28" t="str">
            <v>OXY</v>
          </cell>
          <cell r="F28" t="str">
            <v>OCCIDENTAL CHEMICAL CHILE LTDA.</v>
          </cell>
          <cell r="G28" t="str">
            <v>INDUSTRIA QUIMICA</v>
          </cell>
          <cell r="H28" t="str">
            <v>93.797.000-5</v>
          </cell>
          <cell r="I28" t="str">
            <v>Mario Coddou Göring</v>
          </cell>
          <cell r="J28" t="str">
            <v>Nueva de Lyon N° 072, Piso N°10, Providencia</v>
          </cell>
          <cell r="K28" t="str">
            <v>SANTIAGO</v>
          </cell>
        </row>
      </sheetData>
      <sheetData sheetId="5" refreshError="1"/>
      <sheetData sheetId="6">
        <row r="4">
          <cell r="C4" t="str">
            <v>SIGLA O NOMBRE DE FANTASIA</v>
          </cell>
          <cell r="D4" t="str">
            <v>RAZON SOCIAL</v>
          </cell>
          <cell r="E4" t="str">
            <v>GIRO PRINCIPAL</v>
          </cell>
          <cell r="F4" t="str">
            <v>RUT</v>
          </cell>
          <cell r="G4" t="str">
            <v>CONSUMO</v>
          </cell>
          <cell r="H4" t="str">
            <v>GERENTE GENERAL</v>
          </cell>
          <cell r="I4" t="str">
            <v>DIRECCION</v>
          </cell>
          <cell r="J4" t="str">
            <v>CIUDAD</v>
          </cell>
        </row>
        <row r="5">
          <cell r="C5" t="str">
            <v>Anglo American Norte Div. Mantoverde</v>
          </cell>
          <cell r="D5" t="str">
            <v>Anglo American Norte S.A</v>
          </cell>
          <cell r="E5" t="str">
            <v>Minería</v>
          </cell>
          <cell r="F5" t="str">
            <v>77.418.580-1</v>
          </cell>
          <cell r="G5" t="str">
            <v>MANTOVERDE-Almagro</v>
          </cell>
          <cell r="H5" t="str">
            <v>Edgardo Riffo Saez</v>
          </cell>
          <cell r="I5" t="str">
            <v>Chañarcillo # 840</v>
          </cell>
          <cell r="J5" t="str">
            <v>Copiapó</v>
          </cell>
        </row>
        <row r="6">
          <cell r="G6" t="str">
            <v>MANTOVERDE-Impulsion</v>
          </cell>
        </row>
        <row r="7">
          <cell r="C7" t="str">
            <v>Anglo American Sur (Chagres,Soldado y Bronces)</v>
          </cell>
          <cell r="D7" t="str">
            <v>Anglo American Sur S.A.</v>
          </cell>
          <cell r="E7" t="str">
            <v>Minería</v>
          </cell>
          <cell r="F7" t="str">
            <v>77.762.940-9</v>
          </cell>
          <cell r="G7" t="str">
            <v>División CHAGRES</v>
          </cell>
          <cell r="H7" t="str">
            <v>Pedro Reyes (División Fundición Chagres)</v>
          </cell>
          <cell r="I7" t="str">
            <v>AV. PEDRO DE VALDIVIA 291 PROVIDENCIA</v>
          </cell>
          <cell r="J7" t="str">
            <v>Santiago</v>
          </cell>
        </row>
        <row r="8">
          <cell r="G8" t="str">
            <v>División EL SOLDADO</v>
          </cell>
          <cell r="H8" t="str">
            <v>Alejandro Vasquez (División El Soldado)</v>
          </cell>
          <cell r="I8" t="str">
            <v>AV. PEDRO DE VALDIVIA 291 PROVIDENCIA</v>
          </cell>
          <cell r="J8" t="str">
            <v>Santiago</v>
          </cell>
        </row>
        <row r="9">
          <cell r="G9" t="str">
            <v>División LOS BRONCES</v>
          </cell>
          <cell r="H9" t="str">
            <v>Marcelo Glavic (Interino, Los Bronces)</v>
          </cell>
          <cell r="I9" t="str">
            <v>AV. PEDRO DE VALDIVIA 291 PROVIDENCIA</v>
          </cell>
          <cell r="J9" t="str">
            <v>Santiago</v>
          </cell>
        </row>
        <row r="10">
          <cell r="C10" t="str">
            <v>Agrosuper</v>
          </cell>
          <cell r="D10" t="str">
            <v>Agrocomercial A.S. Ltda.</v>
          </cell>
          <cell r="E10" t="str">
            <v>Mayorista de Aves y Cerdos Faneados</v>
          </cell>
          <cell r="F10" t="str">
            <v>77.805.520-1</v>
          </cell>
          <cell r="G10" t="str">
            <v>Agrosuper</v>
          </cell>
          <cell r="H10" t="str">
            <v>Rodrigo Aguilar Bustos (Gte Regional)</v>
          </cell>
          <cell r="I10" t="str">
            <v xml:space="preserve">Ruta C-46 Km 15 Sector Bodeguilla, Freirina , </v>
          </cell>
          <cell r="J10" t="str">
            <v>Freirina</v>
          </cell>
        </row>
        <row r="11">
          <cell r="C11" t="str">
            <v>CAP CMP</v>
          </cell>
          <cell r="D11" t="str">
            <v>Compañía Minera del Pacífico S.A.</v>
          </cell>
          <cell r="E11" t="str">
            <v>MINERIA</v>
          </cell>
          <cell r="F11" t="str">
            <v>94.638.000-8</v>
          </cell>
          <cell r="G11" t="str">
            <v>CMP -ALGARROBO</v>
          </cell>
          <cell r="H11" t="str">
            <v>Erick Weber Paulus</v>
          </cell>
          <cell r="I11" t="str">
            <v xml:space="preserve">Avda. Pedro Pablo Muñoz 675 </v>
          </cell>
          <cell r="J11" t="str">
            <v>La Serena</v>
          </cell>
        </row>
        <row r="12">
          <cell r="G12" t="str">
            <v>CMP -LOS COLORADOS</v>
          </cell>
          <cell r="H12" t="str">
            <v xml:space="preserve"> </v>
          </cell>
          <cell r="I12" t="str">
            <v xml:space="preserve"> </v>
          </cell>
        </row>
        <row r="13">
          <cell r="G13" t="str">
            <v xml:space="preserve">CMP -PELLETS </v>
          </cell>
          <cell r="H13" t="str">
            <v xml:space="preserve"> </v>
          </cell>
          <cell r="I13" t="str">
            <v xml:space="preserve"> </v>
          </cell>
        </row>
        <row r="14">
          <cell r="G14" t="str">
            <v>CMP -ROMERAL</v>
          </cell>
          <cell r="H14" t="str">
            <v xml:space="preserve"> </v>
          </cell>
          <cell r="I14" t="str">
            <v xml:space="preserve"> </v>
          </cell>
        </row>
        <row r="15">
          <cell r="G15" t="str">
            <v>CMP -MAGNETITA</v>
          </cell>
        </row>
        <row r="16">
          <cell r="G16" t="str">
            <v>CMP-HIERRO ATACAMA</v>
          </cell>
        </row>
        <row r="17">
          <cell r="C17" t="str">
            <v>CAP Huachipato</v>
          </cell>
          <cell r="D17" t="str">
            <v>COMPAÑÍA SIDERURGICA HUACHIPATO S.A.</v>
          </cell>
          <cell r="E17" t="str">
            <v>INDUSTRIAL, SIDERURGICA Y METALURGICA</v>
          </cell>
          <cell r="F17" t="str">
            <v>94.637.000-2</v>
          </cell>
          <cell r="G17" t="str">
            <v>CAP Huachipato</v>
          </cell>
          <cell r="H17" t="str">
            <v>Iván Flores Klesse</v>
          </cell>
          <cell r="I17" t="str">
            <v>AVENIDA GRAN BRETAÑA 2910 TALCAHUANO</v>
          </cell>
          <cell r="J17" t="str">
            <v>TALCAHUANO</v>
          </cell>
        </row>
        <row r="18">
          <cell r="G18" t="str">
            <v>CAP Rengo</v>
          </cell>
          <cell r="J18" t="str">
            <v>RENGO</v>
          </cell>
        </row>
        <row r="19">
          <cell r="C19" t="str">
            <v>Cartulinas CMPC</v>
          </cell>
          <cell r="D19" t="str">
            <v>Cartulinas CMPC S.A.</v>
          </cell>
          <cell r="E19" t="str">
            <v>FABRICACION Y VENTA DE PAPELES Y CARTONES</v>
          </cell>
          <cell r="F19" t="str">
            <v>96.731.890-6</v>
          </cell>
          <cell r="G19" t="str">
            <v xml:space="preserve">CMPC Cart- CHUMPULLO  </v>
          </cell>
          <cell r="H19" t="str">
            <v>Christian Lueg Thiers</v>
          </cell>
          <cell r="I19" t="str">
            <v>Agustinas 1343, Piso 5</v>
          </cell>
          <cell r="J19" t="str">
            <v>Santiago</v>
          </cell>
        </row>
        <row r="20">
          <cell r="G20" t="str">
            <v>CMPC Cart- MAULE (PROCART)</v>
          </cell>
        </row>
        <row r="21">
          <cell r="C21" t="str">
            <v xml:space="preserve">Celulosa Arauco </v>
          </cell>
          <cell r="D21" t="str">
            <v>CELULOSA ARAUCO Y CONSTITUCION S.A.</v>
          </cell>
          <cell r="E21" t="str">
            <v>Fabricación de Pulpa de Madera y Celulosa</v>
          </cell>
          <cell r="F21" t="str">
            <v>93.458.000-1</v>
          </cell>
          <cell r="G21" t="str">
            <v>Arauco- Arauco</v>
          </cell>
          <cell r="H21" t="str">
            <v>MATIAS DOMEYKO CASSEL</v>
          </cell>
          <cell r="I21" t="str">
            <v>EL GOLF 150 PISO 14</v>
          </cell>
          <cell r="J21" t="str">
            <v>SANTIAGO</v>
          </cell>
        </row>
        <row r="22">
          <cell r="C22" t="str">
            <v>fue reemplazada por ARAUCO BIOENERGIA S.A.</v>
          </cell>
          <cell r="G22" t="str">
            <v>Arauco- Constitución</v>
          </cell>
        </row>
        <row r="23">
          <cell r="G23" t="str">
            <v>Arauco- Itata</v>
          </cell>
          <cell r="H23" t="str">
            <v xml:space="preserve"> </v>
          </cell>
          <cell r="I23" t="str">
            <v xml:space="preserve"> </v>
          </cell>
        </row>
        <row r="24">
          <cell r="G24" t="str">
            <v>Arauco- Licantén</v>
          </cell>
          <cell r="H24" t="str">
            <v xml:space="preserve"> </v>
          </cell>
          <cell r="I24" t="str">
            <v xml:space="preserve"> </v>
          </cell>
        </row>
        <row r="25">
          <cell r="G25" t="str">
            <v>Arauco- Valdivia</v>
          </cell>
          <cell r="H25" t="str">
            <v xml:space="preserve"> </v>
          </cell>
          <cell r="I25" t="str">
            <v xml:space="preserve"> </v>
          </cell>
        </row>
        <row r="26">
          <cell r="C26" t="str">
            <v>Cemento Bio Bio Centro</v>
          </cell>
          <cell r="D26" t="str">
            <v>Cementos Bío Bío Centro S.A.</v>
          </cell>
          <cell r="E26" t="str">
            <v>Fabricación de Cemento y Cal y Comercialización de Combustibles</v>
          </cell>
          <cell r="F26" t="str">
            <v>96.718.010-6</v>
          </cell>
          <cell r="G26" t="str">
            <v>CEMENTO BIO BIO CENTRO</v>
          </cell>
          <cell r="H26" t="str">
            <v>Iñaki Otegui Minteguía</v>
          </cell>
          <cell r="I26" t="str">
            <v>Km 173,6 Ruta 5 Sur Teno</v>
          </cell>
          <cell r="J26" t="str">
            <v>Curicó</v>
          </cell>
        </row>
        <row r="27">
          <cell r="C27" t="str">
            <v>Cemento Bio Bio Sur</v>
          </cell>
          <cell r="D27" t="str">
            <v>Cementos Bio Bio del Sur S.A.</v>
          </cell>
          <cell r="E27" t="str">
            <v>Fabricación de Cemento</v>
          </cell>
          <cell r="F27" t="str">
            <v>88.061.600-5</v>
          </cell>
          <cell r="G27" t="str">
            <v>CEMENTO BIO BIO SUR</v>
          </cell>
          <cell r="H27" t="str">
            <v>Iñaki Otegui Minteguía</v>
          </cell>
          <cell r="I27" t="str">
            <v>Avda Gran Bretaña 1725</v>
          </cell>
          <cell r="J27" t="str">
            <v>Talcahuano</v>
          </cell>
        </row>
        <row r="28">
          <cell r="C28" t="str">
            <v>Cemento Melón (Lafarge)</v>
          </cell>
          <cell r="D28" t="str">
            <v>Melon S.A</v>
          </cell>
          <cell r="E28" t="str">
            <v>FABRICACIONES DE CEMENTOS</v>
          </cell>
          <cell r="F28" t="str">
            <v>93.390.000-2</v>
          </cell>
          <cell r="G28" t="str">
            <v>LAFARGE CEMENTOS</v>
          </cell>
          <cell r="H28" t="str">
            <v>Jorge Eugenín Ulloa</v>
          </cell>
          <cell r="I28" t="str">
            <v>AV. VITACURA 2939 PISO 12</v>
          </cell>
          <cell r="J28" t="str">
            <v>SANTIAGO</v>
          </cell>
        </row>
        <row r="29">
          <cell r="C29" t="str">
            <v>Cemento Polpaico</v>
          </cell>
          <cell r="D29" t="str">
            <v>CEMENTO POLPAICO S.A.</v>
          </cell>
          <cell r="E29" t="str">
            <v>FABRICA DE CEMENTO Y PRODUCTOS CALIZOS.</v>
          </cell>
          <cell r="F29" t="str">
            <v>91.337.000-7</v>
          </cell>
          <cell r="G29" t="str">
            <v>CEMENTO POLPAICO</v>
          </cell>
          <cell r="H29" t="str">
            <v>Louis Beauchemin</v>
          </cell>
          <cell r="I29" t="str">
            <v>AV. EL BOSQUE NORTE 0177, PISO 5°, LAS CONDES</v>
          </cell>
          <cell r="J29" t="str">
            <v>SANTIAGO</v>
          </cell>
        </row>
        <row r="31">
          <cell r="C31" t="str">
            <v>Cemin</v>
          </cell>
          <cell r="D31" t="str">
            <v>COMPAÑÍA EXPLOTADORA DE MINAS   S.C.M.</v>
          </cell>
          <cell r="E31" t="str">
            <v>MINERIA</v>
          </cell>
          <cell r="F31" t="str">
            <v>89.274.000-3</v>
          </cell>
          <cell r="G31" t="str">
            <v>CEMIN</v>
          </cell>
          <cell r="H31" t="str">
            <v>PATRICIA GARCÍA MERINO</v>
          </cell>
          <cell r="I31" t="str">
            <v>HUERFANOS 1178  OFICINA 301</v>
          </cell>
          <cell r="J31" t="str">
            <v>SANTIAGO</v>
          </cell>
        </row>
        <row r="32">
          <cell r="C32" t="str">
            <v>CMPC Celulosa</v>
          </cell>
          <cell r="D32" t="str">
            <v>CMPC CELULOSA S.A.</v>
          </cell>
          <cell r="E32" t="str">
            <v>Fábrica de Celulosa y Papel</v>
          </cell>
          <cell r="F32" t="str">
            <v>96.532.330-9</v>
          </cell>
          <cell r="G32" t="str">
            <v>CMPC Cel- CELPAC</v>
          </cell>
          <cell r="H32" t="str">
            <v>SERGIO COLVIN TRUCCO</v>
          </cell>
          <cell r="I32" t="str">
            <v>AGUSTINAS 1343 3° PISO</v>
          </cell>
          <cell r="J32" t="str">
            <v>SANTIAGO</v>
          </cell>
        </row>
        <row r="33">
          <cell r="G33" t="str">
            <v>CMPC Cel- LAJA</v>
          </cell>
        </row>
        <row r="34">
          <cell r="G34" t="str">
            <v>CMPC Cel- SANTA FE</v>
          </cell>
        </row>
        <row r="35">
          <cell r="C35" t="str">
            <v>CMPC Inforsa</v>
          </cell>
          <cell r="D35" t="str">
            <v>Inforsa S.A.</v>
          </cell>
          <cell r="E35" t="str">
            <v>Fábrica de Papeles y Productos Forestales</v>
          </cell>
          <cell r="F35" t="str">
            <v>91.656.000-1</v>
          </cell>
          <cell r="G35" t="str">
            <v>CMPC-INFORSA</v>
          </cell>
          <cell r="H35" t="str">
            <v>Andrés Larraín M.</v>
          </cell>
          <cell r="I35" t="str">
            <v>Agustinas 1357 piso 9</v>
          </cell>
          <cell r="J35" t="str">
            <v>SANTIAGO</v>
          </cell>
        </row>
        <row r="36">
          <cell r="C36" t="str">
            <v>CMPC Maderas</v>
          </cell>
          <cell r="D36" t="str">
            <v>CMPC MADERAS S.A.</v>
          </cell>
          <cell r="E36" t="str">
            <v>Produccion, elaboración y comercializacion de maderas</v>
          </cell>
          <cell r="F36" t="str">
            <v>95.304.000-K</v>
          </cell>
          <cell r="G36" t="str">
            <v>CMPC Maderas Planta Bucalemu</v>
          </cell>
          <cell r="H36" t="str">
            <v>Hernán Fournies Latorre</v>
          </cell>
          <cell r="I36" t="str">
            <v>Agustinas 1343, Piso 4 - Santiago</v>
          </cell>
          <cell r="J36" t="str">
            <v>SANTIAGO</v>
          </cell>
        </row>
        <row r="37">
          <cell r="C37" t="str">
            <v>CMPC Papeles Cordillera</v>
          </cell>
          <cell r="D37" t="str">
            <v>Papeles Cordillera S.A.</v>
          </cell>
          <cell r="E37" t="str">
            <v>Fábrica de papeles y cartones</v>
          </cell>
          <cell r="F37" t="str">
            <v>96.853.150-6</v>
          </cell>
          <cell r="G37" t="str">
            <v>CMPC-CORDILLERA</v>
          </cell>
          <cell r="H37" t="str">
            <v>Edgar Gonzalez Tatlock</v>
          </cell>
          <cell r="I37" t="str">
            <v>Eyzaguirre 01098</v>
          </cell>
          <cell r="J37" t="str">
            <v>Puente Alto</v>
          </cell>
        </row>
        <row r="38">
          <cell r="C38" t="str">
            <v>Codelco Chile - División Andina</v>
          </cell>
          <cell r="D38" t="str">
            <v>Corporación Nacional del Cobre de Chile - División Andina</v>
          </cell>
          <cell r="E38" t="str">
            <v>Gran Mineria del Cobre</v>
          </cell>
          <cell r="F38" t="str">
            <v>61.704.000-K</v>
          </cell>
          <cell r="G38" t="str">
            <v>CODELCO A-Polpaico</v>
          </cell>
          <cell r="H38" t="str">
            <v>Armando Olavarria Couchot (División Andina)</v>
          </cell>
          <cell r="I38" t="str">
            <v>Avenida Santa Teresa Nº 513</v>
          </cell>
          <cell r="J38" t="str">
            <v>Los Andes</v>
          </cell>
        </row>
        <row r="39">
          <cell r="G39" t="str">
            <v>CODELCO A-Saladillo</v>
          </cell>
        </row>
        <row r="40">
          <cell r="C40" t="str">
            <v>Codelco Chile - División Salvador</v>
          </cell>
          <cell r="D40" t="str">
            <v>Corporación Nacional del Cobre de Chile - División Salvador</v>
          </cell>
          <cell r="E40" t="str">
            <v>Gran Mineria del Cobre</v>
          </cell>
          <cell r="F40" t="str">
            <v>61.704.000-K</v>
          </cell>
          <cell r="G40" t="str">
            <v>CODELCO Salvador</v>
          </cell>
          <cell r="H40" t="str">
            <v>Jaime Rojas Espinoza(División Salvador)</v>
          </cell>
          <cell r="I40" t="str">
            <v>Avenida Bernardo O'Higgins 103</v>
          </cell>
          <cell r="J40" t="str">
            <v>El Salvador</v>
          </cell>
        </row>
        <row r="41">
          <cell r="C41" t="str">
            <v>Codelco Chile - División El Teniente</v>
          </cell>
          <cell r="D41" t="str">
            <v>Corporación Nacional del Cobre de Chile - División El Teniente</v>
          </cell>
          <cell r="E41" t="str">
            <v>Gran Mineria del Cobre</v>
          </cell>
          <cell r="F41" t="str">
            <v>61.704.000-K</v>
          </cell>
          <cell r="G41" t="str">
            <v>CODELCO T-Candelaria</v>
          </cell>
          <cell r="H41" t="str">
            <v>Octavio Araneda Osés (División El Teniente)</v>
          </cell>
          <cell r="I41" t="str">
            <v>Millán 1020</v>
          </cell>
          <cell r="J41" t="str">
            <v>RANCAGUA</v>
          </cell>
        </row>
        <row r="42">
          <cell r="C42" t="str">
            <v>Codelco Chile - División Ventanas</v>
          </cell>
          <cell r="D42" t="str">
            <v>Corporación Nacional del Cobre de Chile - División Ventanas</v>
          </cell>
          <cell r="E42" t="str">
            <v>Gran Mineria del Cobre</v>
          </cell>
          <cell r="F42" t="str">
            <v>61.704.000-K</v>
          </cell>
          <cell r="G42" t="str">
            <v>CODELCO Ventanas</v>
          </cell>
          <cell r="H42" t="str">
            <v>ALEX ACOSTA MALUENDA (División Ventanas)</v>
          </cell>
          <cell r="I42" t="str">
            <v>CARRETERA F-30-E N° 58270 , LAS VENTANAS</v>
          </cell>
          <cell r="J42" t="str">
            <v>PUCHUNCAVI</v>
          </cell>
        </row>
        <row r="43">
          <cell r="C43" t="str">
            <v>Cristalchile</v>
          </cell>
          <cell r="D43" t="str">
            <v>Cristalerías de Chile S.A.</v>
          </cell>
          <cell r="E43" t="str">
            <v>Fabricación de Envases de Vidrio</v>
          </cell>
          <cell r="F43" t="str">
            <v>90.331.000-6</v>
          </cell>
          <cell r="G43" t="str">
            <v>CRISTALERIAS CHILE PLANTA LLAY-LLAY</v>
          </cell>
          <cell r="H43" t="str">
            <v xml:space="preserve">CIRILO ELTON GONZALEZ </v>
          </cell>
          <cell r="I43" t="str">
            <v xml:space="preserve">Camino Valparaíso N° 501, Padre Hurtado </v>
          </cell>
          <cell r="J43" t="str">
            <v>Santiago</v>
          </cell>
        </row>
        <row r="44">
          <cell r="C44" t="str">
            <v>EFE</v>
          </cell>
          <cell r="D44" t="str">
            <v>Empresa de los Ferrocarriles del Estado</v>
          </cell>
          <cell r="E44" t="str">
            <v>Transporte Ferroviario</v>
          </cell>
          <cell r="F44" t="str">
            <v>61.216.000-7</v>
          </cell>
          <cell r="G44" t="str">
            <v>EFE</v>
          </cell>
          <cell r="H44" t="str">
            <v>Franco Faccilongo</v>
          </cell>
          <cell r="I44" t="str">
            <v>Morandé 115, piso 6</v>
          </cell>
          <cell r="J44" t="str">
            <v>Santiago</v>
          </cell>
        </row>
        <row r="45">
          <cell r="C45" t="str">
            <v>EKA Chile</v>
          </cell>
          <cell r="D45" t="str">
            <v>EKA CHILE S.A.</v>
          </cell>
          <cell r="E45" t="str">
            <v>FABRICA Y EXPORTACION DE PRODUCTOS QUIMICOS</v>
          </cell>
          <cell r="F45" t="str">
            <v>99.500.140-3</v>
          </cell>
          <cell r="G45" t="str">
            <v>EKA</v>
          </cell>
          <cell r="H45" t="str">
            <v>ISAAC MOREND DERESINSKY</v>
          </cell>
          <cell r="I45" t="str">
            <v>AVENIDA ROCOTO # 2911</v>
          </cell>
          <cell r="J45" t="str">
            <v>TALCAHUANO</v>
          </cell>
        </row>
        <row r="46">
          <cell r="C46" t="str">
            <v>ENAMI Paipote</v>
          </cell>
          <cell r="D46" t="str">
            <v>EMPRESA NACIONAL DE MINERIA, FUNDICION HERNAN VIDELA LIRA</v>
          </cell>
          <cell r="E46" t="str">
            <v>FUNDICIÓN DE COBRE</v>
          </cell>
          <cell r="F46" t="str">
            <v>61.703.000-4</v>
          </cell>
          <cell r="G46" t="str">
            <v>ENAMI - Fundicion</v>
          </cell>
          <cell r="H46" t="str">
            <v>ARIEL BALOCCHI VENTURELLI</v>
          </cell>
          <cell r="I46" t="str">
            <v xml:space="preserve">FUNDICIÓN HERNAN VIDELA LIRA, CAMINO PUBLICO S/N </v>
          </cell>
          <cell r="J46" t="str">
            <v>COPIAPO</v>
          </cell>
        </row>
        <row r="47">
          <cell r="G47" t="str">
            <v>ENAMI - Planta Matta</v>
          </cell>
        </row>
        <row r="48">
          <cell r="C48" t="str">
            <v>FPC</v>
          </cell>
          <cell r="D48" t="str">
            <v>Forestal y Papelera Concepción  S.A.</v>
          </cell>
          <cell r="E48" t="str">
            <v xml:space="preserve">Fabricación de Papeles y Cartones </v>
          </cell>
          <cell r="F48" t="str">
            <v>96.528.420-6</v>
          </cell>
          <cell r="G48" t="str">
            <v>FPC</v>
          </cell>
          <cell r="H48" t="str">
            <v>Francisco Bebin  Campos</v>
          </cell>
          <cell r="I48" t="str">
            <v>Parque Industrial  Escuadrón II Km . 17,5 - Coronel</v>
          </cell>
          <cell r="J48" t="str">
            <v>Concepción</v>
          </cell>
        </row>
        <row r="49">
          <cell r="C49" t="str">
            <v>Fundición Talleres</v>
          </cell>
          <cell r="D49" t="str">
            <v>Fundición Talleres Ltda.</v>
          </cell>
          <cell r="E49" t="str">
            <v xml:space="preserve">Fabricación y Comercialización de Aceros Fundidos y Actividades de Metalurgia y Metalmecánica </v>
          </cell>
          <cell r="F49" t="str">
            <v>99.532.410- 5</v>
          </cell>
          <cell r="G49" t="str">
            <v>CODELCO T-Maestranza</v>
          </cell>
          <cell r="H49" t="str">
            <v>José Pablo Domínguez Bustamante</v>
          </cell>
          <cell r="I49" t="str">
            <v>Avda. Estación N° 01200</v>
          </cell>
          <cell r="J49" t="str">
            <v>Rancagua</v>
          </cell>
        </row>
        <row r="50">
          <cell r="G50" t="str">
            <v>CODELCO T-Rancagua</v>
          </cell>
          <cell r="H50" t="str">
            <v xml:space="preserve"> </v>
          </cell>
          <cell r="I50" t="str">
            <v xml:space="preserve"> </v>
          </cell>
        </row>
        <row r="51">
          <cell r="C51" t="str">
            <v>GNL Quintero</v>
          </cell>
          <cell r="D51" t="str">
            <v>GNL Quintero S.A.</v>
          </cell>
          <cell r="E51" t="str">
            <v>Terminal de Regasificacion, Almacenamiento y Procesamiento de Gas Natural</v>
          </cell>
          <cell r="F51" t="str">
            <v>76.788.080-4</v>
          </cell>
          <cell r="G51" t="str">
            <v>Planta GNL Quintero</v>
          </cell>
          <cell r="H51" t="str">
            <v>Antonio Bacigalupo</v>
          </cell>
          <cell r="I51" t="str">
            <v>Rosario Norte 532, Oficina 1604, Las Condes</v>
          </cell>
          <cell r="J51" t="str">
            <v>Santiago</v>
          </cell>
        </row>
        <row r="52">
          <cell r="C52" t="str">
            <v>Inchalam</v>
          </cell>
          <cell r="D52" t="str">
            <v>INDUSTRIA CHILENA DE ALAMBRE S.A.</v>
          </cell>
          <cell r="E52" t="str">
            <v>FABRICA PRODUCTORA DE ALAMBRE</v>
          </cell>
          <cell r="F52" t="str">
            <v>91.868.000-4</v>
          </cell>
          <cell r="G52" t="str">
            <v>INCHALAM</v>
          </cell>
          <cell r="H52" t="str">
            <v xml:space="preserve">Luis Ricardo Sáenz Beddings </v>
          </cell>
          <cell r="I52" t="str">
            <v>GRAN BRETAÑA N° 2675</v>
          </cell>
          <cell r="J52" t="str">
            <v>TALCAHUANO</v>
          </cell>
        </row>
        <row r="53">
          <cell r="C53" t="str">
            <v>Indura</v>
          </cell>
          <cell r="D53" t="str">
            <v>Indura S.A Industria y Comercio</v>
          </cell>
          <cell r="E53" t="str">
            <v>Fábrica de Electrodo y Gases</v>
          </cell>
          <cell r="F53" t="str">
            <v>91.335.000-6</v>
          </cell>
          <cell r="G53" t="str">
            <v>INDURA-Lirquen</v>
          </cell>
          <cell r="H53" t="str">
            <v>Jaime Castañeda H.</v>
          </cell>
          <cell r="I53" t="str">
            <v>Las Americas 585 Cerrillos</v>
          </cell>
          <cell r="J53" t="str">
            <v>Santiago</v>
          </cell>
        </row>
        <row r="54">
          <cell r="G54" t="str">
            <v>INDURA-Graneros</v>
          </cell>
        </row>
        <row r="55">
          <cell r="C55" t="str">
            <v>Masisa</v>
          </cell>
          <cell r="D55" t="str">
            <v>MASISA S.A.</v>
          </cell>
          <cell r="E55" t="str">
            <v xml:space="preserve">Explotación de Bosques, Forestación y Reforestación </v>
          </cell>
          <cell r="F55" t="str">
            <v>96.802.690-9</v>
          </cell>
          <cell r="G55" t="str">
            <v>MASISA-Mapal</v>
          </cell>
          <cell r="H55" t="str">
            <v>Gastón Urmeneta Krarup</v>
          </cell>
          <cell r="I55" t="str">
            <v>Apoquindo 3650 piso 10</v>
          </cell>
          <cell r="J55" t="str">
            <v>Santiago</v>
          </cell>
        </row>
        <row r="56">
          <cell r="G56" t="str">
            <v>MASISA-Masonite</v>
          </cell>
          <cell r="I56" t="str">
            <v>Ruta Q-50 Km 2,15</v>
          </cell>
          <cell r="J56" t="str">
            <v>CABRERO</v>
          </cell>
        </row>
        <row r="57">
          <cell r="C57" t="str">
            <v>Metro Valparaíso</v>
          </cell>
          <cell r="D57" t="str">
            <v>Metro Regional de Valparaíso S.A.</v>
          </cell>
          <cell r="E57" t="str">
            <v>Transporte Ferroviario</v>
          </cell>
          <cell r="F57" t="str">
            <v>96.766.340-9</v>
          </cell>
          <cell r="G57" t="str">
            <v>MERVAL</v>
          </cell>
          <cell r="H57" t="str">
            <v>Marisa Kausel Contador</v>
          </cell>
          <cell r="I57" t="str">
            <v xml:space="preserve">Viana 1685 - Viña del Mar - V Región - Chile </v>
          </cell>
          <cell r="J57" t="str">
            <v>Viña del Mar</v>
          </cell>
        </row>
        <row r="58">
          <cell r="C58" t="str">
            <v>Metro</v>
          </cell>
          <cell r="D58" t="str">
            <v>EMPRESA DE TRANSPORTE DE PASAJEROS METRO S.A.</v>
          </cell>
          <cell r="E58" t="str">
            <v>TRANSPORTE DE PASAJEROS</v>
          </cell>
          <cell r="F58" t="str">
            <v>61.219.000-3</v>
          </cell>
          <cell r="G58" t="str">
            <v>METRO</v>
          </cell>
          <cell r="H58" t="str">
            <v>Roberto Bianchi Poblete</v>
          </cell>
          <cell r="I58" t="str">
            <v>AVDA. LIBERTADOR BERNARDO O'HIGGINS Nº1414</v>
          </cell>
          <cell r="J58" t="str">
            <v>SANTIAGO</v>
          </cell>
        </row>
        <row r="59">
          <cell r="C59" t="str">
            <v>Minera Atacama Kozan</v>
          </cell>
          <cell r="D59" t="str">
            <v>Sociedad Contractual Minera Atacama Kozan</v>
          </cell>
          <cell r="E59" t="str">
            <v xml:space="preserve">Minería </v>
          </cell>
          <cell r="F59" t="str">
            <v>77.134.510-6</v>
          </cell>
          <cell r="G59" t="str">
            <v xml:space="preserve">SCM Atacama Kozan </v>
          </cell>
          <cell r="H59" t="str">
            <v>Yoshifumi Noguchi</v>
          </cell>
          <cell r="I59" t="str">
            <v>Parcela Los Olivos S/N Sector Punta del Cobre Tierra Amarilla</v>
          </cell>
          <cell r="J59" t="str">
            <v xml:space="preserve">Copiapó </v>
          </cell>
        </row>
        <row r="60">
          <cell r="C60" t="str">
            <v>Minera Candelaria</v>
          </cell>
          <cell r="D60" t="str">
            <v xml:space="preserve">Compañía Contractual Minera Candelaria </v>
          </cell>
          <cell r="E60" t="str">
            <v>Mineria</v>
          </cell>
          <cell r="F60" t="str">
            <v>85.272.800-0</v>
          </cell>
          <cell r="G60" t="str">
            <v>MIN. LA CANDELARIA</v>
          </cell>
          <cell r="H60" t="str">
            <v>Miguel Munizaga Badilla</v>
          </cell>
          <cell r="I60" t="str">
            <v>Av. Apoquindo N° 4499, Las Condes</v>
          </cell>
          <cell r="J60" t="str">
            <v>Santiago</v>
          </cell>
        </row>
        <row r="61">
          <cell r="C61" t="str">
            <v>Teck-Carmen de Andacollo</v>
          </cell>
          <cell r="D61" t="str">
            <v>Compañía Minera Teck Carmen de Andacollo</v>
          </cell>
          <cell r="E61" t="str">
            <v>Extracción Minera</v>
          </cell>
          <cell r="F61" t="str">
            <v>78.126.110-6</v>
          </cell>
          <cell r="G61" t="str">
            <v>Compañía Minera Teck Carmen de Andacollo</v>
          </cell>
          <cell r="H61" t="str">
            <v>Hugo Herrera Carvajal</v>
          </cell>
          <cell r="I61" t="str">
            <v>Camino a Chepiquilla S/N Casilla 3 Andacollo</v>
          </cell>
          <cell r="J61" t="str">
            <v>Andacollo</v>
          </cell>
        </row>
        <row r="62">
          <cell r="C62" t="str">
            <v>Minera Cerro Negro</v>
          </cell>
          <cell r="D62" t="str">
            <v>Compañía Minera Cerro Negro S.A.</v>
          </cell>
          <cell r="E62" t="str">
            <v>Pequeña Minería del cobre</v>
          </cell>
          <cell r="F62" t="str">
            <v>91.614.000-2</v>
          </cell>
          <cell r="G62" t="str">
            <v>Cia Minera Cerro Negro</v>
          </cell>
          <cell r="H62" t="str">
            <v>Sergio Santana Sandoval</v>
          </cell>
          <cell r="I62" t="str">
            <v>Hacienda Los Angeles S/N Pitipeumo Cerro Negro</v>
          </cell>
          <cell r="J62" t="str">
            <v>Cabildo</v>
          </cell>
        </row>
        <row r="63">
          <cell r="C63" t="str">
            <v>Minera Dayton</v>
          </cell>
          <cell r="D63" t="str">
            <v>COMPAÑÍA MINERA DAYTON</v>
          </cell>
          <cell r="E63" t="str">
            <v>Minería</v>
          </cell>
          <cell r="F63" t="str">
            <v>79.899.750-5</v>
          </cell>
          <cell r="G63" t="str">
            <v>DAYTON</v>
          </cell>
          <cell r="H63" t="str">
            <v>GASTÓN DI PARODI SALAS</v>
          </cell>
          <cell r="I63" t="str">
            <v>LA LAJA S/N</v>
          </cell>
          <cell r="J63" t="str">
            <v>ANDACOLLO</v>
          </cell>
        </row>
        <row r="64">
          <cell r="C64" t="str">
            <v>Minera Franke</v>
          </cell>
          <cell r="D64" t="str">
            <v>SOCIEDAD CONTRACTUAL MINERA FRANKE</v>
          </cell>
          <cell r="E64" t="str">
            <v>EXPLOTACION, INVESTIGACION YACIMIENTOS MINEROS</v>
          </cell>
          <cell r="F64" t="str">
            <v>76.051.610-4</v>
          </cell>
          <cell r="G64" t="str">
            <v>Minera Centenario</v>
          </cell>
          <cell r="H64" t="str">
            <v>Bob Walish</v>
          </cell>
          <cell r="I64" t="str">
            <v>Ruta C 115 B Km. 71 Distrito Minero Altamira, Tal Tal</v>
          </cell>
          <cell r="J64" t="str">
            <v>Antofagasta</v>
          </cell>
        </row>
        <row r="65">
          <cell r="C65" t="str">
            <v>Minera Las Cenizas</v>
          </cell>
          <cell r="D65" t="str">
            <v>Minera Las Cenizas S.A.</v>
          </cell>
          <cell r="E65" t="str">
            <v>Minería</v>
          </cell>
          <cell r="F65" t="str">
            <v>79.963.260-8</v>
          </cell>
          <cell r="G65" t="str">
            <v>CENIZAS CABILDO</v>
          </cell>
          <cell r="H65" t="str">
            <v>Hugo Grez Bachur</v>
          </cell>
          <cell r="I65" t="str">
            <v>Calle Coronel 2354, Providencia</v>
          </cell>
          <cell r="J65" t="str">
            <v>Santiago</v>
          </cell>
        </row>
        <row r="66">
          <cell r="G66" t="str">
            <v>CENIZAS DIEGO DE ALMAGRO</v>
          </cell>
        </row>
        <row r="67">
          <cell r="C67" t="str">
            <v>Minera Los Pelambres</v>
          </cell>
          <cell r="D67" t="str">
            <v>Minera Los Pelambres</v>
          </cell>
          <cell r="E67" t="str">
            <v>Minería</v>
          </cell>
          <cell r="F67" t="str">
            <v>96.790.240-3</v>
          </cell>
          <cell r="G67" t="str">
            <v>MIN. PELAMBRES-L.Vilos</v>
          </cell>
          <cell r="H67" t="str">
            <v>Ignacio Cruz Zavala</v>
          </cell>
          <cell r="I67" t="str">
            <v>Av. Apoquindo N° 4001, Piso 18, Las Condes</v>
          </cell>
          <cell r="J67" t="str">
            <v>Santiago</v>
          </cell>
        </row>
        <row r="68">
          <cell r="G68" t="str">
            <v>MIN. PELAMBRES-Quillota</v>
          </cell>
        </row>
        <row r="69">
          <cell r="C69" t="str">
            <v>Minera Mantos de Oro</v>
          </cell>
          <cell r="D69" t="str">
            <v>CIA. MINERA MANTOS DE ORO</v>
          </cell>
          <cell r="E69" t="str">
            <v>MINERIA</v>
          </cell>
          <cell r="F69" t="str">
            <v>79.868.720-4</v>
          </cell>
          <cell r="G69" t="str">
            <v>MIN. MANTOS DE ORO</v>
          </cell>
          <cell r="H69" t="str">
            <v>Rolando Cubillos Basaure</v>
          </cell>
          <cell r="I69" t="str">
            <v>Los Carreras 6651, Copiapó.</v>
          </cell>
          <cell r="J69" t="str">
            <v>COPIAPO</v>
          </cell>
        </row>
        <row r="70">
          <cell r="C70" t="str">
            <v>Minera Maricunga</v>
          </cell>
          <cell r="D70" t="str">
            <v>Compañía Minera Maricunga</v>
          </cell>
          <cell r="E70" t="str">
            <v>Minería</v>
          </cell>
          <cell r="F70" t="str">
            <v>78.095.890-1</v>
          </cell>
          <cell r="G70" t="str">
            <v>MIN. MARICUNGA</v>
          </cell>
          <cell r="H70" t="str">
            <v>Hugo Herrera</v>
          </cell>
          <cell r="I70" t="str">
            <v>Los Carreras 6651, Copiapó.</v>
          </cell>
          <cell r="J70" t="str">
            <v>Copiapó</v>
          </cell>
        </row>
        <row r="71">
          <cell r="C71" t="str">
            <v>Minera Ojos del Salado</v>
          </cell>
          <cell r="D71" t="str">
            <v>COMPAÑÍA CONTRACTUAL MINERA OJOS DEL SALADO</v>
          </cell>
          <cell r="E71" t="str">
            <v>Minería</v>
          </cell>
          <cell r="F71" t="str">
            <v>96.635.170-5</v>
          </cell>
          <cell r="G71" t="str">
            <v>MIN. OJOS DEL SALADO</v>
          </cell>
          <cell r="H71" t="str">
            <v>RAUL ROJAS POZO</v>
          </cell>
          <cell r="I71" t="str">
            <v xml:space="preserve">PUNTA DEL COBRE S/N TIERRA AMARILLA </v>
          </cell>
          <cell r="J71" t="str">
            <v>COPIAPO</v>
          </cell>
        </row>
        <row r="72">
          <cell r="C72" t="str">
            <v>Minera Tres Valles</v>
          </cell>
          <cell r="D72" t="str">
            <v>Sociedad Contractual Minera Tres Valles</v>
          </cell>
          <cell r="E72" t="str">
            <v>Minería</v>
          </cell>
          <cell r="F72" t="str">
            <v>77.856.200-6</v>
          </cell>
          <cell r="H72" t="str">
            <v>Gilberto Schubert de Oliveira</v>
          </cell>
          <cell r="I72" t="str">
            <v>Calle Rosario Norte 615 Oficina 1201 Las Condes</v>
          </cell>
          <cell r="J72" t="str">
            <v>Santiago</v>
          </cell>
        </row>
        <row r="73">
          <cell r="C73" t="str">
            <v>Minera Valle Central</v>
          </cell>
          <cell r="D73" t="str">
            <v>Minera Valle Central S.A.</v>
          </cell>
          <cell r="E73" t="str">
            <v>Mediana minería</v>
          </cell>
          <cell r="F73" t="str">
            <v>96.595.400-7</v>
          </cell>
          <cell r="G73" t="str">
            <v>MIN. VALLE CENTRAL</v>
          </cell>
          <cell r="H73" t="str">
            <v xml:space="preserve">Jaime  Gutierrez Clavería </v>
          </cell>
          <cell r="I73" t="str">
            <v xml:space="preserve">Colihue Km 13 Requinoa </v>
          </cell>
          <cell r="J73" t="str">
            <v>Rancagua</v>
          </cell>
        </row>
        <row r="74">
          <cell r="C74" t="str">
            <v>Moly-Cop</v>
          </cell>
          <cell r="D74" t="str">
            <v>MOLY-COP CHILE S.A.</v>
          </cell>
          <cell r="E74" t="str">
            <v>PRODUCTOS PARA  MOLIENDA INDUSTRIAL Y MINERIA</v>
          </cell>
          <cell r="F74" t="str">
            <v>92.244.000-K</v>
          </cell>
          <cell r="G74" t="str">
            <v>MOLY-COP</v>
          </cell>
          <cell r="H74" t="str">
            <v>JAIME E. SEPULVEDA JIMENEZ</v>
          </cell>
          <cell r="I74" t="str">
            <v>AVENIDA GRAN BRETAÑA 2075 TALCAHUANO</v>
          </cell>
          <cell r="J74" t="str">
            <v>TALCAHUANO</v>
          </cell>
        </row>
        <row r="75">
          <cell r="C75" t="str">
            <v>Norske Skog Bio Bio</v>
          </cell>
          <cell r="D75" t="str">
            <v>Papeles Norske Skog Bio Bio Ltda.</v>
          </cell>
          <cell r="E75" t="str">
            <v>Fabricación de papel y cartón.</v>
          </cell>
          <cell r="F75" t="str">
            <v>77.562.510-4</v>
          </cell>
          <cell r="G75" t="str">
            <v>PAP. BIO BIO</v>
          </cell>
          <cell r="H75" t="str">
            <v>Glen Rybertt Werth</v>
          </cell>
          <cell r="I75" t="str">
            <v>Pedro Aguirre Cerda # 1054, San Pedro de la paz</v>
          </cell>
          <cell r="J75" t="str">
            <v>Concepción</v>
          </cell>
        </row>
        <row r="76">
          <cell r="C76" t="str">
            <v>OXY</v>
          </cell>
          <cell r="D76" t="str">
            <v>OCCIDENTAL CHEMICAL CHILE LTDA.</v>
          </cell>
          <cell r="E76" t="str">
            <v>INDUSTRIA QUIMICA</v>
          </cell>
          <cell r="F76" t="str">
            <v>93.797.000-5</v>
          </cell>
          <cell r="G76" t="str">
            <v>OXY</v>
          </cell>
          <cell r="H76" t="str">
            <v>Mario Coddou Göring</v>
          </cell>
          <cell r="I76" t="str">
            <v>Nueva de Lyon N° 072, Piso N°10, Providencia</v>
          </cell>
          <cell r="J76" t="str">
            <v>SANTIAGO</v>
          </cell>
        </row>
        <row r="77">
          <cell r="C77" t="str">
            <v xml:space="preserve">Paneles Arauco </v>
          </cell>
          <cell r="D77" t="str">
            <v>PANELES ARAUCO S.A.</v>
          </cell>
          <cell r="E77" t="str">
            <v>Fabricación de Madera Terciada, Aglomerada</v>
          </cell>
          <cell r="F77" t="str">
            <v>96.510.670-6</v>
          </cell>
          <cell r="G77" t="str">
            <v>PANELES ARAUCO S.A. Planta Trupan-Cholguan 66</v>
          </cell>
          <cell r="H77" t="str">
            <v>Gonzalo Zegers Ruiz-Tagle</v>
          </cell>
          <cell r="I77" t="str">
            <v>EL GOLF 150 PISO 14</v>
          </cell>
          <cell r="J77" t="str">
            <v>SANTIAGO</v>
          </cell>
        </row>
        <row r="78">
          <cell r="C78" t="str">
            <v>fue reemplazada por ARAUCO BIOENERGIA S.A.</v>
          </cell>
          <cell r="G78" t="str">
            <v>PANELES ARAUCO S.A. Planta Trupan-Cholguan 66</v>
          </cell>
        </row>
        <row r="79">
          <cell r="G79" t="str">
            <v>PANELES ARAUCO S.A. Planta Nueva Aldea</v>
          </cell>
        </row>
        <row r="80">
          <cell r="C80" t="str">
            <v>Petrodow</v>
          </cell>
          <cell r="D80" t="str">
            <v>PETROQUIMICA-DOW S.A.</v>
          </cell>
          <cell r="E80" t="str">
            <v>QUIMICO INDUSTRIAL</v>
          </cell>
          <cell r="F80" t="str">
            <v>92.933.000-5</v>
          </cell>
          <cell r="G80" t="str">
            <v>PETRODOW</v>
          </cell>
          <cell r="H80" t="str">
            <v>JORGE MARTY CIOCCA</v>
          </cell>
          <cell r="I80" t="str">
            <v>AVENIDA ROCOTO 3013</v>
          </cell>
          <cell r="J80" t="str">
            <v>TALCAHUANO</v>
          </cell>
        </row>
        <row r="81">
          <cell r="C81" t="str">
            <v>Petroquim</v>
          </cell>
          <cell r="D81" t="str">
            <v>PETROQUIM S.A.</v>
          </cell>
          <cell r="E81" t="str">
            <v>Fabricación de  Plásticos en Formas Primarias.</v>
          </cell>
          <cell r="F81" t="str">
            <v>78.021.560-7</v>
          </cell>
          <cell r="G81" t="str">
            <v>PETROQUIM</v>
          </cell>
          <cell r="H81" t="str">
            <v>Marcos   Segal   Siac.</v>
          </cell>
          <cell r="I81" t="str">
            <v>Hernando de Aguirre #268, PISO 4  - Providencia</v>
          </cell>
          <cell r="J81" t="str">
            <v>SANTIAGO</v>
          </cell>
        </row>
        <row r="83">
          <cell r="C83" t="str">
            <v>Refinería Aconcagua y Refinería Bio Bio</v>
          </cell>
          <cell r="D83" t="str">
            <v>ENAP REFINERIAS S.A.</v>
          </cell>
          <cell r="E83" t="str">
            <v>Importación, elaboración y comercialización de hidrocarburos y sus derivados.</v>
          </cell>
          <cell r="F83" t="str">
            <v>87.756.500-9</v>
          </cell>
          <cell r="G83" t="str">
            <v>ENAP ACONCAGUA</v>
          </cell>
          <cell r="H83" t="str">
            <v>Juan Carlos Gacitúa Bustos (Refinería Aconcagua)</v>
          </cell>
          <cell r="I83" t="str">
            <v>Av. Borgoño 25777, Concón</v>
          </cell>
          <cell r="J83" t="str">
            <v>Viña del Mar</v>
          </cell>
        </row>
        <row r="84">
          <cell r="G84" t="str">
            <v>ENAP BIO BIO</v>
          </cell>
          <cell r="H84" t="str">
            <v>Alfonso Yañez Macías (Refinería Bio bio)</v>
          </cell>
          <cell r="I84" t="str">
            <v>CAMINO A LENGA 2001,  HUALPEN</v>
          </cell>
          <cell r="J84" t="str">
            <v>TALCAHUANO</v>
          </cell>
        </row>
        <row r="86">
          <cell r="C86" t="str">
            <v>Detalle puntos de conexión EFE :  Lo Espejo  - Llay Llay  - Rungue  - Los Andes  - Victoria  - Lautaro &lt; - Alto Jahuel  - Hospital  - Graneros  - Los Lirios  - Rengo  - San Fernando  - Quinta  - Curicó  - Itahue  - Panguilemo  - Villa Alegre  - Longaví  -</v>
          </cell>
        </row>
        <row r="87">
          <cell r="C87" t="str">
            <v>CMPC Celulosa y CMPC Inforsa están conectadas al SIC en a través de la S/E Charrúa. La Potencia Conectada al SIC de CMPC Celulosa e Inforsa suman en total 187 MW.</v>
          </cell>
        </row>
        <row r="88">
          <cell r="C88" t="str">
            <v>No se incluye en la lista anterior a Aserraderos Arauco, Inforsa y  Cia Papelera del Pacifico por no estar conectados directamente al Sistema de transmisión.</v>
          </cell>
        </row>
        <row r="89">
          <cell r="C89" t="str">
            <v>Para los casos en que se disponía la Potencia Conectada en MVA, se ha calculado en MW considerando el factor de potencia inductivo mínimo correspondiente según Norma Técnica.  Para Minera Maricunga se consideró valor de acuerdo a los antecedentes disponib</v>
          </cell>
        </row>
        <row r="90">
          <cell r="C90" t="str">
            <v>En los tramos en que más de un circuito comparte una estructura o postación, la longitud en kilómetros se contabiliza como si fuera una sola línea.</v>
          </cell>
        </row>
        <row r="91">
          <cell r="C91" t="str">
            <v>Valor determinado de la Potencia de Facturación del Cliente</v>
          </cell>
        </row>
        <row r="93">
          <cell r="C93" t="str">
            <v>Clientes libres eximidos</v>
          </cell>
        </row>
        <row r="95">
          <cell r="C95" t="str">
            <v>SIGLA O NOMBRE DE FANTASIA</v>
          </cell>
          <cell r="D95" t="str">
            <v>RAZON SOCIAL</v>
          </cell>
          <cell r="E95" t="str">
            <v>GIRO PRINCIPAL</v>
          </cell>
          <cell r="F95" t="str">
            <v>RUT</v>
          </cell>
          <cell r="G95" t="str">
            <v>CONSUMO</v>
          </cell>
          <cell r="H95" t="str">
            <v>GERENTE GENERAL</v>
          </cell>
          <cell r="I95" t="str">
            <v>DIRECCION</v>
          </cell>
          <cell r="J95" t="str">
            <v>CIUDAD</v>
          </cell>
        </row>
        <row r="96">
          <cell r="C96" t="str">
            <v>INSTAPANEL</v>
          </cell>
          <cell r="D96" t="str">
            <v>INSTAPANEL S.A.</v>
          </cell>
          <cell r="E96" t="str">
            <v>Procesamiento y Comercialización de Aceros</v>
          </cell>
          <cell r="F96" t="str">
            <v>96.706.060-7</v>
          </cell>
          <cell r="G96" t="str">
            <v>INSTAPANEL</v>
          </cell>
          <cell r="H96" t="str">
            <v>Jesus Aureliano Martinez Schmidt</v>
          </cell>
          <cell r="I96" t="str">
            <v>Camino Lonquen 11.011  Maipu</v>
          </cell>
          <cell r="J96" t="str">
            <v>Santiago</v>
          </cell>
        </row>
        <row r="97">
          <cell r="C97" t="str">
            <v>PUERTO VENTANAS</v>
          </cell>
          <cell r="D97" t="str">
            <v>PUERTO VENTANAS S.A.</v>
          </cell>
          <cell r="E97" t="str">
            <v>EXPLOTACION DE MUELLE</v>
          </cell>
          <cell r="F97" t="str">
            <v>96.602.640-5</v>
          </cell>
          <cell r="G97" t="str">
            <v>PUERTO VENTANAS</v>
          </cell>
          <cell r="H97" t="str">
            <v>GAMALIEL VILLALOBOS ARANDA</v>
          </cell>
          <cell r="I97" t="str">
            <v>MALAGA 120, PISO 5º, LAS CONDES</v>
          </cell>
          <cell r="J97" t="str">
            <v>SANTIAGO</v>
          </cell>
        </row>
        <row r="98">
          <cell r="C98" t="str">
            <v>Túnel Melón</v>
          </cell>
          <cell r="D98" t="str">
            <v>TUNEL EL MELON S.A.</v>
          </cell>
          <cell r="E98" t="str">
            <v>Construcción, mantención y explotación d</v>
          </cell>
          <cell r="F98" t="str">
            <v>96.671.360-7</v>
          </cell>
          <cell r="G98" t="str">
            <v>TUNEL MELON</v>
          </cell>
          <cell r="H98" t="str">
            <v>Maximiliano Ruiz Ortiz</v>
          </cell>
          <cell r="I98" t="str">
            <v>Santa Rosa 76, Piso 16  Santiago</v>
          </cell>
          <cell r="J98" t="str">
            <v>Santiago</v>
          </cell>
        </row>
        <row r="101">
          <cell r="C101" t="str">
            <v>Clientes libres no coordinados</v>
          </cell>
        </row>
        <row r="103">
          <cell r="C103" t="str">
            <v>AGA</v>
          </cell>
          <cell r="D103" t="str">
            <v>Se desconectó del Sistema</v>
          </cell>
        </row>
        <row r="104">
          <cell r="C104" t="str">
            <v>BRIDGESTONE FIRESTONE CHILE S.A.</v>
          </cell>
          <cell r="D104" t="str">
            <v>Se desconectó del Sistema</v>
          </cell>
        </row>
        <row r="105">
          <cell r="C105" t="str">
            <v>COLUN</v>
          </cell>
          <cell r="D105" t="str">
            <v>Se convirtió en cliente regulado</v>
          </cell>
        </row>
        <row r="106">
          <cell r="C106" t="str">
            <v>MINERA EL INDIO</v>
          </cell>
          <cell r="D106" t="str">
            <v>Se desconectó del Sistema</v>
          </cell>
        </row>
        <row r="107">
          <cell r="C107" t="str">
            <v>OBS. LA SILLA</v>
          </cell>
          <cell r="D107" t="str">
            <v>No coordinado por Resolución de la SEC</v>
          </cell>
        </row>
        <row r="108">
          <cell r="C108" t="str">
            <v>CPP</v>
          </cell>
          <cell r="D108" t="str">
            <v>No coordinado por Resolución de la SEC</v>
          </cell>
        </row>
        <row r="109">
          <cell r="C109" t="str">
            <v>Pucobre</v>
          </cell>
          <cell r="D109" t="str">
            <v>No coordinado por Resolución de la SEC, a partir del 24 de junio de 2011</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POLITICA"/>
      <sheetName val="politicas diarias"/>
      <sheetName val="Generación horaria"/>
      <sheetName val="Costos marginales"/>
      <sheetName val="fp dia1"/>
      <sheetName val="fp dia2"/>
      <sheetName val="fp dia3"/>
      <sheetName val="fp dia4"/>
      <sheetName val="fp dia5"/>
      <sheetName val="fp dia6"/>
      <sheetName val="fp dia7"/>
      <sheetName val="Afluentes"/>
      <sheetName val="Combustibles"/>
      <sheetName val="Plan de Obras"/>
    </sheetNames>
    <sheetDataSet>
      <sheetData sheetId="0" refreshError="1">
        <row r="11">
          <cell r="D11">
            <v>39211</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B2:X346"/>
  <sheetViews>
    <sheetView tabSelected="1" zoomScale="55" zoomScaleNormal="55" workbookViewId="0"/>
  </sheetViews>
  <sheetFormatPr baseColWidth="10" defaultColWidth="11.42578125" defaultRowHeight="17.100000000000001" customHeight="1" x14ac:dyDescent="0.2"/>
  <cols>
    <col min="1" max="1" width="5.5703125" style="3" customWidth="1"/>
    <col min="2" max="2" width="47" style="3" customWidth="1"/>
    <col min="3" max="3" width="50.42578125" style="3" bestFit="1" customWidth="1"/>
    <col min="4" max="4" width="14.28515625" style="3" customWidth="1"/>
    <col min="5" max="5" width="17.5703125" style="3" customWidth="1"/>
    <col min="6" max="6" width="15.28515625" style="3" customWidth="1"/>
    <col min="7" max="7" width="27.5703125" style="3" bestFit="1" customWidth="1"/>
    <col min="8" max="8" width="38.5703125" style="3" bestFit="1" customWidth="1"/>
    <col min="9" max="9" width="13.7109375" style="3" customWidth="1"/>
    <col min="10" max="10" width="15" style="3" customWidth="1"/>
    <col min="11" max="11" width="12" style="3" bestFit="1" customWidth="1"/>
    <col min="12" max="12" width="35.7109375" style="3" bestFit="1" customWidth="1"/>
    <col min="13" max="13" width="46.7109375" style="3" bestFit="1" customWidth="1"/>
    <col min="14" max="14" width="14.5703125" style="3" customWidth="1"/>
    <col min="15" max="15" width="22.42578125" style="3" customWidth="1"/>
    <col min="16" max="16" width="15.7109375" style="3" customWidth="1"/>
    <col min="17" max="17" width="17.140625" style="3" bestFit="1" customWidth="1"/>
    <col min="18" max="18" width="52.85546875" style="3" bestFit="1" customWidth="1"/>
    <col min="19" max="19" width="14.7109375" style="3" customWidth="1"/>
    <col min="20" max="20" width="13.42578125" style="3" customWidth="1"/>
    <col min="21" max="21" width="11.42578125" style="3"/>
    <col min="22" max="22" width="69.5703125" style="3" bestFit="1" customWidth="1"/>
    <col min="23" max="23" width="17.7109375" style="3" customWidth="1"/>
    <col min="24" max="24" width="34.85546875" style="3" bestFit="1" customWidth="1"/>
    <col min="25" max="25" width="30.28515625" style="3" customWidth="1"/>
    <col min="26" max="16384" width="11.42578125" style="3"/>
  </cols>
  <sheetData>
    <row r="2" spans="2:24" ht="17.100000000000001" customHeight="1" x14ac:dyDescent="0.3">
      <c r="B2" s="1" t="s">
        <v>4175</v>
      </c>
      <c r="C2" s="2"/>
      <c r="D2" s="2"/>
      <c r="V2" s="15" t="s">
        <v>2237</v>
      </c>
      <c r="W2" s="2"/>
      <c r="X2" s="2"/>
    </row>
    <row r="3" spans="2:24" ht="17.100000000000001" customHeight="1" x14ac:dyDescent="0.3">
      <c r="B3" s="4" t="s">
        <v>6279</v>
      </c>
      <c r="C3" s="5"/>
      <c r="D3" s="5"/>
      <c r="V3" s="16" t="s">
        <v>6279</v>
      </c>
      <c r="W3" s="5"/>
      <c r="X3" s="5"/>
    </row>
    <row r="4" spans="2:24" ht="17.100000000000001" customHeight="1" x14ac:dyDescent="0.3">
      <c r="B4" s="6"/>
      <c r="C4" s="7"/>
      <c r="D4" s="7"/>
    </row>
    <row r="5" spans="2:24" ht="17.100000000000001" customHeight="1" x14ac:dyDescent="0.3">
      <c r="B5" s="6"/>
      <c r="C5" s="7"/>
      <c r="D5" s="7"/>
    </row>
    <row r="6" spans="2:24" ht="17.100000000000001" customHeight="1" x14ac:dyDescent="0.3">
      <c r="B6" s="6"/>
      <c r="C6" s="7"/>
      <c r="D6" s="7"/>
    </row>
    <row r="7" spans="2:24" ht="17.100000000000001" customHeight="1" x14ac:dyDescent="0.3">
      <c r="B7" s="8" t="s">
        <v>4369</v>
      </c>
      <c r="C7" s="7"/>
      <c r="D7" s="7"/>
      <c r="G7" s="8" t="s">
        <v>2439</v>
      </c>
      <c r="L7" s="8" t="s">
        <v>2333</v>
      </c>
      <c r="Q7" s="8" t="s">
        <v>125</v>
      </c>
      <c r="V7" s="8" t="s">
        <v>5893</v>
      </c>
      <c r="W7" s="7"/>
      <c r="X7" s="7"/>
    </row>
    <row r="8" spans="2:24" ht="17.100000000000001" customHeight="1" thickBot="1" x14ac:dyDescent="0.25"/>
    <row r="9" spans="2:24" ht="17.100000000000001" customHeight="1" x14ac:dyDescent="0.2">
      <c r="B9" s="500" t="s">
        <v>2444</v>
      </c>
      <c r="C9" s="498" t="s">
        <v>2232</v>
      </c>
      <c r="D9" s="496" t="s">
        <v>126</v>
      </c>
      <c r="G9" s="500" t="s">
        <v>2444</v>
      </c>
      <c r="H9" s="498" t="s">
        <v>2232</v>
      </c>
      <c r="I9" s="496" t="s">
        <v>126</v>
      </c>
      <c r="L9" s="500" t="s">
        <v>2444</v>
      </c>
      <c r="M9" s="498" t="s">
        <v>2232</v>
      </c>
      <c r="N9" s="496" t="s">
        <v>126</v>
      </c>
      <c r="Q9" s="500" t="s">
        <v>2444</v>
      </c>
      <c r="R9" s="498" t="s">
        <v>2232</v>
      </c>
      <c r="S9" s="496" t="s">
        <v>126</v>
      </c>
      <c r="V9" s="504" t="s">
        <v>2232</v>
      </c>
      <c r="W9" s="506" t="s">
        <v>126</v>
      </c>
      <c r="X9" s="502" t="s">
        <v>2380</v>
      </c>
    </row>
    <row r="10" spans="2:24" ht="17.100000000000001" customHeight="1" thickBot="1" x14ac:dyDescent="0.25">
      <c r="B10" s="501"/>
      <c r="C10" s="499"/>
      <c r="D10" s="497"/>
      <c r="G10" s="501"/>
      <c r="H10" s="499"/>
      <c r="I10" s="497"/>
      <c r="L10" s="501"/>
      <c r="M10" s="499"/>
      <c r="N10" s="497"/>
      <c r="Q10" s="501"/>
      <c r="R10" s="499"/>
      <c r="S10" s="497"/>
      <c r="V10" s="505"/>
      <c r="W10" s="507"/>
      <c r="X10" s="503"/>
    </row>
    <row r="11" spans="2:24" ht="17.100000000000001" customHeight="1" x14ac:dyDescent="0.2">
      <c r="B11" s="194" t="s">
        <v>5839</v>
      </c>
      <c r="C11" s="9" t="s">
        <v>5090</v>
      </c>
      <c r="D11" s="10" t="s">
        <v>5091</v>
      </c>
      <c r="G11" s="472" t="s">
        <v>5612</v>
      </c>
      <c r="H11" s="11" t="s">
        <v>5613</v>
      </c>
      <c r="I11" s="12" t="s">
        <v>2405</v>
      </c>
      <c r="L11" s="472" t="s">
        <v>5718</v>
      </c>
      <c r="M11" s="11" t="s">
        <v>165</v>
      </c>
      <c r="N11" s="12" t="s">
        <v>166</v>
      </c>
      <c r="Q11" s="472" t="s">
        <v>361</v>
      </c>
      <c r="R11" s="11" t="s">
        <v>5891</v>
      </c>
      <c r="S11" s="12" t="s">
        <v>4377</v>
      </c>
      <c r="V11" s="476" t="s">
        <v>7481</v>
      </c>
      <c r="W11" s="477" t="s">
        <v>7482</v>
      </c>
      <c r="X11" s="478" t="s">
        <v>5905</v>
      </c>
    </row>
    <row r="12" spans="2:24" ht="17.100000000000001" customHeight="1" x14ac:dyDescent="0.2">
      <c r="B12" s="195" t="s">
        <v>7681</v>
      </c>
      <c r="C12" s="13" t="s">
        <v>5092</v>
      </c>
      <c r="D12" s="14" t="s">
        <v>5093</v>
      </c>
      <c r="G12" s="195" t="s">
        <v>377</v>
      </c>
      <c r="H12" s="13" t="s">
        <v>5614</v>
      </c>
      <c r="I12" s="14" t="s">
        <v>4312</v>
      </c>
      <c r="L12" s="195" t="s">
        <v>5744</v>
      </c>
      <c r="M12" s="13" t="s">
        <v>5745</v>
      </c>
      <c r="N12" s="14" t="s">
        <v>4322</v>
      </c>
      <c r="Q12" s="195" t="s">
        <v>2384</v>
      </c>
      <c r="R12" s="13" t="s">
        <v>5616</v>
      </c>
      <c r="S12" s="14" t="s">
        <v>5617</v>
      </c>
      <c r="V12" s="194" t="s">
        <v>7483</v>
      </c>
      <c r="W12" s="180" t="s">
        <v>7484</v>
      </c>
      <c r="X12" s="479" t="s">
        <v>5905</v>
      </c>
    </row>
    <row r="13" spans="2:24" ht="17.100000000000001" customHeight="1" x14ac:dyDescent="0.2">
      <c r="B13" s="195" t="s">
        <v>2316</v>
      </c>
      <c r="C13" s="13" t="s">
        <v>5094</v>
      </c>
      <c r="D13" s="14" t="s">
        <v>5095</v>
      </c>
      <c r="G13" s="195" t="s">
        <v>3</v>
      </c>
      <c r="H13" s="13" t="s">
        <v>5615</v>
      </c>
      <c r="I13" s="14" t="s">
        <v>4313</v>
      </c>
      <c r="L13" s="195" t="s">
        <v>5746</v>
      </c>
      <c r="M13" s="13" t="s">
        <v>5747</v>
      </c>
      <c r="N13" s="14" t="s">
        <v>4323</v>
      </c>
      <c r="Q13" s="195" t="s">
        <v>397</v>
      </c>
      <c r="R13" s="13" t="s">
        <v>5795</v>
      </c>
      <c r="S13" s="14" t="s">
        <v>4373</v>
      </c>
      <c r="V13" s="194" t="s">
        <v>7485</v>
      </c>
      <c r="W13" s="181" t="s">
        <v>7486</v>
      </c>
      <c r="X13" s="479" t="s">
        <v>5905</v>
      </c>
    </row>
    <row r="14" spans="2:24" ht="17.100000000000001" customHeight="1" x14ac:dyDescent="0.2">
      <c r="B14" s="195" t="s">
        <v>7533</v>
      </c>
      <c r="C14" s="13" t="s">
        <v>7533</v>
      </c>
      <c r="D14" s="14" t="s">
        <v>7534</v>
      </c>
      <c r="G14" s="195" t="s">
        <v>5618</v>
      </c>
      <c r="H14" s="13" t="s">
        <v>2401</v>
      </c>
      <c r="I14" s="14" t="s">
        <v>2403</v>
      </c>
      <c r="L14" s="195" t="s">
        <v>5681</v>
      </c>
      <c r="M14" s="13" t="s">
        <v>130</v>
      </c>
      <c r="N14" s="14" t="s">
        <v>131</v>
      </c>
      <c r="Q14" s="195" t="s">
        <v>5796</v>
      </c>
      <c r="R14" s="13" t="s">
        <v>5892</v>
      </c>
      <c r="S14" s="14" t="s">
        <v>4374</v>
      </c>
      <c r="V14" s="194" t="s">
        <v>7487</v>
      </c>
      <c r="W14" s="181" t="s">
        <v>4349</v>
      </c>
      <c r="X14" s="479" t="s">
        <v>5888</v>
      </c>
    </row>
    <row r="15" spans="2:24" ht="17.100000000000001" customHeight="1" x14ac:dyDescent="0.2">
      <c r="B15" s="195" t="s">
        <v>7682</v>
      </c>
      <c r="C15" s="13" t="s">
        <v>5905</v>
      </c>
      <c r="D15" s="14" t="s">
        <v>7535</v>
      </c>
      <c r="G15" s="195" t="s">
        <v>5619</v>
      </c>
      <c r="H15" s="13" t="s">
        <v>5620</v>
      </c>
      <c r="I15" s="14" t="s">
        <v>4314</v>
      </c>
      <c r="L15" s="195" t="s">
        <v>5754</v>
      </c>
      <c r="M15" s="13" t="s">
        <v>5755</v>
      </c>
      <c r="N15" s="14" t="s">
        <v>4328</v>
      </c>
      <c r="Q15" s="195" t="s">
        <v>5797</v>
      </c>
      <c r="R15" s="13" t="s">
        <v>5798</v>
      </c>
      <c r="S15" s="14" t="s">
        <v>4376</v>
      </c>
      <c r="V15" s="194" t="s">
        <v>7488</v>
      </c>
      <c r="W15" s="180" t="s">
        <v>5887</v>
      </c>
      <c r="X15" s="479" t="s">
        <v>4179</v>
      </c>
    </row>
    <row r="16" spans="2:24" ht="17.100000000000001" customHeight="1" x14ac:dyDescent="0.2">
      <c r="B16" s="195" t="s">
        <v>7683</v>
      </c>
      <c r="C16" s="13" t="s">
        <v>5096</v>
      </c>
      <c r="D16" s="14" t="s">
        <v>4368</v>
      </c>
      <c r="G16" s="195" t="s">
        <v>140</v>
      </c>
      <c r="H16" s="13" t="s">
        <v>5621</v>
      </c>
      <c r="I16" s="14" t="s">
        <v>2404</v>
      </c>
      <c r="L16" s="195" t="s">
        <v>403</v>
      </c>
      <c r="M16" s="13" t="s">
        <v>5685</v>
      </c>
      <c r="N16" s="14" t="s">
        <v>136</v>
      </c>
      <c r="Q16" s="195" t="s">
        <v>5803</v>
      </c>
      <c r="R16" s="13" t="s">
        <v>5804</v>
      </c>
      <c r="S16" s="14" t="s">
        <v>4380</v>
      </c>
      <c r="V16" s="194" t="s">
        <v>7489</v>
      </c>
      <c r="W16" s="180" t="s">
        <v>7490</v>
      </c>
      <c r="X16" s="479" t="s">
        <v>5094</v>
      </c>
    </row>
    <row r="17" spans="2:24" ht="17.100000000000001" customHeight="1" x14ac:dyDescent="0.2">
      <c r="B17" s="195" t="s">
        <v>5097</v>
      </c>
      <c r="C17" s="13" t="s">
        <v>5098</v>
      </c>
      <c r="D17" s="14" t="s">
        <v>5099</v>
      </c>
      <c r="G17" s="195" t="s">
        <v>5622</v>
      </c>
      <c r="H17" s="13" t="s">
        <v>5623</v>
      </c>
      <c r="I17" s="14" t="s">
        <v>4315</v>
      </c>
      <c r="L17" s="473" t="s">
        <v>5785</v>
      </c>
      <c r="M17" s="13" t="s">
        <v>5693</v>
      </c>
      <c r="N17" s="14" t="s">
        <v>5694</v>
      </c>
      <c r="Q17" s="195" t="s">
        <v>5825</v>
      </c>
      <c r="R17" s="13" t="s">
        <v>5826</v>
      </c>
      <c r="S17" s="14" t="s">
        <v>5827</v>
      </c>
      <c r="V17" s="194" t="s">
        <v>5843</v>
      </c>
      <c r="W17" s="180" t="s">
        <v>5874</v>
      </c>
      <c r="X17" s="479" t="s">
        <v>5580</v>
      </c>
    </row>
    <row r="18" spans="2:24" ht="17.100000000000001" customHeight="1" x14ac:dyDescent="0.2">
      <c r="B18" s="195" t="s">
        <v>5100</v>
      </c>
      <c r="C18" s="13" t="s">
        <v>190</v>
      </c>
      <c r="D18" s="14" t="s">
        <v>4260</v>
      </c>
      <c r="G18" s="195" t="s">
        <v>5624</v>
      </c>
      <c r="H18" s="13" t="s">
        <v>5624</v>
      </c>
      <c r="I18" s="14" t="s">
        <v>2440</v>
      </c>
      <c r="L18" s="195" t="s">
        <v>5736</v>
      </c>
      <c r="M18" s="13" t="s">
        <v>177</v>
      </c>
      <c r="N18" s="14" t="s">
        <v>178</v>
      </c>
      <c r="Q18" s="474" t="s">
        <v>5805</v>
      </c>
      <c r="R18" s="13" t="s">
        <v>5806</v>
      </c>
      <c r="S18" s="14" t="s">
        <v>4381</v>
      </c>
      <c r="V18" s="194" t="s">
        <v>5847</v>
      </c>
      <c r="W18" s="180" t="s">
        <v>5877</v>
      </c>
      <c r="X18" s="479" t="s">
        <v>5554</v>
      </c>
    </row>
    <row r="19" spans="2:24" ht="17.100000000000001" customHeight="1" x14ac:dyDescent="0.2">
      <c r="B19" s="195" t="s">
        <v>5101</v>
      </c>
      <c r="C19" s="13" t="s">
        <v>191</v>
      </c>
      <c r="D19" s="14" t="s">
        <v>4261</v>
      </c>
      <c r="G19" s="195" t="s">
        <v>5560</v>
      </c>
      <c r="H19" s="13" t="s">
        <v>5561</v>
      </c>
      <c r="I19" s="14" t="s">
        <v>4246</v>
      </c>
      <c r="L19" s="195" t="s">
        <v>5734</v>
      </c>
      <c r="M19" s="13" t="s">
        <v>5735</v>
      </c>
      <c r="N19" s="14" t="s">
        <v>4320</v>
      </c>
      <c r="Q19" s="473" t="s">
        <v>5807</v>
      </c>
      <c r="R19" s="13" t="s">
        <v>5808</v>
      </c>
      <c r="S19" s="14" t="s">
        <v>4382</v>
      </c>
      <c r="V19" s="194" t="s">
        <v>2357</v>
      </c>
      <c r="W19" s="180" t="s">
        <v>4186</v>
      </c>
      <c r="X19" s="479" t="s">
        <v>5538</v>
      </c>
    </row>
    <row r="20" spans="2:24" ht="17.100000000000001" customHeight="1" x14ac:dyDescent="0.2">
      <c r="B20" s="195" t="s">
        <v>5102</v>
      </c>
      <c r="C20" s="13" t="s">
        <v>189</v>
      </c>
      <c r="D20" s="14" t="s">
        <v>4254</v>
      </c>
      <c r="G20" s="195" t="s">
        <v>2334</v>
      </c>
      <c r="H20" s="13" t="s">
        <v>2334</v>
      </c>
      <c r="I20" s="14" t="s">
        <v>4316</v>
      </c>
      <c r="L20" s="195" t="s">
        <v>5782</v>
      </c>
      <c r="M20" s="13" t="s">
        <v>5732</v>
      </c>
      <c r="N20" s="14" t="s">
        <v>5733</v>
      </c>
      <c r="Q20" s="195" t="s">
        <v>5801</v>
      </c>
      <c r="R20" s="13" t="s">
        <v>5802</v>
      </c>
      <c r="S20" s="14" t="s">
        <v>4379</v>
      </c>
      <c r="V20" s="194" t="s">
        <v>177</v>
      </c>
      <c r="W20" s="180" t="s">
        <v>178</v>
      </c>
      <c r="X20" s="479" t="s">
        <v>5889</v>
      </c>
    </row>
    <row r="21" spans="2:24" ht="17.100000000000001" customHeight="1" x14ac:dyDescent="0.2">
      <c r="B21" s="195" t="s">
        <v>5103</v>
      </c>
      <c r="C21" s="13" t="s">
        <v>5104</v>
      </c>
      <c r="D21" s="14" t="s">
        <v>5105</v>
      </c>
      <c r="G21" s="195" t="s">
        <v>438</v>
      </c>
      <c r="H21" s="13" t="s">
        <v>5625</v>
      </c>
      <c r="I21" s="14" t="s">
        <v>4317</v>
      </c>
      <c r="L21" s="195" t="s">
        <v>5692</v>
      </c>
      <c r="M21" s="13" t="s">
        <v>2378</v>
      </c>
      <c r="N21" s="14" t="s">
        <v>143</v>
      </c>
      <c r="Q21" s="473" t="s">
        <v>5823</v>
      </c>
      <c r="R21" s="13" t="s">
        <v>5824</v>
      </c>
      <c r="S21" s="14" t="s">
        <v>4394</v>
      </c>
      <c r="V21" s="194" t="s">
        <v>5852</v>
      </c>
      <c r="W21" s="180" t="s">
        <v>128</v>
      </c>
      <c r="X21" s="479" t="s">
        <v>5554</v>
      </c>
    </row>
    <row r="22" spans="2:24" ht="17.100000000000001" customHeight="1" x14ac:dyDescent="0.2">
      <c r="B22" s="195" t="s">
        <v>5106</v>
      </c>
      <c r="C22" s="13" t="s">
        <v>2317</v>
      </c>
      <c r="D22" s="14" t="s">
        <v>4269</v>
      </c>
      <c r="G22" s="195" t="s">
        <v>5896</v>
      </c>
      <c r="H22" s="13" t="s">
        <v>5626</v>
      </c>
      <c r="I22" s="14" t="s">
        <v>5627</v>
      </c>
      <c r="L22" s="195" t="s">
        <v>5690</v>
      </c>
      <c r="M22" s="13" t="s">
        <v>5691</v>
      </c>
      <c r="N22" s="14" t="s">
        <v>142</v>
      </c>
      <c r="Q22" s="473" t="s">
        <v>5831</v>
      </c>
      <c r="R22" s="13" t="s">
        <v>5832</v>
      </c>
      <c r="S22" s="14" t="s">
        <v>5833</v>
      </c>
      <c r="V22" s="194" t="s">
        <v>7491</v>
      </c>
      <c r="W22" s="180" t="s">
        <v>7492</v>
      </c>
      <c r="X22" s="479" t="s">
        <v>5373</v>
      </c>
    </row>
    <row r="23" spans="2:24" ht="17.100000000000001" customHeight="1" x14ac:dyDescent="0.2">
      <c r="B23" s="195" t="s">
        <v>5107</v>
      </c>
      <c r="C23" s="13" t="s">
        <v>5108</v>
      </c>
      <c r="D23" s="14" t="s">
        <v>5109</v>
      </c>
      <c r="G23" s="195" t="s">
        <v>5628</v>
      </c>
      <c r="H23" s="13" t="s">
        <v>5628</v>
      </c>
      <c r="I23" s="14" t="s">
        <v>5629</v>
      </c>
      <c r="L23" s="195" t="s">
        <v>5688</v>
      </c>
      <c r="M23" s="13" t="s">
        <v>5689</v>
      </c>
      <c r="N23" s="14" t="s">
        <v>139</v>
      </c>
      <c r="Q23" s="195" t="s">
        <v>415</v>
      </c>
      <c r="R23" s="13" t="s">
        <v>5809</v>
      </c>
      <c r="S23" s="14" t="s">
        <v>4383</v>
      </c>
      <c r="V23" s="194" t="s">
        <v>5841</v>
      </c>
      <c r="W23" s="180" t="s">
        <v>4366</v>
      </c>
      <c r="X23" s="479" t="s">
        <v>5373</v>
      </c>
    </row>
    <row r="24" spans="2:24" ht="16.5" customHeight="1" x14ac:dyDescent="0.2">
      <c r="B24" s="195" t="s">
        <v>7684</v>
      </c>
      <c r="C24" s="13" t="s">
        <v>7536</v>
      </c>
      <c r="D24" s="14" t="s">
        <v>7537</v>
      </c>
      <c r="G24" s="195" t="s">
        <v>4311</v>
      </c>
      <c r="H24" s="13" t="s">
        <v>4311</v>
      </c>
      <c r="I24" s="14" t="s">
        <v>5630</v>
      </c>
      <c r="L24" s="195" t="s">
        <v>5783</v>
      </c>
      <c r="M24" s="13" t="s">
        <v>5783</v>
      </c>
      <c r="N24" s="14" t="s">
        <v>5784</v>
      </c>
      <c r="Q24" s="195" t="s">
        <v>5828</v>
      </c>
      <c r="R24" s="13" t="s">
        <v>5829</v>
      </c>
      <c r="S24" s="14" t="s">
        <v>5830</v>
      </c>
      <c r="V24" s="480" t="s">
        <v>7493</v>
      </c>
      <c r="W24" s="180" t="s">
        <v>7494</v>
      </c>
      <c r="X24" s="479" t="s">
        <v>5373</v>
      </c>
    </row>
    <row r="25" spans="2:24" ht="17.100000000000001" customHeight="1" x14ac:dyDescent="0.2">
      <c r="B25" s="195" t="s">
        <v>7685</v>
      </c>
      <c r="C25" s="13" t="s">
        <v>7538</v>
      </c>
      <c r="D25" s="14" t="s">
        <v>4181</v>
      </c>
      <c r="G25" s="195" t="s">
        <v>5631</v>
      </c>
      <c r="H25" s="13" t="s">
        <v>5632</v>
      </c>
      <c r="I25" s="14" t="s">
        <v>5633</v>
      </c>
      <c r="L25" s="195" t="s">
        <v>5686</v>
      </c>
      <c r="M25" s="13" t="s">
        <v>5687</v>
      </c>
      <c r="N25" s="14" t="s">
        <v>183</v>
      </c>
      <c r="Q25" s="195" t="s">
        <v>5821</v>
      </c>
      <c r="R25" s="13" t="s">
        <v>5822</v>
      </c>
      <c r="S25" s="14" t="s">
        <v>4393</v>
      </c>
      <c r="V25" s="194" t="s">
        <v>5855</v>
      </c>
      <c r="W25" s="180" t="s">
        <v>5881</v>
      </c>
      <c r="X25" s="479" t="s">
        <v>5116</v>
      </c>
    </row>
    <row r="26" spans="2:24" ht="17.100000000000001" customHeight="1" x14ac:dyDescent="0.2">
      <c r="B26" s="195" t="s">
        <v>5110</v>
      </c>
      <c r="C26" s="13" t="s">
        <v>5111</v>
      </c>
      <c r="D26" s="14" t="s">
        <v>5112</v>
      </c>
      <c r="G26" s="195" t="s">
        <v>5634</v>
      </c>
      <c r="H26" s="13" t="s">
        <v>5635</v>
      </c>
      <c r="I26" s="14" t="s">
        <v>5636</v>
      </c>
      <c r="L26" s="195" t="s">
        <v>5730</v>
      </c>
      <c r="M26" s="13" t="s">
        <v>5731</v>
      </c>
      <c r="N26" s="14" t="s">
        <v>137</v>
      </c>
      <c r="Q26" s="474" t="s">
        <v>5810</v>
      </c>
      <c r="R26" s="13" t="s">
        <v>5811</v>
      </c>
      <c r="S26" s="14" t="s">
        <v>4386</v>
      </c>
      <c r="V26" s="194" t="s">
        <v>5855</v>
      </c>
      <c r="W26" s="180" t="s">
        <v>5881</v>
      </c>
      <c r="X26" s="479" t="s">
        <v>7428</v>
      </c>
    </row>
    <row r="27" spans="2:24" ht="17.100000000000001" customHeight="1" x14ac:dyDescent="0.2">
      <c r="B27" s="195" t="s">
        <v>5113</v>
      </c>
      <c r="C27" s="13" t="s">
        <v>5114</v>
      </c>
      <c r="D27" s="14" t="s">
        <v>5115</v>
      </c>
      <c r="G27" s="195" t="s">
        <v>5637</v>
      </c>
      <c r="H27" s="13" t="s">
        <v>5638</v>
      </c>
      <c r="I27" s="14" t="s">
        <v>5639</v>
      </c>
      <c r="L27" s="195" t="s">
        <v>5714</v>
      </c>
      <c r="M27" s="13" t="s">
        <v>5715</v>
      </c>
      <c r="N27" s="14" t="s">
        <v>164</v>
      </c>
      <c r="Q27" s="195" t="s">
        <v>2400</v>
      </c>
      <c r="R27" s="13" t="s">
        <v>5794</v>
      </c>
      <c r="S27" s="14" t="s">
        <v>4372</v>
      </c>
      <c r="V27" s="194" t="s">
        <v>5857</v>
      </c>
      <c r="W27" s="180" t="s">
        <v>4395</v>
      </c>
      <c r="X27" s="479" t="s">
        <v>5616</v>
      </c>
    </row>
    <row r="28" spans="2:24" ht="17.100000000000001" customHeight="1" x14ac:dyDescent="0.2">
      <c r="B28" s="195" t="s">
        <v>5117</v>
      </c>
      <c r="C28" s="13" t="s">
        <v>5118</v>
      </c>
      <c r="D28" s="14" t="s">
        <v>5119</v>
      </c>
      <c r="G28" s="195" t="s">
        <v>5640</v>
      </c>
      <c r="H28" s="13" t="s">
        <v>5641</v>
      </c>
      <c r="I28" s="14" t="s">
        <v>5642</v>
      </c>
      <c r="L28" s="195" t="s">
        <v>3437</v>
      </c>
      <c r="M28" s="13" t="s">
        <v>5786</v>
      </c>
      <c r="N28" s="14" t="s">
        <v>5787</v>
      </c>
      <c r="Q28" s="195" t="s">
        <v>5812</v>
      </c>
      <c r="R28" s="13" t="s">
        <v>5813</v>
      </c>
      <c r="S28" s="14" t="s">
        <v>4387</v>
      </c>
      <c r="V28" s="194" t="s">
        <v>7495</v>
      </c>
      <c r="W28" s="180" t="s">
        <v>5883</v>
      </c>
      <c r="X28" s="479" t="s">
        <v>5889</v>
      </c>
    </row>
    <row r="29" spans="2:24" ht="17.100000000000001" customHeight="1" x14ac:dyDescent="0.2">
      <c r="B29" s="195" t="s">
        <v>5120</v>
      </c>
      <c r="C29" s="13" t="s">
        <v>7438</v>
      </c>
      <c r="D29" s="14" t="s">
        <v>4222</v>
      </c>
      <c r="G29" s="195" t="s">
        <v>5643</v>
      </c>
      <c r="H29" s="13" t="s">
        <v>5643</v>
      </c>
      <c r="I29" s="14" t="s">
        <v>5644</v>
      </c>
      <c r="L29" s="195" t="s">
        <v>95</v>
      </c>
      <c r="M29" s="13" t="s">
        <v>132</v>
      </c>
      <c r="N29" s="14" t="s">
        <v>133</v>
      </c>
      <c r="Q29" s="195" t="s">
        <v>5814</v>
      </c>
      <c r="R29" s="13" t="s">
        <v>5815</v>
      </c>
      <c r="S29" s="14" t="s">
        <v>4388</v>
      </c>
      <c r="V29" s="194" t="s">
        <v>5687</v>
      </c>
      <c r="W29" s="180" t="s">
        <v>183</v>
      </c>
      <c r="X29" s="479" t="s">
        <v>5889</v>
      </c>
    </row>
    <row r="30" spans="2:24" ht="17.100000000000001" customHeight="1" x14ac:dyDescent="0.2">
      <c r="B30" s="195" t="s">
        <v>5121</v>
      </c>
      <c r="C30" s="13" t="s">
        <v>7539</v>
      </c>
      <c r="D30" s="14" t="s">
        <v>4365</v>
      </c>
      <c r="G30" s="195" t="s">
        <v>3448</v>
      </c>
      <c r="H30" s="13" t="s">
        <v>5645</v>
      </c>
      <c r="I30" s="14" t="s">
        <v>5646</v>
      </c>
      <c r="L30" s="195" t="s">
        <v>5684</v>
      </c>
      <c r="M30" s="13" t="s">
        <v>2379</v>
      </c>
      <c r="N30" s="14" t="s">
        <v>135</v>
      </c>
      <c r="Q30" s="195" t="s">
        <v>5834</v>
      </c>
      <c r="R30" s="13" t="s">
        <v>5835</v>
      </c>
      <c r="S30" s="14" t="s">
        <v>5836</v>
      </c>
      <c r="V30" s="194" t="s">
        <v>7496</v>
      </c>
      <c r="W30" s="180" t="s">
        <v>4321</v>
      </c>
      <c r="X30" s="479" t="s">
        <v>5889</v>
      </c>
    </row>
    <row r="31" spans="2:24" ht="17.100000000000001" customHeight="1" x14ac:dyDescent="0.2">
      <c r="B31" s="195" t="s">
        <v>7686</v>
      </c>
      <c r="C31" s="13" t="s">
        <v>7540</v>
      </c>
      <c r="D31" s="14" t="s">
        <v>7541</v>
      </c>
      <c r="G31" s="195" t="s">
        <v>5899</v>
      </c>
      <c r="H31" s="13" t="s">
        <v>5647</v>
      </c>
      <c r="I31" s="14" t="s">
        <v>5648</v>
      </c>
      <c r="L31" s="195" t="s">
        <v>5695</v>
      </c>
      <c r="M31" s="13" t="s">
        <v>5696</v>
      </c>
      <c r="N31" s="14" t="s">
        <v>144</v>
      </c>
      <c r="Q31" s="195" t="s">
        <v>5816</v>
      </c>
      <c r="R31" s="13" t="s">
        <v>4370</v>
      </c>
      <c r="S31" s="14" t="s">
        <v>4389</v>
      </c>
      <c r="V31" s="480" t="s">
        <v>2356</v>
      </c>
      <c r="W31" s="180" t="s">
        <v>5876</v>
      </c>
      <c r="X31" s="479" t="s">
        <v>7437</v>
      </c>
    </row>
    <row r="32" spans="2:24" ht="17.100000000000001" customHeight="1" x14ac:dyDescent="0.2">
      <c r="B32" s="195" t="s">
        <v>5122</v>
      </c>
      <c r="C32" s="13" t="s">
        <v>5123</v>
      </c>
      <c r="D32" s="14" t="s">
        <v>4219</v>
      </c>
      <c r="G32" s="195" t="s">
        <v>5649</v>
      </c>
      <c r="H32" s="13" t="s">
        <v>5650</v>
      </c>
      <c r="I32" s="14" t="s">
        <v>5651</v>
      </c>
      <c r="L32" s="195" t="s">
        <v>5840</v>
      </c>
      <c r="M32" s="13" t="s">
        <v>5678</v>
      </c>
      <c r="N32" s="14" t="s">
        <v>127</v>
      </c>
      <c r="Q32" s="195" t="s">
        <v>5799</v>
      </c>
      <c r="R32" s="13" t="s">
        <v>5800</v>
      </c>
      <c r="S32" s="14" t="s">
        <v>4378</v>
      </c>
      <c r="V32" s="194" t="s">
        <v>5870</v>
      </c>
      <c r="W32" s="180" t="s">
        <v>5886</v>
      </c>
      <c r="X32" s="479" t="s">
        <v>5552</v>
      </c>
    </row>
    <row r="33" spans="2:24" ht="17.100000000000001" customHeight="1" x14ac:dyDescent="0.2">
      <c r="B33" s="195" t="s">
        <v>2318</v>
      </c>
      <c r="C33" s="13" t="s">
        <v>2319</v>
      </c>
      <c r="D33" s="14" t="s">
        <v>5124</v>
      </c>
      <c r="G33" s="195" t="s">
        <v>5652</v>
      </c>
      <c r="H33" s="13" t="s">
        <v>5653</v>
      </c>
      <c r="I33" s="14" t="s">
        <v>5654</v>
      </c>
      <c r="L33" s="195" t="s">
        <v>6247</v>
      </c>
      <c r="M33" s="13" t="s">
        <v>5788</v>
      </c>
      <c r="N33" s="14" t="s">
        <v>5789</v>
      </c>
      <c r="Q33" s="195" t="s">
        <v>5817</v>
      </c>
      <c r="R33" s="13" t="s">
        <v>4371</v>
      </c>
      <c r="S33" s="14" t="s">
        <v>4390</v>
      </c>
      <c r="V33" s="194" t="s">
        <v>7497</v>
      </c>
      <c r="W33" s="180" t="s">
        <v>4258</v>
      </c>
      <c r="X33" s="479" t="s">
        <v>5235</v>
      </c>
    </row>
    <row r="34" spans="2:24" ht="17.100000000000001" customHeight="1" x14ac:dyDescent="0.2">
      <c r="B34" s="195" t="s">
        <v>5125</v>
      </c>
      <c r="C34" s="13" t="s">
        <v>5126</v>
      </c>
      <c r="D34" s="14" t="s">
        <v>5127</v>
      </c>
      <c r="G34" s="195" t="s">
        <v>5898</v>
      </c>
      <c r="H34" s="13" t="s">
        <v>5655</v>
      </c>
      <c r="I34" s="14" t="s">
        <v>5656</v>
      </c>
      <c r="L34" s="195" t="s">
        <v>179</v>
      </c>
      <c r="M34" s="13" t="s">
        <v>5737</v>
      </c>
      <c r="N34" s="14" t="s">
        <v>180</v>
      </c>
      <c r="Q34" s="195" t="s">
        <v>5818</v>
      </c>
      <c r="R34" s="13" t="s">
        <v>5819</v>
      </c>
      <c r="S34" s="14" t="s">
        <v>4391</v>
      </c>
      <c r="V34" s="194" t="s">
        <v>5846</v>
      </c>
      <c r="W34" s="180" t="s">
        <v>4375</v>
      </c>
      <c r="X34" s="479" t="s">
        <v>5616</v>
      </c>
    </row>
    <row r="35" spans="2:24" ht="17.100000000000001" customHeight="1" thickBot="1" x14ac:dyDescent="0.25">
      <c r="B35" s="195" t="s">
        <v>5128</v>
      </c>
      <c r="C35" s="13" t="s">
        <v>5129</v>
      </c>
      <c r="D35" s="14" t="s">
        <v>5130</v>
      </c>
      <c r="G35" s="195" t="s">
        <v>2381</v>
      </c>
      <c r="H35" s="13" t="s">
        <v>5657</v>
      </c>
      <c r="I35" s="14" t="s">
        <v>5658</v>
      </c>
      <c r="L35" s="195" t="s">
        <v>5716</v>
      </c>
      <c r="M35" s="13" t="s">
        <v>5717</v>
      </c>
      <c r="N35" s="14" t="s">
        <v>4319</v>
      </c>
      <c r="Q35" s="475" t="s">
        <v>91</v>
      </c>
      <c r="R35" s="197" t="s">
        <v>5820</v>
      </c>
      <c r="S35" s="198" t="s">
        <v>4392</v>
      </c>
      <c r="V35" s="480" t="s">
        <v>7498</v>
      </c>
      <c r="W35" s="181" t="s">
        <v>4209</v>
      </c>
      <c r="X35" s="479" t="s">
        <v>5228</v>
      </c>
    </row>
    <row r="36" spans="2:24" ht="17.100000000000001" customHeight="1" x14ac:dyDescent="0.2">
      <c r="B36" s="195" t="s">
        <v>5131</v>
      </c>
      <c r="C36" s="13" t="s">
        <v>5132</v>
      </c>
      <c r="D36" s="14" t="s">
        <v>4275</v>
      </c>
      <c r="G36" s="195" t="s">
        <v>5659</v>
      </c>
      <c r="H36" s="13" t="s">
        <v>5660</v>
      </c>
      <c r="I36" s="14" t="s">
        <v>5661</v>
      </c>
      <c r="L36" s="195" t="s">
        <v>5719</v>
      </c>
      <c r="M36" s="13" t="s">
        <v>167</v>
      </c>
      <c r="N36" s="14" t="s">
        <v>168</v>
      </c>
      <c r="V36" s="194" t="s">
        <v>5851</v>
      </c>
      <c r="W36" s="180" t="s">
        <v>5880</v>
      </c>
      <c r="X36" s="479" t="s">
        <v>366</v>
      </c>
    </row>
    <row r="37" spans="2:24" ht="17.100000000000001" customHeight="1" x14ac:dyDescent="0.2">
      <c r="B37" s="195" t="s">
        <v>2336</v>
      </c>
      <c r="C37" s="13" t="s">
        <v>5889</v>
      </c>
      <c r="D37" s="14" t="s">
        <v>4242</v>
      </c>
      <c r="G37" s="195" t="s">
        <v>5662</v>
      </c>
      <c r="H37" s="13" t="s">
        <v>5663</v>
      </c>
      <c r="I37" s="14" t="s">
        <v>5664</v>
      </c>
      <c r="L37" s="195" t="s">
        <v>5900</v>
      </c>
      <c r="M37" s="13" t="s">
        <v>5748</v>
      </c>
      <c r="N37" s="14" t="s">
        <v>4324</v>
      </c>
      <c r="V37" s="194" t="s">
        <v>5844</v>
      </c>
      <c r="W37" s="180" t="s">
        <v>4355</v>
      </c>
      <c r="X37" s="479" t="s">
        <v>5118</v>
      </c>
    </row>
    <row r="38" spans="2:24" ht="17.100000000000001" customHeight="1" x14ac:dyDescent="0.2">
      <c r="B38" s="195" t="s">
        <v>7687</v>
      </c>
      <c r="C38" s="13" t="s">
        <v>7542</v>
      </c>
      <c r="D38" s="14" t="s">
        <v>7543</v>
      </c>
      <c r="G38" s="195" t="s">
        <v>5665</v>
      </c>
      <c r="H38" s="13" t="s">
        <v>5666</v>
      </c>
      <c r="I38" s="14" t="s">
        <v>5667</v>
      </c>
      <c r="L38" s="195" t="s">
        <v>5749</v>
      </c>
      <c r="M38" s="13" t="s">
        <v>5750</v>
      </c>
      <c r="N38" s="14" t="s">
        <v>4325</v>
      </c>
      <c r="V38" s="194" t="s">
        <v>5225</v>
      </c>
      <c r="W38" s="180" t="s">
        <v>4203</v>
      </c>
      <c r="X38" s="479" t="s">
        <v>5373</v>
      </c>
    </row>
    <row r="39" spans="2:24" ht="17.100000000000001" customHeight="1" x14ac:dyDescent="0.2">
      <c r="B39" s="195" t="s">
        <v>5133</v>
      </c>
      <c r="C39" s="13" t="s">
        <v>5134</v>
      </c>
      <c r="D39" s="14" t="s">
        <v>5135</v>
      </c>
      <c r="G39" s="195" t="s">
        <v>3572</v>
      </c>
      <c r="H39" s="13" t="s">
        <v>5668</v>
      </c>
      <c r="I39" s="14" t="s">
        <v>5669</v>
      </c>
      <c r="L39" s="195" t="s">
        <v>5751</v>
      </c>
      <c r="M39" s="13" t="s">
        <v>5752</v>
      </c>
      <c r="N39" s="14" t="s">
        <v>4326</v>
      </c>
      <c r="V39" s="194" t="s">
        <v>5864</v>
      </c>
      <c r="W39" s="180" t="s">
        <v>4367</v>
      </c>
      <c r="X39" s="479" t="s">
        <v>366</v>
      </c>
    </row>
    <row r="40" spans="2:24" ht="17.100000000000001" customHeight="1" x14ac:dyDescent="0.2">
      <c r="B40" s="195" t="s">
        <v>7688</v>
      </c>
      <c r="C40" s="13" t="s">
        <v>7544</v>
      </c>
      <c r="D40" s="14" t="s">
        <v>7545</v>
      </c>
      <c r="G40" s="195" t="s">
        <v>5670</v>
      </c>
      <c r="H40" s="13" t="s">
        <v>5671</v>
      </c>
      <c r="I40" s="14" t="s">
        <v>5672</v>
      </c>
      <c r="L40" s="195" t="s">
        <v>5679</v>
      </c>
      <c r="M40" s="13" t="s">
        <v>5680</v>
      </c>
      <c r="N40" s="14" t="s">
        <v>129</v>
      </c>
      <c r="V40" s="194" t="s">
        <v>5854</v>
      </c>
      <c r="W40" s="180" t="s">
        <v>4385</v>
      </c>
      <c r="X40" s="479" t="s">
        <v>5616</v>
      </c>
    </row>
    <row r="41" spans="2:24" ht="17.100000000000001" customHeight="1" x14ac:dyDescent="0.2">
      <c r="B41" s="195" t="s">
        <v>7689</v>
      </c>
      <c r="C41" s="13" t="s">
        <v>7546</v>
      </c>
      <c r="D41" s="14" t="s">
        <v>7547</v>
      </c>
      <c r="G41" s="195" t="s">
        <v>5673</v>
      </c>
      <c r="H41" s="13" t="s">
        <v>5674</v>
      </c>
      <c r="I41" s="14" t="s">
        <v>5675</v>
      </c>
      <c r="L41" s="195" t="s">
        <v>5682</v>
      </c>
      <c r="M41" s="13" t="s">
        <v>5683</v>
      </c>
      <c r="N41" s="14" t="s">
        <v>134</v>
      </c>
      <c r="V41" s="480" t="s">
        <v>7499</v>
      </c>
      <c r="W41" s="180" t="s">
        <v>4249</v>
      </c>
      <c r="X41" s="479" t="s">
        <v>4179</v>
      </c>
    </row>
    <row r="42" spans="2:24" ht="17.100000000000001" customHeight="1" thickBot="1" x14ac:dyDescent="0.25">
      <c r="B42" s="195" t="s">
        <v>7548</v>
      </c>
      <c r="C42" s="13" t="s">
        <v>7548</v>
      </c>
      <c r="D42" s="14" t="s">
        <v>7549</v>
      </c>
      <c r="G42" s="196" t="s">
        <v>5897</v>
      </c>
      <c r="H42" s="197" t="s">
        <v>5676</v>
      </c>
      <c r="I42" s="198" t="s">
        <v>5677</v>
      </c>
      <c r="L42" s="195" t="s">
        <v>5720</v>
      </c>
      <c r="M42" s="13" t="s">
        <v>5721</v>
      </c>
      <c r="N42" s="14" t="s">
        <v>169</v>
      </c>
      <c r="V42" s="194" t="s">
        <v>5853</v>
      </c>
      <c r="W42" s="180" t="s">
        <v>4384</v>
      </c>
      <c r="X42" s="479" t="s">
        <v>5853</v>
      </c>
    </row>
    <row r="43" spans="2:24" ht="17.100000000000001" customHeight="1" x14ac:dyDescent="0.2">
      <c r="B43" s="195" t="s">
        <v>7690</v>
      </c>
      <c r="C43" s="13" t="s">
        <v>5888</v>
      </c>
      <c r="D43" s="14" t="s">
        <v>5138</v>
      </c>
      <c r="L43" s="195" t="s">
        <v>5741</v>
      </c>
      <c r="M43" s="13" t="s">
        <v>4318</v>
      </c>
      <c r="N43" s="14" t="s">
        <v>2406</v>
      </c>
      <c r="V43" s="480" t="s">
        <v>5853</v>
      </c>
      <c r="W43" s="180" t="s">
        <v>4384</v>
      </c>
      <c r="X43" s="479" t="s">
        <v>5616</v>
      </c>
    </row>
    <row r="44" spans="2:24" ht="17.100000000000001" customHeight="1" x14ac:dyDescent="0.2">
      <c r="B44" s="195" t="s">
        <v>7691</v>
      </c>
      <c r="C44" s="13" t="s">
        <v>5552</v>
      </c>
      <c r="D44" s="14" t="s">
        <v>4190</v>
      </c>
      <c r="L44" s="195" t="s">
        <v>5753</v>
      </c>
      <c r="M44" s="13" t="s">
        <v>5753</v>
      </c>
      <c r="N44" s="14" t="s">
        <v>4327</v>
      </c>
      <c r="V44" s="480" t="s">
        <v>5856</v>
      </c>
      <c r="W44" s="180" t="s">
        <v>4397</v>
      </c>
      <c r="X44" s="479" t="s">
        <v>5616</v>
      </c>
    </row>
    <row r="45" spans="2:24" ht="17.100000000000001" customHeight="1" x14ac:dyDescent="0.2">
      <c r="B45" s="195" t="s">
        <v>5139</v>
      </c>
      <c r="C45" s="13" t="s">
        <v>7550</v>
      </c>
      <c r="D45" s="14" t="s">
        <v>4228</v>
      </c>
      <c r="L45" s="195" t="s">
        <v>5710</v>
      </c>
      <c r="M45" s="13" t="s">
        <v>5711</v>
      </c>
      <c r="N45" s="14" t="s">
        <v>161</v>
      </c>
      <c r="V45" s="480" t="s">
        <v>5849</v>
      </c>
      <c r="W45" s="180" t="s">
        <v>4396</v>
      </c>
      <c r="X45" s="479" t="s">
        <v>5616</v>
      </c>
    </row>
    <row r="46" spans="2:24" ht="17.100000000000001" customHeight="1" x14ac:dyDescent="0.2">
      <c r="B46" s="195" t="s">
        <v>7692</v>
      </c>
      <c r="C46" s="13" t="s">
        <v>7551</v>
      </c>
      <c r="D46" s="14" t="s">
        <v>7552</v>
      </c>
      <c r="L46" s="195" t="s">
        <v>5726</v>
      </c>
      <c r="M46" s="13" t="s">
        <v>5727</v>
      </c>
      <c r="N46" s="14" t="s">
        <v>174</v>
      </c>
      <c r="V46" s="480" t="s">
        <v>7500</v>
      </c>
      <c r="W46" s="180" t="s">
        <v>5884</v>
      </c>
      <c r="X46" s="479" t="s">
        <v>5890</v>
      </c>
    </row>
    <row r="47" spans="2:24" ht="17.100000000000001" customHeight="1" x14ac:dyDescent="0.2">
      <c r="B47" s="195" t="s">
        <v>5140</v>
      </c>
      <c r="C47" s="13" t="s">
        <v>5141</v>
      </c>
      <c r="D47" s="14" t="s">
        <v>5142</v>
      </c>
      <c r="L47" s="195" t="s">
        <v>5762</v>
      </c>
      <c r="M47" s="13" t="s">
        <v>5762</v>
      </c>
      <c r="N47" s="14" t="s">
        <v>4332</v>
      </c>
      <c r="V47" s="194" t="s">
        <v>7501</v>
      </c>
      <c r="W47" s="180" t="s">
        <v>4268</v>
      </c>
      <c r="X47" s="479" t="s">
        <v>2319</v>
      </c>
    </row>
    <row r="48" spans="2:24" ht="17.100000000000001" customHeight="1" x14ac:dyDescent="0.2">
      <c r="B48" s="195" t="s">
        <v>85</v>
      </c>
      <c r="C48" s="13" t="s">
        <v>5143</v>
      </c>
      <c r="D48" s="14" t="s">
        <v>4191</v>
      </c>
      <c r="L48" s="195" t="s">
        <v>5756</v>
      </c>
      <c r="M48" s="13" t="s">
        <v>5757</v>
      </c>
      <c r="N48" s="14" t="s">
        <v>4329</v>
      </c>
      <c r="V48" s="194" t="s">
        <v>7502</v>
      </c>
      <c r="W48" s="180" t="s">
        <v>4212</v>
      </c>
      <c r="X48" s="479" t="s">
        <v>4179</v>
      </c>
    </row>
    <row r="49" spans="2:24" ht="17.100000000000001" customHeight="1" x14ac:dyDescent="0.2">
      <c r="B49" s="195" t="s">
        <v>2354</v>
      </c>
      <c r="C49" s="13" t="s">
        <v>163</v>
      </c>
      <c r="D49" s="14" t="s">
        <v>4210</v>
      </c>
      <c r="L49" s="195" t="s">
        <v>5724</v>
      </c>
      <c r="M49" s="13" t="s">
        <v>5725</v>
      </c>
      <c r="N49" s="14" t="s">
        <v>173</v>
      </c>
      <c r="V49" s="194" t="s">
        <v>7503</v>
      </c>
      <c r="W49" s="180" t="s">
        <v>127</v>
      </c>
      <c r="X49" s="479" t="s">
        <v>5678</v>
      </c>
    </row>
    <row r="50" spans="2:24" ht="17.100000000000001" customHeight="1" x14ac:dyDescent="0.2">
      <c r="B50" s="195" t="s">
        <v>5144</v>
      </c>
      <c r="C50" s="13" t="s">
        <v>5145</v>
      </c>
      <c r="D50" s="14" t="s">
        <v>5146</v>
      </c>
      <c r="L50" s="195" t="s">
        <v>5758</v>
      </c>
      <c r="M50" s="13" t="s">
        <v>5759</v>
      </c>
      <c r="N50" s="14" t="s">
        <v>4330</v>
      </c>
      <c r="V50" s="194" t="s">
        <v>7504</v>
      </c>
      <c r="W50" s="180" t="s">
        <v>5902</v>
      </c>
      <c r="X50" s="479" t="s">
        <v>5901</v>
      </c>
    </row>
    <row r="51" spans="2:24" ht="17.100000000000001" customHeight="1" x14ac:dyDescent="0.2">
      <c r="B51" s="195" t="s">
        <v>5147</v>
      </c>
      <c r="C51" s="13" t="s">
        <v>5148</v>
      </c>
      <c r="D51" s="14" t="s">
        <v>4358</v>
      </c>
      <c r="L51" s="195" t="s">
        <v>5760</v>
      </c>
      <c r="M51" s="13" t="s">
        <v>5761</v>
      </c>
      <c r="N51" s="14" t="s">
        <v>4331</v>
      </c>
      <c r="V51" s="194" t="s">
        <v>7505</v>
      </c>
      <c r="W51" s="180" t="s">
        <v>4290</v>
      </c>
      <c r="X51" s="479" t="s">
        <v>7506</v>
      </c>
    </row>
    <row r="52" spans="2:24" ht="17.100000000000001" customHeight="1" x14ac:dyDescent="0.2">
      <c r="B52" s="195" t="s">
        <v>5149</v>
      </c>
      <c r="C52" s="13" t="s">
        <v>7418</v>
      </c>
      <c r="D52" s="14" t="s">
        <v>5150</v>
      </c>
      <c r="L52" s="195" t="s">
        <v>5763</v>
      </c>
      <c r="M52" s="13" t="s">
        <v>5764</v>
      </c>
      <c r="N52" s="14" t="s">
        <v>4333</v>
      </c>
      <c r="V52" s="194" t="s">
        <v>7437</v>
      </c>
      <c r="W52" s="181" t="s">
        <v>4198</v>
      </c>
      <c r="X52" s="479" t="s">
        <v>7437</v>
      </c>
    </row>
    <row r="53" spans="2:24" ht="17.100000000000001" customHeight="1" x14ac:dyDescent="0.2">
      <c r="B53" s="195" t="s">
        <v>7693</v>
      </c>
      <c r="C53" s="13" t="s">
        <v>7444</v>
      </c>
      <c r="D53" s="14" t="s">
        <v>4193</v>
      </c>
      <c r="L53" s="195" t="s">
        <v>5780</v>
      </c>
      <c r="M53" s="13" t="s">
        <v>5781</v>
      </c>
      <c r="N53" s="14" t="s">
        <v>4342</v>
      </c>
      <c r="V53" s="194" t="s">
        <v>7507</v>
      </c>
      <c r="W53" s="180" t="s">
        <v>4181</v>
      </c>
      <c r="X53" s="479" t="s">
        <v>5890</v>
      </c>
    </row>
    <row r="54" spans="2:24" ht="17.100000000000001" customHeight="1" x14ac:dyDescent="0.2">
      <c r="B54" s="195" t="s">
        <v>7694</v>
      </c>
      <c r="C54" s="13" t="s">
        <v>5151</v>
      </c>
      <c r="D54" s="14" t="s">
        <v>5152</v>
      </c>
      <c r="L54" s="195" t="s">
        <v>5722</v>
      </c>
      <c r="M54" s="13" t="s">
        <v>170</v>
      </c>
      <c r="N54" s="14" t="s">
        <v>171</v>
      </c>
      <c r="V54" s="194" t="s">
        <v>7508</v>
      </c>
      <c r="W54" s="180" t="s">
        <v>7509</v>
      </c>
      <c r="X54" s="479" t="s">
        <v>5373</v>
      </c>
    </row>
    <row r="55" spans="2:24" ht="17.100000000000001" customHeight="1" x14ac:dyDescent="0.2">
      <c r="B55" s="195" t="s">
        <v>7695</v>
      </c>
      <c r="C55" s="13" t="s">
        <v>7428</v>
      </c>
      <c r="D55" s="14" t="s">
        <v>7553</v>
      </c>
      <c r="L55" s="195" t="s">
        <v>5765</v>
      </c>
      <c r="M55" s="13" t="s">
        <v>5766</v>
      </c>
      <c r="N55" s="14" t="s">
        <v>4334</v>
      </c>
      <c r="V55" s="480" t="s">
        <v>7510</v>
      </c>
      <c r="W55" s="180" t="s">
        <v>7511</v>
      </c>
      <c r="X55" s="479" t="s">
        <v>5373</v>
      </c>
    </row>
    <row r="56" spans="2:24" ht="17.100000000000001" customHeight="1" x14ac:dyDescent="0.2">
      <c r="B56" s="195" t="s">
        <v>5153</v>
      </c>
      <c r="C56" s="13" t="s">
        <v>5154</v>
      </c>
      <c r="D56" s="14" t="s">
        <v>5155</v>
      </c>
      <c r="L56" s="195" t="s">
        <v>154</v>
      </c>
      <c r="M56" s="13" t="s">
        <v>154</v>
      </c>
      <c r="N56" s="14" t="s">
        <v>155</v>
      </c>
      <c r="V56" s="194" t="s">
        <v>5850</v>
      </c>
      <c r="W56" s="181" t="s">
        <v>5879</v>
      </c>
      <c r="X56" s="479" t="s">
        <v>5326</v>
      </c>
    </row>
    <row r="57" spans="2:24" ht="17.100000000000001" customHeight="1" x14ac:dyDescent="0.2">
      <c r="B57" s="195" t="s">
        <v>5156</v>
      </c>
      <c r="C57" s="13" t="s">
        <v>5157</v>
      </c>
      <c r="D57" s="14" t="s">
        <v>5158</v>
      </c>
      <c r="L57" s="195" t="s">
        <v>5739</v>
      </c>
      <c r="M57" s="13" t="s">
        <v>5740</v>
      </c>
      <c r="N57" s="14" t="s">
        <v>184</v>
      </c>
      <c r="V57" s="194" t="s">
        <v>5333</v>
      </c>
      <c r="W57" s="180" t="s">
        <v>4345</v>
      </c>
      <c r="X57" s="479" t="s">
        <v>7448</v>
      </c>
    </row>
    <row r="58" spans="2:24" ht="17.100000000000001" customHeight="1" x14ac:dyDescent="0.2">
      <c r="B58" s="195" t="s">
        <v>5159</v>
      </c>
      <c r="C58" s="13" t="s">
        <v>5160</v>
      </c>
      <c r="D58" s="14" t="s">
        <v>5161</v>
      </c>
      <c r="L58" s="195" t="s">
        <v>5742</v>
      </c>
      <c r="M58" s="13" t="s">
        <v>5743</v>
      </c>
      <c r="N58" s="14" t="s">
        <v>160</v>
      </c>
      <c r="V58" s="480" t="s">
        <v>370</v>
      </c>
      <c r="W58" s="180" t="s">
        <v>4245</v>
      </c>
      <c r="X58" s="479" t="s">
        <v>7448</v>
      </c>
    </row>
    <row r="59" spans="2:24" ht="17.100000000000001" customHeight="1" x14ac:dyDescent="0.2">
      <c r="B59" s="195" t="s">
        <v>7696</v>
      </c>
      <c r="C59" s="13" t="s">
        <v>5162</v>
      </c>
      <c r="D59" s="14" t="s">
        <v>5163</v>
      </c>
      <c r="L59" s="195" t="s">
        <v>5708</v>
      </c>
      <c r="M59" s="13" t="s">
        <v>5709</v>
      </c>
      <c r="N59" s="14" t="s">
        <v>159</v>
      </c>
      <c r="V59" s="194" t="s">
        <v>5858</v>
      </c>
      <c r="W59" s="180" t="s">
        <v>4218</v>
      </c>
      <c r="X59" s="479" t="s">
        <v>366</v>
      </c>
    </row>
    <row r="60" spans="2:24" ht="17.100000000000001" customHeight="1" x14ac:dyDescent="0.2">
      <c r="B60" s="195" t="s">
        <v>7697</v>
      </c>
      <c r="C60" s="13" t="s">
        <v>7554</v>
      </c>
      <c r="D60" s="14" t="s">
        <v>7555</v>
      </c>
      <c r="L60" s="195" t="s">
        <v>5704</v>
      </c>
      <c r="M60" s="13" t="s">
        <v>5705</v>
      </c>
      <c r="N60" s="14" t="s">
        <v>365</v>
      </c>
      <c r="V60" s="194" t="s">
        <v>5869</v>
      </c>
      <c r="W60" s="180" t="s">
        <v>5885</v>
      </c>
      <c r="X60" s="479" t="s">
        <v>147</v>
      </c>
    </row>
    <row r="61" spans="2:24" ht="17.100000000000001" customHeight="1" x14ac:dyDescent="0.2">
      <c r="B61" s="195" t="s">
        <v>5009</v>
      </c>
      <c r="C61" s="13" t="s">
        <v>5164</v>
      </c>
      <c r="D61" s="14" t="s">
        <v>5165</v>
      </c>
      <c r="L61" s="195" t="s">
        <v>5767</v>
      </c>
      <c r="M61" s="13" t="s">
        <v>5768</v>
      </c>
      <c r="N61" s="14" t="s">
        <v>4335</v>
      </c>
      <c r="V61" s="194" t="s">
        <v>2335</v>
      </c>
      <c r="W61" s="180" t="s">
        <v>4299</v>
      </c>
      <c r="X61" s="479" t="s">
        <v>4179</v>
      </c>
    </row>
    <row r="62" spans="2:24" ht="17.100000000000001" customHeight="1" x14ac:dyDescent="0.2">
      <c r="B62" s="195" t="s">
        <v>386</v>
      </c>
      <c r="C62" s="13" t="s">
        <v>5890</v>
      </c>
      <c r="D62" s="14" t="s">
        <v>4182</v>
      </c>
      <c r="L62" s="195" t="s">
        <v>5790</v>
      </c>
      <c r="M62" s="13" t="s">
        <v>5769</v>
      </c>
      <c r="N62" s="14" t="s">
        <v>5770</v>
      </c>
      <c r="V62" s="480" t="s">
        <v>5861</v>
      </c>
      <c r="W62" s="180" t="s">
        <v>4283</v>
      </c>
      <c r="X62" s="479" t="s">
        <v>5090</v>
      </c>
    </row>
    <row r="63" spans="2:24" ht="17.100000000000001" customHeight="1" x14ac:dyDescent="0.2">
      <c r="B63" s="195" t="s">
        <v>5166</v>
      </c>
      <c r="C63" s="13" t="s">
        <v>5167</v>
      </c>
      <c r="D63" s="14" t="s">
        <v>4277</v>
      </c>
      <c r="L63" s="195" t="s">
        <v>5706</v>
      </c>
      <c r="M63" s="13" t="s">
        <v>5707</v>
      </c>
      <c r="N63" s="14" t="s">
        <v>157</v>
      </c>
      <c r="V63" s="480" t="s">
        <v>5860</v>
      </c>
      <c r="W63" s="180" t="s">
        <v>4295</v>
      </c>
      <c r="X63" s="479" t="s">
        <v>7512</v>
      </c>
    </row>
    <row r="64" spans="2:24" ht="17.100000000000001" customHeight="1" x14ac:dyDescent="0.2">
      <c r="B64" s="195" t="s">
        <v>7698</v>
      </c>
      <c r="C64" s="13" t="s">
        <v>7415</v>
      </c>
      <c r="D64" s="14" t="s">
        <v>4256</v>
      </c>
      <c r="L64" s="195" t="s">
        <v>5771</v>
      </c>
      <c r="M64" s="13" t="s">
        <v>5772</v>
      </c>
      <c r="N64" s="14" t="s">
        <v>4336</v>
      </c>
      <c r="V64" s="480" t="s">
        <v>5859</v>
      </c>
      <c r="W64" s="180" t="s">
        <v>4247</v>
      </c>
      <c r="X64" s="479" t="s">
        <v>5359</v>
      </c>
    </row>
    <row r="65" spans="2:24" ht="17.100000000000001" customHeight="1" x14ac:dyDescent="0.2">
      <c r="B65" s="195" t="s">
        <v>5168</v>
      </c>
      <c r="C65" s="13" t="s">
        <v>7424</v>
      </c>
      <c r="D65" s="14" t="s">
        <v>4225</v>
      </c>
      <c r="L65" s="195" t="s">
        <v>5773</v>
      </c>
      <c r="M65" s="13" t="s">
        <v>5774</v>
      </c>
      <c r="N65" s="14" t="s">
        <v>4337</v>
      </c>
      <c r="V65" s="480" t="s">
        <v>5868</v>
      </c>
      <c r="W65" s="180" t="s">
        <v>4223</v>
      </c>
      <c r="X65" s="479" t="s">
        <v>5324</v>
      </c>
    </row>
    <row r="66" spans="2:24" ht="17.100000000000001" customHeight="1" x14ac:dyDescent="0.2">
      <c r="B66" s="195" t="s">
        <v>5169</v>
      </c>
      <c r="C66" s="13" t="s">
        <v>5170</v>
      </c>
      <c r="D66" s="14" t="s">
        <v>4263</v>
      </c>
      <c r="L66" s="195" t="s">
        <v>5738</v>
      </c>
      <c r="M66" s="13" t="s">
        <v>181</v>
      </c>
      <c r="N66" s="14" t="s">
        <v>182</v>
      </c>
      <c r="V66" s="480" t="s">
        <v>156</v>
      </c>
      <c r="W66" s="180" t="s">
        <v>4201</v>
      </c>
      <c r="X66" s="479" t="s">
        <v>5359</v>
      </c>
    </row>
    <row r="67" spans="2:24" ht="17.100000000000001" customHeight="1" x14ac:dyDescent="0.2">
      <c r="B67" s="195" t="s">
        <v>5171</v>
      </c>
      <c r="C67" s="13" t="s">
        <v>2358</v>
      </c>
      <c r="D67" s="14" t="s">
        <v>5172</v>
      </c>
      <c r="L67" s="195" t="s">
        <v>5703</v>
      </c>
      <c r="M67" s="13" t="s">
        <v>152</v>
      </c>
      <c r="N67" s="14" t="s">
        <v>153</v>
      </c>
      <c r="V67" s="480" t="s">
        <v>369</v>
      </c>
      <c r="W67" s="180" t="s">
        <v>4244</v>
      </c>
      <c r="X67" s="479" t="s">
        <v>7448</v>
      </c>
    </row>
    <row r="68" spans="2:24" ht="17.100000000000001" customHeight="1" x14ac:dyDescent="0.2">
      <c r="B68" s="195" t="s">
        <v>5173</v>
      </c>
      <c r="C68" s="13" t="s">
        <v>5174</v>
      </c>
      <c r="D68" s="14" t="s">
        <v>4347</v>
      </c>
      <c r="L68" s="195" t="s">
        <v>5728</v>
      </c>
      <c r="M68" s="13" t="s">
        <v>5775</v>
      </c>
      <c r="N68" s="14" t="s">
        <v>4338</v>
      </c>
      <c r="V68" s="480" t="s">
        <v>5862</v>
      </c>
      <c r="W68" s="180" t="s">
        <v>5882</v>
      </c>
      <c r="X68" s="479" t="s">
        <v>5626</v>
      </c>
    </row>
    <row r="69" spans="2:24" ht="17.100000000000001" customHeight="1" x14ac:dyDescent="0.2">
      <c r="B69" s="195" t="s">
        <v>7699</v>
      </c>
      <c r="C69" s="13" t="s">
        <v>7556</v>
      </c>
      <c r="D69" s="14" t="s">
        <v>7557</v>
      </c>
      <c r="L69" s="195" t="s">
        <v>5728</v>
      </c>
      <c r="M69" s="13" t="s">
        <v>5729</v>
      </c>
      <c r="N69" s="14" t="s">
        <v>2402</v>
      </c>
      <c r="V69" s="480" t="s">
        <v>5743</v>
      </c>
      <c r="W69" s="180" t="s">
        <v>160</v>
      </c>
      <c r="X69" s="479" t="s">
        <v>5743</v>
      </c>
    </row>
    <row r="70" spans="2:24" ht="17.100000000000001" customHeight="1" x14ac:dyDescent="0.2">
      <c r="B70" s="195" t="s">
        <v>7700</v>
      </c>
      <c r="C70" s="13" t="s">
        <v>7558</v>
      </c>
      <c r="D70" s="14" t="s">
        <v>7559</v>
      </c>
      <c r="L70" s="195" t="s">
        <v>5697</v>
      </c>
      <c r="M70" s="13" t="s">
        <v>5698</v>
      </c>
      <c r="N70" s="14" t="s">
        <v>145</v>
      </c>
      <c r="V70" s="480" t="s">
        <v>7513</v>
      </c>
      <c r="W70" s="180" t="s">
        <v>7514</v>
      </c>
      <c r="X70" s="479" t="s">
        <v>7515</v>
      </c>
    </row>
    <row r="71" spans="2:24" ht="17.100000000000001" customHeight="1" x14ac:dyDescent="0.2">
      <c r="B71" s="195" t="s">
        <v>5175</v>
      </c>
      <c r="C71" s="13" t="s">
        <v>5176</v>
      </c>
      <c r="D71" s="14" t="s">
        <v>5177</v>
      </c>
      <c r="L71" s="195" t="s">
        <v>70</v>
      </c>
      <c r="M71" s="13" t="s">
        <v>5702</v>
      </c>
      <c r="N71" s="14" t="s">
        <v>151</v>
      </c>
      <c r="V71" s="480" t="s">
        <v>5845</v>
      </c>
      <c r="W71" s="180" t="s">
        <v>5875</v>
      </c>
      <c r="X71" s="479" t="s">
        <v>5563</v>
      </c>
    </row>
    <row r="72" spans="2:24" ht="17.100000000000001" customHeight="1" x14ac:dyDescent="0.2">
      <c r="B72" s="195" t="s">
        <v>7701</v>
      </c>
      <c r="C72" s="13" t="s">
        <v>7423</v>
      </c>
      <c r="D72" s="14" t="s">
        <v>7560</v>
      </c>
      <c r="L72" s="195" t="s">
        <v>5701</v>
      </c>
      <c r="M72" s="13" t="s">
        <v>148</v>
      </c>
      <c r="N72" s="14" t="s">
        <v>149</v>
      </c>
      <c r="V72" s="480" t="s">
        <v>5698</v>
      </c>
      <c r="W72" s="180" t="s">
        <v>145</v>
      </c>
      <c r="X72" s="479" t="s">
        <v>5698</v>
      </c>
    </row>
    <row r="73" spans="2:24" ht="17.100000000000001" customHeight="1" x14ac:dyDescent="0.2">
      <c r="B73" s="195" t="s">
        <v>5178</v>
      </c>
      <c r="C73" s="13" t="s">
        <v>5179</v>
      </c>
      <c r="D73" s="14" t="s">
        <v>4294</v>
      </c>
      <c r="L73" s="195" t="s">
        <v>5699</v>
      </c>
      <c r="M73" s="13" t="s">
        <v>5700</v>
      </c>
      <c r="N73" s="14" t="s">
        <v>146</v>
      </c>
      <c r="V73" s="480" t="s">
        <v>5848</v>
      </c>
      <c r="W73" s="180" t="s">
        <v>5878</v>
      </c>
      <c r="X73" s="479" t="s">
        <v>5554</v>
      </c>
    </row>
    <row r="74" spans="2:24" ht="17.100000000000001" customHeight="1" x14ac:dyDescent="0.2">
      <c r="B74" s="195" t="s">
        <v>5180</v>
      </c>
      <c r="C74" s="13" t="s">
        <v>5181</v>
      </c>
      <c r="D74" s="14" t="s">
        <v>5182</v>
      </c>
      <c r="L74" s="195" t="s">
        <v>5791</v>
      </c>
      <c r="M74" s="13" t="s">
        <v>5792</v>
      </c>
      <c r="N74" s="14" t="s">
        <v>5793</v>
      </c>
      <c r="V74" s="480" t="s">
        <v>7516</v>
      </c>
      <c r="W74" s="180" t="s">
        <v>176</v>
      </c>
      <c r="X74" s="479" t="s">
        <v>5889</v>
      </c>
    </row>
    <row r="75" spans="2:24" ht="17.100000000000001" customHeight="1" x14ac:dyDescent="0.2">
      <c r="B75" s="195" t="s">
        <v>5183</v>
      </c>
      <c r="C75" s="13" t="s">
        <v>5184</v>
      </c>
      <c r="D75" s="14" t="s">
        <v>5185</v>
      </c>
      <c r="L75" s="195" t="s">
        <v>5776</v>
      </c>
      <c r="M75" s="13" t="s">
        <v>5776</v>
      </c>
      <c r="N75" s="14" t="s">
        <v>4339</v>
      </c>
      <c r="V75" s="480" t="s">
        <v>7517</v>
      </c>
      <c r="W75" s="180" t="s">
        <v>175</v>
      </c>
      <c r="X75" s="479" t="s">
        <v>5889</v>
      </c>
    </row>
    <row r="76" spans="2:24" ht="17.100000000000001" customHeight="1" x14ac:dyDescent="0.2">
      <c r="B76" s="195" t="s">
        <v>5186</v>
      </c>
      <c r="C76" s="13" t="s">
        <v>5187</v>
      </c>
      <c r="D76" s="14" t="s">
        <v>4234</v>
      </c>
      <c r="L76" s="195" t="s">
        <v>172</v>
      </c>
      <c r="M76" s="13" t="s">
        <v>172</v>
      </c>
      <c r="N76" s="14" t="s">
        <v>5723</v>
      </c>
      <c r="V76" s="480" t="s">
        <v>7518</v>
      </c>
      <c r="W76" s="180" t="s">
        <v>7519</v>
      </c>
      <c r="X76" s="479" t="s">
        <v>5094</v>
      </c>
    </row>
    <row r="77" spans="2:24" ht="17.100000000000001" customHeight="1" x14ac:dyDescent="0.2">
      <c r="B77" s="195" t="s">
        <v>7702</v>
      </c>
      <c r="C77" s="13" t="s">
        <v>7431</v>
      </c>
      <c r="D77" s="14" t="s">
        <v>7561</v>
      </c>
      <c r="L77" s="195" t="s">
        <v>3380</v>
      </c>
      <c r="M77" s="13" t="s">
        <v>5777</v>
      </c>
      <c r="N77" s="14" t="s">
        <v>4340</v>
      </c>
      <c r="V77" s="480" t="s">
        <v>2376</v>
      </c>
      <c r="W77" s="180" t="s">
        <v>4300</v>
      </c>
      <c r="X77" s="479" t="s">
        <v>5580</v>
      </c>
    </row>
    <row r="78" spans="2:24" ht="17.100000000000001" customHeight="1" x14ac:dyDescent="0.2">
      <c r="B78" s="195" t="s">
        <v>5188</v>
      </c>
      <c r="C78" s="13" t="s">
        <v>5189</v>
      </c>
      <c r="D78" s="14" t="s">
        <v>5190</v>
      </c>
      <c r="L78" s="195" t="s">
        <v>5712</v>
      </c>
      <c r="M78" s="13" t="s">
        <v>5713</v>
      </c>
      <c r="N78" s="14" t="s">
        <v>162</v>
      </c>
      <c r="V78" s="480" t="s">
        <v>2377</v>
      </c>
      <c r="W78" s="180" t="s">
        <v>4303</v>
      </c>
      <c r="X78" s="479" t="s">
        <v>5580</v>
      </c>
    </row>
    <row r="79" spans="2:24" ht="17.100000000000001" customHeight="1" thickBot="1" x14ac:dyDescent="0.25">
      <c r="B79" s="195" t="s">
        <v>5191</v>
      </c>
      <c r="C79" s="13" t="s">
        <v>2321</v>
      </c>
      <c r="D79" s="14" t="s">
        <v>4298</v>
      </c>
      <c r="L79" s="196" t="s">
        <v>5778</v>
      </c>
      <c r="M79" s="197" t="s">
        <v>5779</v>
      </c>
      <c r="N79" s="198" t="s">
        <v>4341</v>
      </c>
      <c r="V79" s="480" t="s">
        <v>5485</v>
      </c>
      <c r="W79" s="180" t="s">
        <v>4192</v>
      </c>
      <c r="X79" s="479" t="s">
        <v>5678</v>
      </c>
    </row>
    <row r="80" spans="2:24" ht="17.100000000000001" customHeight="1" x14ac:dyDescent="0.2">
      <c r="B80" s="195" t="s">
        <v>7703</v>
      </c>
      <c r="C80" s="13" t="s">
        <v>7434</v>
      </c>
      <c r="D80" s="14" t="s">
        <v>4187</v>
      </c>
      <c r="V80" s="480" t="s">
        <v>7520</v>
      </c>
      <c r="W80" s="180" t="s">
        <v>7521</v>
      </c>
      <c r="X80" s="479" t="s">
        <v>7515</v>
      </c>
    </row>
    <row r="81" spans="2:24" ht="17.100000000000001" customHeight="1" x14ac:dyDescent="0.2">
      <c r="B81" s="195" t="s">
        <v>7704</v>
      </c>
      <c r="C81" s="13" t="s">
        <v>7562</v>
      </c>
      <c r="D81" s="14" t="s">
        <v>7563</v>
      </c>
      <c r="V81" s="480" t="s">
        <v>7522</v>
      </c>
      <c r="W81" s="180" t="s">
        <v>7523</v>
      </c>
      <c r="X81" s="479" t="s">
        <v>7515</v>
      </c>
    </row>
    <row r="82" spans="2:24" ht="17.100000000000001" customHeight="1" x14ac:dyDescent="0.2">
      <c r="B82" s="195" t="s">
        <v>7705</v>
      </c>
      <c r="C82" s="13" t="s">
        <v>2373</v>
      </c>
      <c r="D82" s="14" t="s">
        <v>4344</v>
      </c>
      <c r="V82" s="480" t="s">
        <v>7524</v>
      </c>
      <c r="W82" s="180" t="s">
        <v>7525</v>
      </c>
      <c r="X82" s="479" t="s">
        <v>5580</v>
      </c>
    </row>
    <row r="83" spans="2:24" ht="17.100000000000001" customHeight="1" x14ac:dyDescent="0.2">
      <c r="B83" s="195" t="s">
        <v>7706</v>
      </c>
      <c r="C83" s="13" t="s">
        <v>7564</v>
      </c>
      <c r="D83" s="14" t="s">
        <v>7565</v>
      </c>
      <c r="V83" s="480" t="s">
        <v>7526</v>
      </c>
      <c r="W83" s="180" t="s">
        <v>7527</v>
      </c>
      <c r="X83" s="479" t="s">
        <v>5580</v>
      </c>
    </row>
    <row r="84" spans="2:24" ht="17.100000000000001" customHeight="1" x14ac:dyDescent="0.2">
      <c r="B84" s="195" t="s">
        <v>7707</v>
      </c>
      <c r="C84" s="13" t="s">
        <v>5901</v>
      </c>
      <c r="D84" s="14" t="s">
        <v>5902</v>
      </c>
      <c r="V84" s="480" t="s">
        <v>5842</v>
      </c>
      <c r="W84" s="180" t="s">
        <v>5873</v>
      </c>
      <c r="X84" s="479" t="s">
        <v>5580</v>
      </c>
    </row>
    <row r="85" spans="2:24" ht="17.100000000000001" customHeight="1" x14ac:dyDescent="0.2">
      <c r="B85" s="195" t="s">
        <v>5193</v>
      </c>
      <c r="C85" s="13" t="s">
        <v>5194</v>
      </c>
      <c r="D85" s="14" t="s">
        <v>5195</v>
      </c>
      <c r="V85" s="480" t="s">
        <v>158</v>
      </c>
      <c r="W85" s="180" t="s">
        <v>4202</v>
      </c>
      <c r="X85" s="479" t="s">
        <v>5414</v>
      </c>
    </row>
    <row r="86" spans="2:24" ht="17.100000000000001" customHeight="1" x14ac:dyDescent="0.2">
      <c r="B86" s="195" t="s">
        <v>5196</v>
      </c>
      <c r="C86" s="13" t="s">
        <v>7566</v>
      </c>
      <c r="D86" s="14" t="s">
        <v>5197</v>
      </c>
      <c r="V86" s="480" t="s">
        <v>5871</v>
      </c>
      <c r="W86" s="180" t="s">
        <v>4200</v>
      </c>
      <c r="X86" s="479" t="s">
        <v>5890</v>
      </c>
    </row>
    <row r="87" spans="2:24" ht="17.100000000000001" customHeight="1" x14ac:dyDescent="0.2">
      <c r="B87" s="195" t="s">
        <v>5198</v>
      </c>
      <c r="C87" s="13" t="s">
        <v>7567</v>
      </c>
      <c r="D87" s="14" t="s">
        <v>5199</v>
      </c>
      <c r="V87" s="480" t="s">
        <v>5867</v>
      </c>
      <c r="W87" s="180" t="s">
        <v>4353</v>
      </c>
      <c r="X87" s="479" t="s">
        <v>2323</v>
      </c>
    </row>
    <row r="88" spans="2:24" ht="17.100000000000001" customHeight="1" x14ac:dyDescent="0.2">
      <c r="B88" s="195" t="s">
        <v>5200</v>
      </c>
      <c r="C88" s="13" t="s">
        <v>5201</v>
      </c>
      <c r="D88" s="14" t="s">
        <v>5202</v>
      </c>
      <c r="V88" s="480" t="s">
        <v>5863</v>
      </c>
      <c r="W88" s="180" t="s">
        <v>4229</v>
      </c>
      <c r="X88" s="479" t="s">
        <v>5866</v>
      </c>
    </row>
    <row r="89" spans="2:24" ht="17.100000000000001" customHeight="1" x14ac:dyDescent="0.2">
      <c r="B89" s="195" t="s">
        <v>5203</v>
      </c>
      <c r="C89" s="13" t="s">
        <v>5204</v>
      </c>
      <c r="D89" s="14" t="s">
        <v>5205</v>
      </c>
      <c r="V89" s="480" t="s">
        <v>5872</v>
      </c>
      <c r="W89" s="180" t="s">
        <v>4188</v>
      </c>
      <c r="X89" s="479" t="s">
        <v>5574</v>
      </c>
    </row>
    <row r="90" spans="2:24" ht="17.100000000000001" customHeight="1" x14ac:dyDescent="0.2">
      <c r="B90" s="195" t="s">
        <v>7708</v>
      </c>
      <c r="C90" s="13" t="s">
        <v>7568</v>
      </c>
      <c r="D90" s="14" t="s">
        <v>7569</v>
      </c>
      <c r="V90" s="480" t="s">
        <v>7528</v>
      </c>
      <c r="W90" s="180" t="s">
        <v>4348</v>
      </c>
      <c r="X90" s="479" t="s">
        <v>5574</v>
      </c>
    </row>
    <row r="91" spans="2:24" ht="17.100000000000001" customHeight="1" x14ac:dyDescent="0.2">
      <c r="B91" s="195" t="s">
        <v>2388</v>
      </c>
      <c r="C91" s="13" t="s">
        <v>2335</v>
      </c>
      <c r="D91" s="14" t="s">
        <v>4299</v>
      </c>
      <c r="V91" s="480" t="s">
        <v>2355</v>
      </c>
      <c r="W91" s="180" t="s">
        <v>4184</v>
      </c>
      <c r="X91" s="479" t="s">
        <v>5275</v>
      </c>
    </row>
    <row r="92" spans="2:24" ht="17.100000000000001" customHeight="1" x14ac:dyDescent="0.2">
      <c r="B92" s="195" t="s">
        <v>5206</v>
      </c>
      <c r="C92" s="13" t="s">
        <v>5207</v>
      </c>
      <c r="D92" s="14" t="s">
        <v>5208</v>
      </c>
      <c r="V92" s="480" t="s">
        <v>2367</v>
      </c>
      <c r="W92" s="180" t="s">
        <v>4362</v>
      </c>
      <c r="X92" s="479" t="s">
        <v>7437</v>
      </c>
    </row>
    <row r="93" spans="2:24" ht="17.100000000000001" customHeight="1" x14ac:dyDescent="0.2">
      <c r="B93" s="195" t="s">
        <v>7709</v>
      </c>
      <c r="C93" s="13" t="s">
        <v>5209</v>
      </c>
      <c r="D93" s="14" t="s">
        <v>5210</v>
      </c>
      <c r="V93" s="480" t="s">
        <v>7529</v>
      </c>
      <c r="W93" s="180" t="s">
        <v>7530</v>
      </c>
      <c r="X93" s="479" t="s">
        <v>5094</v>
      </c>
    </row>
    <row r="94" spans="2:24" ht="17.100000000000001" customHeight="1" x14ac:dyDescent="0.2">
      <c r="B94" s="195" t="s">
        <v>7710</v>
      </c>
      <c r="C94" s="13" t="s">
        <v>5211</v>
      </c>
      <c r="D94" s="14" t="s">
        <v>5212</v>
      </c>
      <c r="V94" s="480" t="s">
        <v>5865</v>
      </c>
      <c r="W94" s="180" t="s">
        <v>4351</v>
      </c>
      <c r="X94" s="479" t="s">
        <v>5132</v>
      </c>
    </row>
    <row r="95" spans="2:24" ht="17.100000000000001" customHeight="1" thickBot="1" x14ac:dyDescent="0.25">
      <c r="B95" s="195" t="s">
        <v>5213</v>
      </c>
      <c r="C95" s="13" t="s">
        <v>5214</v>
      </c>
      <c r="D95" s="14" t="s">
        <v>5215</v>
      </c>
      <c r="V95" s="481" t="s">
        <v>7531</v>
      </c>
      <c r="W95" s="482" t="s">
        <v>7532</v>
      </c>
      <c r="X95" s="483" t="s">
        <v>2359</v>
      </c>
    </row>
    <row r="96" spans="2:24" ht="17.100000000000001" customHeight="1" x14ac:dyDescent="0.2">
      <c r="B96" s="195" t="s">
        <v>5216</v>
      </c>
      <c r="C96" s="13" t="s">
        <v>5217</v>
      </c>
      <c r="D96" s="14" t="s">
        <v>5218</v>
      </c>
    </row>
    <row r="97" spans="2:4" ht="17.100000000000001" customHeight="1" x14ac:dyDescent="0.2">
      <c r="B97" s="195" t="s">
        <v>5219</v>
      </c>
      <c r="C97" s="13" t="s">
        <v>2375</v>
      </c>
      <c r="D97" s="14" t="s">
        <v>5220</v>
      </c>
    </row>
    <row r="98" spans="2:4" ht="17.100000000000001" customHeight="1" x14ac:dyDescent="0.2">
      <c r="B98" s="195" t="s">
        <v>5221</v>
      </c>
      <c r="C98" s="13" t="s">
        <v>5222</v>
      </c>
      <c r="D98" s="14" t="s">
        <v>5223</v>
      </c>
    </row>
    <row r="99" spans="2:4" ht="17.100000000000001" customHeight="1" x14ac:dyDescent="0.2">
      <c r="B99" s="195" t="s">
        <v>7570</v>
      </c>
      <c r="C99" s="13" t="s">
        <v>7570</v>
      </c>
      <c r="D99" s="14" t="s">
        <v>7571</v>
      </c>
    </row>
    <row r="100" spans="2:4" ht="17.100000000000001" customHeight="1" x14ac:dyDescent="0.2">
      <c r="B100" s="195" t="s">
        <v>5224</v>
      </c>
      <c r="C100" s="13" t="s">
        <v>2359</v>
      </c>
      <c r="D100" s="14" t="s">
        <v>4297</v>
      </c>
    </row>
    <row r="101" spans="2:4" ht="17.100000000000001" customHeight="1" x14ac:dyDescent="0.2">
      <c r="B101" s="195" t="s">
        <v>7711</v>
      </c>
      <c r="C101" s="13" t="s">
        <v>7572</v>
      </c>
      <c r="D101" s="14" t="s">
        <v>7573</v>
      </c>
    </row>
    <row r="102" spans="2:4" ht="17.100000000000001" customHeight="1" x14ac:dyDescent="0.2">
      <c r="B102" s="195" t="s">
        <v>5226</v>
      </c>
      <c r="C102" s="13" t="s">
        <v>5227</v>
      </c>
      <c r="D102" s="14" t="s">
        <v>4235</v>
      </c>
    </row>
    <row r="103" spans="2:4" ht="17.100000000000001" customHeight="1" x14ac:dyDescent="0.2">
      <c r="B103" s="195" t="s">
        <v>7712</v>
      </c>
      <c r="C103" s="13" t="s">
        <v>7574</v>
      </c>
      <c r="D103" s="14" t="s">
        <v>4276</v>
      </c>
    </row>
    <row r="104" spans="2:4" ht="17.100000000000001" customHeight="1" x14ac:dyDescent="0.2">
      <c r="B104" s="195" t="s">
        <v>2338</v>
      </c>
      <c r="C104" s="13" t="s">
        <v>5228</v>
      </c>
      <c r="D104" s="14" t="s">
        <v>4199</v>
      </c>
    </row>
    <row r="105" spans="2:4" ht="17.100000000000001" customHeight="1" x14ac:dyDescent="0.2">
      <c r="B105" s="195" t="s">
        <v>5229</v>
      </c>
      <c r="C105" s="13" t="s">
        <v>5230</v>
      </c>
      <c r="D105" s="14" t="s">
        <v>5231</v>
      </c>
    </row>
    <row r="106" spans="2:4" ht="17.100000000000001" customHeight="1" x14ac:dyDescent="0.2">
      <c r="B106" s="195" t="s">
        <v>5232</v>
      </c>
      <c r="C106" s="13" t="s">
        <v>5233</v>
      </c>
      <c r="D106" s="14" t="s">
        <v>4310</v>
      </c>
    </row>
    <row r="107" spans="2:4" ht="17.100000000000001" customHeight="1" x14ac:dyDescent="0.2">
      <c r="B107" s="195" t="s">
        <v>47</v>
      </c>
      <c r="C107" s="13" t="s">
        <v>5906</v>
      </c>
      <c r="D107" s="14" t="s">
        <v>7575</v>
      </c>
    </row>
    <row r="108" spans="2:4" ht="17.100000000000001" customHeight="1" x14ac:dyDescent="0.2">
      <c r="B108" s="195" t="s">
        <v>7713</v>
      </c>
      <c r="C108" s="13" t="s">
        <v>7436</v>
      </c>
      <c r="D108" s="14" t="s">
        <v>4271</v>
      </c>
    </row>
    <row r="109" spans="2:4" ht="17.100000000000001" customHeight="1" x14ac:dyDescent="0.2">
      <c r="B109" s="195" t="s">
        <v>421</v>
      </c>
      <c r="C109" s="13" t="s">
        <v>5234</v>
      </c>
      <c r="D109" s="14" t="s">
        <v>4213</v>
      </c>
    </row>
    <row r="110" spans="2:4" ht="17.100000000000001" customHeight="1" x14ac:dyDescent="0.2">
      <c r="B110" s="195" t="s">
        <v>7714</v>
      </c>
      <c r="C110" s="13" t="s">
        <v>5235</v>
      </c>
      <c r="D110" s="14" t="s">
        <v>5236</v>
      </c>
    </row>
    <row r="111" spans="2:4" ht="17.100000000000001" customHeight="1" x14ac:dyDescent="0.2">
      <c r="B111" s="195" t="s">
        <v>5838</v>
      </c>
      <c r="C111" s="13" t="s">
        <v>366</v>
      </c>
      <c r="D111" s="14" t="s">
        <v>4217</v>
      </c>
    </row>
    <row r="112" spans="2:4" ht="17.100000000000001" customHeight="1" x14ac:dyDescent="0.2">
      <c r="B112" s="195" t="s">
        <v>5237</v>
      </c>
      <c r="C112" s="13" t="s">
        <v>5238</v>
      </c>
      <c r="D112" s="14" t="s">
        <v>5239</v>
      </c>
    </row>
    <row r="113" spans="2:4" ht="17.100000000000001" customHeight="1" x14ac:dyDescent="0.2">
      <c r="B113" s="195" t="s">
        <v>7715</v>
      </c>
      <c r="C113" s="13" t="s">
        <v>7576</v>
      </c>
      <c r="D113" s="14" t="s">
        <v>5192</v>
      </c>
    </row>
    <row r="114" spans="2:4" ht="17.100000000000001" customHeight="1" x14ac:dyDescent="0.2">
      <c r="B114" s="195" t="s">
        <v>5240</v>
      </c>
      <c r="C114" s="13" t="s">
        <v>5241</v>
      </c>
      <c r="D114" s="14" t="s">
        <v>5242</v>
      </c>
    </row>
    <row r="115" spans="2:4" ht="17.100000000000001" customHeight="1" x14ac:dyDescent="0.2">
      <c r="B115" s="195" t="s">
        <v>7716</v>
      </c>
      <c r="C115" s="13" t="s">
        <v>5908</v>
      </c>
      <c r="D115" s="14" t="s">
        <v>4224</v>
      </c>
    </row>
    <row r="116" spans="2:4" ht="17.100000000000001" customHeight="1" x14ac:dyDescent="0.2">
      <c r="B116" s="195" t="s">
        <v>5243</v>
      </c>
      <c r="C116" s="13" t="s">
        <v>5244</v>
      </c>
      <c r="D116" s="14" t="s">
        <v>4354</v>
      </c>
    </row>
    <row r="117" spans="2:4" ht="17.100000000000001" customHeight="1" x14ac:dyDescent="0.2">
      <c r="B117" s="195" t="s">
        <v>5245</v>
      </c>
      <c r="C117" s="13" t="s">
        <v>5246</v>
      </c>
      <c r="D117" s="14" t="s">
        <v>4239</v>
      </c>
    </row>
    <row r="118" spans="2:4" ht="17.100000000000001" customHeight="1" x14ac:dyDescent="0.2">
      <c r="B118" s="195" t="s">
        <v>5247</v>
      </c>
      <c r="C118" s="13" t="s">
        <v>5248</v>
      </c>
      <c r="D118" s="14" t="s">
        <v>4287</v>
      </c>
    </row>
    <row r="119" spans="2:4" ht="17.100000000000001" customHeight="1" x14ac:dyDescent="0.2">
      <c r="B119" s="195" t="s">
        <v>5249</v>
      </c>
      <c r="C119" s="13" t="s">
        <v>5250</v>
      </c>
      <c r="D119" s="14" t="s">
        <v>5251</v>
      </c>
    </row>
    <row r="120" spans="2:4" ht="17.100000000000001" customHeight="1" x14ac:dyDescent="0.2">
      <c r="B120" s="195" t="s">
        <v>5252</v>
      </c>
      <c r="C120" s="13" t="s">
        <v>5253</v>
      </c>
      <c r="D120" s="14" t="s">
        <v>5254</v>
      </c>
    </row>
    <row r="121" spans="2:4" ht="17.100000000000001" customHeight="1" x14ac:dyDescent="0.2">
      <c r="B121" s="195" t="s">
        <v>7717</v>
      </c>
      <c r="C121" s="13" t="s">
        <v>5255</v>
      </c>
      <c r="D121" s="14" t="s">
        <v>5256</v>
      </c>
    </row>
    <row r="122" spans="2:4" ht="17.100000000000001" customHeight="1" x14ac:dyDescent="0.2">
      <c r="B122" s="195" t="s">
        <v>5257</v>
      </c>
      <c r="C122" s="13" t="s">
        <v>7440</v>
      </c>
      <c r="D122" s="14" t="s">
        <v>4205</v>
      </c>
    </row>
    <row r="123" spans="2:4" ht="17.100000000000001" customHeight="1" x14ac:dyDescent="0.2">
      <c r="B123" s="195" t="s">
        <v>5258</v>
      </c>
      <c r="C123" s="13" t="s">
        <v>4343</v>
      </c>
      <c r="D123" s="14" t="s">
        <v>5259</v>
      </c>
    </row>
    <row r="124" spans="2:4" ht="17.100000000000001" customHeight="1" x14ac:dyDescent="0.2">
      <c r="B124" s="195" t="s">
        <v>5260</v>
      </c>
      <c r="C124" s="13" t="s">
        <v>5261</v>
      </c>
      <c r="D124" s="14" t="s">
        <v>5262</v>
      </c>
    </row>
    <row r="125" spans="2:4" ht="17.100000000000001" customHeight="1" x14ac:dyDescent="0.2">
      <c r="B125" s="195" t="s">
        <v>2322</v>
      </c>
      <c r="C125" s="13" t="s">
        <v>2323</v>
      </c>
      <c r="D125" s="14" t="s">
        <v>4308</v>
      </c>
    </row>
    <row r="126" spans="2:4" ht="17.100000000000001" customHeight="1" x14ac:dyDescent="0.2">
      <c r="B126" s="195" t="s">
        <v>5263</v>
      </c>
      <c r="C126" s="13" t="s">
        <v>2374</v>
      </c>
      <c r="D126" s="14" t="s">
        <v>4279</v>
      </c>
    </row>
    <row r="127" spans="2:4" ht="17.100000000000001" customHeight="1" x14ac:dyDescent="0.2">
      <c r="B127" s="195" t="s">
        <v>7718</v>
      </c>
      <c r="C127" s="13" t="s">
        <v>5399</v>
      </c>
      <c r="D127" s="14" t="s">
        <v>4359</v>
      </c>
    </row>
    <row r="128" spans="2:4" ht="17.100000000000001" customHeight="1" x14ac:dyDescent="0.2">
      <c r="B128" s="195" t="s">
        <v>7719</v>
      </c>
      <c r="C128" s="13" t="s">
        <v>5383</v>
      </c>
      <c r="D128" s="14" t="s">
        <v>4360</v>
      </c>
    </row>
    <row r="129" spans="2:4" ht="17.100000000000001" customHeight="1" x14ac:dyDescent="0.2">
      <c r="B129" s="195" t="s">
        <v>7577</v>
      </c>
      <c r="C129" s="13" t="s">
        <v>7577</v>
      </c>
      <c r="D129" s="14" t="s">
        <v>7578</v>
      </c>
    </row>
    <row r="130" spans="2:4" ht="17.100000000000001" customHeight="1" x14ac:dyDescent="0.2">
      <c r="B130" s="195" t="s">
        <v>7720</v>
      </c>
      <c r="C130" s="13" t="s">
        <v>7579</v>
      </c>
      <c r="D130" s="14" t="s">
        <v>7580</v>
      </c>
    </row>
    <row r="131" spans="2:4" ht="17.100000000000001" customHeight="1" x14ac:dyDescent="0.2">
      <c r="B131" s="195" t="s">
        <v>7721</v>
      </c>
      <c r="C131" s="13" t="s">
        <v>7581</v>
      </c>
      <c r="D131" s="14" t="s">
        <v>7582</v>
      </c>
    </row>
    <row r="132" spans="2:4" ht="17.100000000000001" customHeight="1" x14ac:dyDescent="0.2">
      <c r="B132" s="195" t="s">
        <v>7722</v>
      </c>
      <c r="C132" s="13" t="s">
        <v>5266</v>
      </c>
      <c r="D132" s="14" t="s">
        <v>5267</v>
      </c>
    </row>
    <row r="133" spans="2:4" ht="17.100000000000001" customHeight="1" x14ac:dyDescent="0.2">
      <c r="B133" s="195" t="s">
        <v>5268</v>
      </c>
      <c r="C133" s="13" t="s">
        <v>5269</v>
      </c>
      <c r="D133" s="14" t="s">
        <v>4211</v>
      </c>
    </row>
    <row r="134" spans="2:4" ht="17.100000000000001" customHeight="1" x14ac:dyDescent="0.2">
      <c r="B134" s="195" t="s">
        <v>5270</v>
      </c>
      <c r="C134" s="13" t="s">
        <v>7451</v>
      </c>
      <c r="D134" s="14" t="s">
        <v>5271</v>
      </c>
    </row>
    <row r="135" spans="2:4" ht="17.100000000000001" customHeight="1" x14ac:dyDescent="0.2">
      <c r="B135" s="195" t="s">
        <v>5272</v>
      </c>
      <c r="C135" s="13" t="s">
        <v>5272</v>
      </c>
      <c r="D135" s="14" t="s">
        <v>5273</v>
      </c>
    </row>
    <row r="136" spans="2:4" ht="17.100000000000001" customHeight="1" x14ac:dyDescent="0.2">
      <c r="B136" s="195" t="s">
        <v>5274</v>
      </c>
      <c r="C136" s="13" t="s">
        <v>5275</v>
      </c>
      <c r="D136" s="14" t="s">
        <v>5276</v>
      </c>
    </row>
    <row r="137" spans="2:4" ht="17.100000000000001" customHeight="1" x14ac:dyDescent="0.2">
      <c r="B137" s="195" t="s">
        <v>5277</v>
      </c>
      <c r="C137" s="13" t="s">
        <v>5278</v>
      </c>
      <c r="D137" s="14" t="s">
        <v>5279</v>
      </c>
    </row>
    <row r="138" spans="2:4" ht="17.100000000000001" customHeight="1" x14ac:dyDescent="0.2">
      <c r="B138" s="195" t="s">
        <v>5280</v>
      </c>
      <c r="C138" s="13" t="s">
        <v>7583</v>
      </c>
      <c r="D138" s="14" t="s">
        <v>4346</v>
      </c>
    </row>
    <row r="139" spans="2:4" ht="17.100000000000001" customHeight="1" x14ac:dyDescent="0.2">
      <c r="B139" s="195" t="s">
        <v>7723</v>
      </c>
      <c r="C139" s="13" t="s">
        <v>7584</v>
      </c>
      <c r="D139" s="14" t="s">
        <v>5281</v>
      </c>
    </row>
    <row r="140" spans="2:4" ht="17.100000000000001" customHeight="1" x14ac:dyDescent="0.2">
      <c r="B140" s="195" t="s">
        <v>422</v>
      </c>
      <c r="C140" s="13" t="s">
        <v>5282</v>
      </c>
      <c r="D140" s="14" t="s">
        <v>4215</v>
      </c>
    </row>
    <row r="141" spans="2:4" ht="17.100000000000001" customHeight="1" x14ac:dyDescent="0.2">
      <c r="B141" s="195" t="s">
        <v>7724</v>
      </c>
      <c r="C141" s="13" t="s">
        <v>7585</v>
      </c>
      <c r="D141" s="14" t="s">
        <v>4183</v>
      </c>
    </row>
    <row r="142" spans="2:4" ht="17.100000000000001" customHeight="1" x14ac:dyDescent="0.2">
      <c r="B142" s="195" t="s">
        <v>5283</v>
      </c>
      <c r="C142" s="13" t="s">
        <v>5284</v>
      </c>
      <c r="D142" s="14" t="s">
        <v>5285</v>
      </c>
    </row>
    <row r="143" spans="2:4" ht="17.100000000000001" customHeight="1" x14ac:dyDescent="0.2">
      <c r="B143" s="195" t="s">
        <v>7725</v>
      </c>
      <c r="C143" s="13" t="s">
        <v>7512</v>
      </c>
      <c r="D143" s="14" t="s">
        <v>5553</v>
      </c>
    </row>
    <row r="144" spans="2:4" ht="17.100000000000001" customHeight="1" x14ac:dyDescent="0.2">
      <c r="B144" s="195" t="s">
        <v>5286</v>
      </c>
      <c r="C144" s="13" t="s">
        <v>5287</v>
      </c>
      <c r="D144" s="14" t="s">
        <v>5288</v>
      </c>
    </row>
    <row r="145" spans="2:5" ht="17.100000000000001" customHeight="1" x14ac:dyDescent="0.2">
      <c r="B145" s="195" t="s">
        <v>5289</v>
      </c>
      <c r="C145" s="13" t="s">
        <v>5290</v>
      </c>
      <c r="D145" s="14" t="s">
        <v>5291</v>
      </c>
    </row>
    <row r="146" spans="2:5" ht="17.100000000000001" customHeight="1" x14ac:dyDescent="0.2">
      <c r="B146" s="195" t="s">
        <v>5292</v>
      </c>
      <c r="C146" s="13" t="s">
        <v>5293</v>
      </c>
      <c r="D146" s="14" t="s">
        <v>5294</v>
      </c>
    </row>
    <row r="147" spans="2:5" ht="17.100000000000001" customHeight="1" x14ac:dyDescent="0.2">
      <c r="B147" s="195" t="s">
        <v>5295</v>
      </c>
      <c r="C147" s="13" t="s">
        <v>5296</v>
      </c>
      <c r="D147" s="14" t="s">
        <v>5297</v>
      </c>
    </row>
    <row r="148" spans="2:5" ht="17.100000000000001" customHeight="1" x14ac:dyDescent="0.2">
      <c r="B148" s="195" t="s">
        <v>5298</v>
      </c>
      <c r="C148" s="13" t="s">
        <v>5299</v>
      </c>
      <c r="D148" s="14" t="s">
        <v>5300</v>
      </c>
    </row>
    <row r="149" spans="2:5" ht="17.100000000000001" customHeight="1" x14ac:dyDescent="0.2">
      <c r="B149" s="195" t="s">
        <v>5301</v>
      </c>
      <c r="C149" s="13" t="s">
        <v>5302</v>
      </c>
      <c r="D149" s="14" t="s">
        <v>5303</v>
      </c>
    </row>
    <row r="150" spans="2:5" ht="17.100000000000001" customHeight="1" x14ac:dyDescent="0.2">
      <c r="B150" s="195" t="s">
        <v>7726</v>
      </c>
      <c r="C150" s="13" t="s">
        <v>7586</v>
      </c>
      <c r="D150" s="14" t="s">
        <v>5304</v>
      </c>
      <c r="E150" s="88"/>
    </row>
    <row r="151" spans="2:5" ht="17.100000000000001" customHeight="1" x14ac:dyDescent="0.2">
      <c r="B151" s="195" t="s">
        <v>5305</v>
      </c>
      <c r="C151" s="13" t="s">
        <v>5306</v>
      </c>
      <c r="D151" s="14" t="s">
        <v>5307</v>
      </c>
      <c r="E151" s="88"/>
    </row>
    <row r="152" spans="2:5" ht="17.100000000000001" customHeight="1" x14ac:dyDescent="0.2">
      <c r="B152" s="195" t="s">
        <v>5308</v>
      </c>
      <c r="C152" s="13" t="s">
        <v>5309</v>
      </c>
      <c r="D152" s="14" t="s">
        <v>5310</v>
      </c>
      <c r="E152" s="88"/>
    </row>
    <row r="153" spans="2:5" ht="17.100000000000001" customHeight="1" x14ac:dyDescent="0.2">
      <c r="B153" s="195" t="s">
        <v>7587</v>
      </c>
      <c r="C153" s="13" t="s">
        <v>7587</v>
      </c>
      <c r="D153" s="14" t="s">
        <v>7588</v>
      </c>
      <c r="E153" s="88"/>
    </row>
    <row r="154" spans="2:5" ht="17.100000000000001" customHeight="1" x14ac:dyDescent="0.2">
      <c r="B154" s="195" t="s">
        <v>7727</v>
      </c>
      <c r="C154" s="13" t="s">
        <v>5311</v>
      </c>
      <c r="D154" s="14" t="s">
        <v>5312</v>
      </c>
      <c r="E154" s="88"/>
    </row>
    <row r="155" spans="2:5" ht="17.100000000000001" customHeight="1" x14ac:dyDescent="0.2">
      <c r="B155" s="195" t="s">
        <v>5313</v>
      </c>
      <c r="C155" s="13" t="s">
        <v>5314</v>
      </c>
      <c r="D155" s="14" t="s">
        <v>5315</v>
      </c>
      <c r="E155" s="88"/>
    </row>
    <row r="156" spans="2:5" ht="17.100000000000001" customHeight="1" x14ac:dyDescent="0.2">
      <c r="B156" s="195" t="s">
        <v>5316</v>
      </c>
      <c r="C156" s="13" t="s">
        <v>2360</v>
      </c>
      <c r="D156" s="14" t="s">
        <v>4361</v>
      </c>
      <c r="E156" s="88"/>
    </row>
    <row r="157" spans="2:5" ht="17.100000000000001" customHeight="1" x14ac:dyDescent="0.2">
      <c r="B157" s="195" t="s">
        <v>7728</v>
      </c>
      <c r="C157" s="13" t="s">
        <v>7589</v>
      </c>
      <c r="D157" s="14" t="s">
        <v>7590</v>
      </c>
      <c r="E157" s="88"/>
    </row>
    <row r="158" spans="2:5" ht="17.100000000000001" customHeight="1" x14ac:dyDescent="0.2">
      <c r="B158" s="195" t="s">
        <v>7729</v>
      </c>
      <c r="C158" s="13" t="s">
        <v>7591</v>
      </c>
      <c r="D158" s="14" t="s">
        <v>7592</v>
      </c>
      <c r="E158" s="88"/>
    </row>
    <row r="159" spans="2:5" ht="17.100000000000001" customHeight="1" x14ac:dyDescent="0.2">
      <c r="B159" s="195" t="s">
        <v>5318</v>
      </c>
      <c r="C159" s="13" t="s">
        <v>5319</v>
      </c>
      <c r="D159" s="14" t="s">
        <v>5320</v>
      </c>
      <c r="E159" s="88"/>
    </row>
    <row r="160" spans="2:5" ht="17.100000000000001" customHeight="1" x14ac:dyDescent="0.2">
      <c r="B160" s="195" t="s">
        <v>7730</v>
      </c>
      <c r="C160" s="13" t="s">
        <v>5321</v>
      </c>
      <c r="D160" s="14" t="s">
        <v>5322</v>
      </c>
      <c r="E160" s="88"/>
    </row>
    <row r="161" spans="2:5" ht="17.100000000000001" customHeight="1" x14ac:dyDescent="0.2">
      <c r="B161" s="195" t="s">
        <v>5323</v>
      </c>
      <c r="C161" s="13" t="s">
        <v>5324</v>
      </c>
      <c r="D161" s="14" t="s">
        <v>4185</v>
      </c>
      <c r="E161" s="88"/>
    </row>
    <row r="162" spans="2:5" ht="17.100000000000001" customHeight="1" x14ac:dyDescent="0.2">
      <c r="B162" s="195" t="s">
        <v>6210</v>
      </c>
      <c r="C162" s="13" t="s">
        <v>7593</v>
      </c>
      <c r="D162" s="14" t="s">
        <v>7594</v>
      </c>
      <c r="E162" s="88"/>
    </row>
    <row r="163" spans="2:5" ht="17.100000000000001" customHeight="1" x14ac:dyDescent="0.2">
      <c r="B163" s="195" t="s">
        <v>5325</v>
      </c>
      <c r="C163" s="13" t="s">
        <v>5326</v>
      </c>
      <c r="D163" s="14" t="s">
        <v>4350</v>
      </c>
    </row>
    <row r="164" spans="2:5" ht="17.100000000000001" customHeight="1" x14ac:dyDescent="0.2">
      <c r="B164" s="195" t="s">
        <v>5327</v>
      </c>
      <c r="C164" s="13" t="s">
        <v>7417</v>
      </c>
      <c r="D164" s="14" t="s">
        <v>5328</v>
      </c>
    </row>
    <row r="165" spans="2:5" ht="17.100000000000001" customHeight="1" x14ac:dyDescent="0.2">
      <c r="B165" s="195" t="s">
        <v>2325</v>
      </c>
      <c r="C165" s="13" t="s">
        <v>5329</v>
      </c>
      <c r="D165" s="14" t="s">
        <v>4278</v>
      </c>
    </row>
    <row r="166" spans="2:5" ht="17.100000000000001" customHeight="1" x14ac:dyDescent="0.2">
      <c r="B166" s="195" t="s">
        <v>5330</v>
      </c>
      <c r="C166" s="13" t="s">
        <v>5330</v>
      </c>
      <c r="D166" s="14" t="s">
        <v>5331</v>
      </c>
    </row>
    <row r="167" spans="2:5" ht="17.100000000000001" customHeight="1" x14ac:dyDescent="0.2">
      <c r="B167" s="195" t="s">
        <v>5332</v>
      </c>
      <c r="C167" s="13" t="s">
        <v>2324</v>
      </c>
      <c r="D167" s="14" t="s">
        <v>4273</v>
      </c>
    </row>
    <row r="168" spans="2:5" ht="17.100000000000001" customHeight="1" x14ac:dyDescent="0.2">
      <c r="B168" s="195" t="s">
        <v>5334</v>
      </c>
      <c r="C168" s="13" t="s">
        <v>5335</v>
      </c>
      <c r="D168" s="14" t="s">
        <v>4243</v>
      </c>
    </row>
    <row r="169" spans="2:5" ht="17.100000000000001" customHeight="1" x14ac:dyDescent="0.2">
      <c r="B169" s="195" t="s">
        <v>5336</v>
      </c>
      <c r="C169" s="13" t="s">
        <v>5337</v>
      </c>
      <c r="D169" s="14" t="s">
        <v>5338</v>
      </c>
    </row>
    <row r="170" spans="2:5" ht="17.100000000000001" customHeight="1" x14ac:dyDescent="0.2">
      <c r="B170" s="195" t="s">
        <v>5339</v>
      </c>
      <c r="C170" s="13" t="s">
        <v>7595</v>
      </c>
      <c r="D170" s="14" t="s">
        <v>4238</v>
      </c>
    </row>
    <row r="171" spans="2:5" ht="17.100000000000001" customHeight="1" x14ac:dyDescent="0.2">
      <c r="B171" s="195" t="s">
        <v>5340</v>
      </c>
      <c r="C171" s="13" t="s">
        <v>5341</v>
      </c>
      <c r="D171" s="14" t="s">
        <v>4227</v>
      </c>
    </row>
    <row r="172" spans="2:5" ht="17.100000000000001" customHeight="1" x14ac:dyDescent="0.2">
      <c r="B172" s="195" t="s">
        <v>5342</v>
      </c>
      <c r="C172" s="13" t="s">
        <v>5343</v>
      </c>
      <c r="D172" s="14" t="s">
        <v>4296</v>
      </c>
    </row>
    <row r="173" spans="2:5" ht="17.100000000000001" customHeight="1" x14ac:dyDescent="0.2">
      <c r="B173" s="195" t="s">
        <v>5344</v>
      </c>
      <c r="C173" s="13" t="s">
        <v>5345</v>
      </c>
      <c r="D173" s="14" t="s">
        <v>4208</v>
      </c>
    </row>
    <row r="174" spans="2:5" ht="17.100000000000001" customHeight="1" x14ac:dyDescent="0.2">
      <c r="B174" s="195" t="s">
        <v>5346</v>
      </c>
      <c r="C174" s="13" t="s">
        <v>2330</v>
      </c>
      <c r="D174" s="14" t="s">
        <v>4305</v>
      </c>
    </row>
    <row r="175" spans="2:5" ht="17.100000000000001" customHeight="1" x14ac:dyDescent="0.2">
      <c r="B175" s="195" t="s">
        <v>5347</v>
      </c>
      <c r="C175" s="13" t="s">
        <v>5348</v>
      </c>
      <c r="D175" s="14" t="s">
        <v>4241</v>
      </c>
    </row>
    <row r="176" spans="2:5" ht="17.100000000000001" customHeight="1" x14ac:dyDescent="0.2">
      <c r="B176" s="195" t="s">
        <v>5349</v>
      </c>
      <c r="C176" s="13" t="s">
        <v>5350</v>
      </c>
      <c r="D176" s="14" t="s">
        <v>4231</v>
      </c>
    </row>
    <row r="177" spans="2:4" ht="17.100000000000001" customHeight="1" x14ac:dyDescent="0.2">
      <c r="B177" s="195" t="s">
        <v>5351</v>
      </c>
      <c r="C177" s="13" t="s">
        <v>5352</v>
      </c>
      <c r="D177" s="14" t="s">
        <v>4207</v>
      </c>
    </row>
    <row r="178" spans="2:4" ht="17.100000000000001" customHeight="1" x14ac:dyDescent="0.2">
      <c r="B178" s="195" t="s">
        <v>7731</v>
      </c>
      <c r="C178" s="13" t="s">
        <v>5353</v>
      </c>
      <c r="D178" s="14" t="s">
        <v>4236</v>
      </c>
    </row>
    <row r="179" spans="2:4" ht="17.100000000000001" customHeight="1" x14ac:dyDescent="0.2">
      <c r="B179" s="195" t="s">
        <v>5354</v>
      </c>
      <c r="C179" s="13" t="s">
        <v>2361</v>
      </c>
      <c r="D179" s="14" t="s">
        <v>4204</v>
      </c>
    </row>
    <row r="180" spans="2:4" ht="17.100000000000001" customHeight="1" x14ac:dyDescent="0.2">
      <c r="B180" s="195" t="s">
        <v>5355</v>
      </c>
      <c r="C180" s="13" t="s">
        <v>5356</v>
      </c>
      <c r="D180" s="14" t="s">
        <v>4252</v>
      </c>
    </row>
    <row r="181" spans="2:4" ht="17.100000000000001" customHeight="1" x14ac:dyDescent="0.2">
      <c r="B181" s="195" t="s">
        <v>5357</v>
      </c>
      <c r="C181" s="13" t="s">
        <v>5358</v>
      </c>
      <c r="D181" s="14" t="s">
        <v>4253</v>
      </c>
    </row>
    <row r="182" spans="2:4" ht="17.100000000000001" customHeight="1" x14ac:dyDescent="0.2">
      <c r="B182" s="195" t="s">
        <v>7732</v>
      </c>
      <c r="C182" s="13" t="s">
        <v>7448</v>
      </c>
      <c r="D182" s="14" t="s">
        <v>7596</v>
      </c>
    </row>
    <row r="183" spans="2:4" ht="17.100000000000001" customHeight="1" x14ac:dyDescent="0.2">
      <c r="B183" s="195" t="s">
        <v>5837</v>
      </c>
      <c r="C183" s="13" t="s">
        <v>5359</v>
      </c>
      <c r="D183" s="14" t="s">
        <v>4226</v>
      </c>
    </row>
    <row r="184" spans="2:4" ht="17.100000000000001" customHeight="1" x14ac:dyDescent="0.2">
      <c r="B184" s="195" t="s">
        <v>5360</v>
      </c>
      <c r="C184" s="13" t="s">
        <v>368</v>
      </c>
      <c r="D184" s="14" t="s">
        <v>4240</v>
      </c>
    </row>
    <row r="185" spans="2:4" ht="17.100000000000001" customHeight="1" x14ac:dyDescent="0.2">
      <c r="B185" s="195" t="s">
        <v>7733</v>
      </c>
      <c r="C185" s="13" t="s">
        <v>7441</v>
      </c>
      <c r="D185" s="14" t="s">
        <v>7597</v>
      </c>
    </row>
    <row r="186" spans="2:4" ht="17.100000000000001" customHeight="1" x14ac:dyDescent="0.2">
      <c r="B186" s="195" t="s">
        <v>5361</v>
      </c>
      <c r="C186" s="13" t="s">
        <v>367</v>
      </c>
      <c r="D186" s="14" t="s">
        <v>4221</v>
      </c>
    </row>
    <row r="187" spans="2:4" ht="17.100000000000001" customHeight="1" x14ac:dyDescent="0.2">
      <c r="B187" s="195" t="s">
        <v>5362</v>
      </c>
      <c r="C187" s="13" t="s">
        <v>5363</v>
      </c>
      <c r="D187" s="14" t="s">
        <v>5364</v>
      </c>
    </row>
    <row r="188" spans="2:4" ht="17.100000000000001" customHeight="1" x14ac:dyDescent="0.2">
      <c r="B188" s="195" t="s">
        <v>5365</v>
      </c>
      <c r="C188" s="13" t="s">
        <v>5366</v>
      </c>
      <c r="D188" s="14" t="s">
        <v>5367</v>
      </c>
    </row>
    <row r="189" spans="2:4" ht="17.100000000000001" customHeight="1" x14ac:dyDescent="0.2">
      <c r="B189" s="195" t="s">
        <v>5368</v>
      </c>
      <c r="C189" s="13" t="s">
        <v>5369</v>
      </c>
      <c r="D189" s="14" t="s">
        <v>5370</v>
      </c>
    </row>
    <row r="190" spans="2:4" ht="17.100000000000001" customHeight="1" x14ac:dyDescent="0.2">
      <c r="B190" s="195" t="s">
        <v>5371</v>
      </c>
      <c r="C190" s="13" t="s">
        <v>5372</v>
      </c>
      <c r="D190" s="14" t="s">
        <v>4357</v>
      </c>
    </row>
    <row r="191" spans="2:4" ht="17.100000000000001" customHeight="1" x14ac:dyDescent="0.2">
      <c r="B191" s="195" t="s">
        <v>7734</v>
      </c>
      <c r="C191" s="13" t="s">
        <v>7412</v>
      </c>
      <c r="D191" s="14" t="s">
        <v>7598</v>
      </c>
    </row>
    <row r="192" spans="2:4" ht="17.100000000000001" customHeight="1" x14ac:dyDescent="0.2">
      <c r="B192" s="195" t="s">
        <v>2326</v>
      </c>
      <c r="C192" s="13" t="s">
        <v>5373</v>
      </c>
      <c r="D192" s="14" t="s">
        <v>5374</v>
      </c>
    </row>
    <row r="193" spans="2:4" ht="17.100000000000001" customHeight="1" x14ac:dyDescent="0.2">
      <c r="B193" s="195" t="s">
        <v>7735</v>
      </c>
      <c r="C193" s="13" t="s">
        <v>5911</v>
      </c>
      <c r="D193" s="14" t="s">
        <v>4230</v>
      </c>
    </row>
    <row r="194" spans="2:4" ht="17.100000000000001" customHeight="1" x14ac:dyDescent="0.2">
      <c r="B194" s="195" t="s">
        <v>7736</v>
      </c>
      <c r="C194" s="13" t="s">
        <v>7408</v>
      </c>
      <c r="D194" s="14" t="s">
        <v>7599</v>
      </c>
    </row>
    <row r="195" spans="2:4" ht="17.100000000000001" customHeight="1" x14ac:dyDescent="0.2">
      <c r="B195" s="195" t="s">
        <v>7737</v>
      </c>
      <c r="C195" s="13" t="s">
        <v>7600</v>
      </c>
      <c r="D195" s="14" t="s">
        <v>7601</v>
      </c>
    </row>
    <row r="196" spans="2:4" ht="17.100000000000001" customHeight="1" x14ac:dyDescent="0.2">
      <c r="B196" s="195" t="s">
        <v>7738</v>
      </c>
      <c r="C196" s="13" t="s">
        <v>7602</v>
      </c>
      <c r="D196" s="14" t="s">
        <v>7603</v>
      </c>
    </row>
    <row r="197" spans="2:4" ht="17.100000000000001" customHeight="1" x14ac:dyDescent="0.2">
      <c r="B197" s="195" t="s">
        <v>5375</v>
      </c>
      <c r="C197" s="13" t="s">
        <v>5376</v>
      </c>
      <c r="D197" s="14" t="s">
        <v>4288</v>
      </c>
    </row>
    <row r="198" spans="2:4" ht="17.100000000000001" customHeight="1" x14ac:dyDescent="0.2">
      <c r="B198" s="195" t="s">
        <v>424</v>
      </c>
      <c r="C198" s="13" t="s">
        <v>7413</v>
      </c>
      <c r="D198" s="14" t="s">
        <v>4233</v>
      </c>
    </row>
    <row r="199" spans="2:4" ht="17.100000000000001" customHeight="1" x14ac:dyDescent="0.2">
      <c r="B199" s="195" t="s">
        <v>5377</v>
      </c>
      <c r="C199" s="13" t="s">
        <v>5378</v>
      </c>
      <c r="D199" s="14" t="s">
        <v>5379</v>
      </c>
    </row>
    <row r="200" spans="2:4" ht="17.100000000000001" customHeight="1" x14ac:dyDescent="0.2">
      <c r="B200" s="195" t="s">
        <v>5380</v>
      </c>
      <c r="C200" s="13" t="s">
        <v>5381</v>
      </c>
      <c r="D200" s="14" t="s">
        <v>5382</v>
      </c>
    </row>
    <row r="201" spans="2:4" ht="17.100000000000001" customHeight="1" x14ac:dyDescent="0.2">
      <c r="B201" s="195" t="s">
        <v>5384</v>
      </c>
      <c r="C201" s="13" t="s">
        <v>5385</v>
      </c>
      <c r="D201" s="14" t="s">
        <v>5386</v>
      </c>
    </row>
    <row r="202" spans="2:4" ht="17.100000000000001" customHeight="1" x14ac:dyDescent="0.2">
      <c r="B202" s="195" t="s">
        <v>5387</v>
      </c>
      <c r="C202" s="13" t="s">
        <v>5388</v>
      </c>
      <c r="D202" s="14" t="s">
        <v>5389</v>
      </c>
    </row>
    <row r="203" spans="2:4" ht="17.100000000000001" customHeight="1" x14ac:dyDescent="0.2">
      <c r="B203" s="195" t="s">
        <v>7739</v>
      </c>
      <c r="C203" s="13" t="s">
        <v>7604</v>
      </c>
      <c r="D203" s="14" t="s">
        <v>7605</v>
      </c>
    </row>
    <row r="204" spans="2:4" ht="17.100000000000001" customHeight="1" x14ac:dyDescent="0.2">
      <c r="B204" s="195" t="s">
        <v>5390</v>
      </c>
      <c r="C204" s="13" t="s">
        <v>5390</v>
      </c>
      <c r="D204" s="14" t="s">
        <v>5391</v>
      </c>
    </row>
    <row r="205" spans="2:4" ht="17.100000000000001" customHeight="1" x14ac:dyDescent="0.2">
      <c r="B205" s="195" t="s">
        <v>5392</v>
      </c>
      <c r="C205" s="13" t="s">
        <v>5393</v>
      </c>
      <c r="D205" s="14" t="s">
        <v>5394</v>
      </c>
    </row>
    <row r="206" spans="2:4" ht="17.100000000000001" customHeight="1" x14ac:dyDescent="0.2">
      <c r="B206" s="195" t="s">
        <v>5395</v>
      </c>
      <c r="C206" s="13" t="s">
        <v>7606</v>
      </c>
      <c r="D206" s="14" t="s">
        <v>5396</v>
      </c>
    </row>
    <row r="207" spans="2:4" ht="17.100000000000001" customHeight="1" x14ac:dyDescent="0.2">
      <c r="B207" s="195" t="s">
        <v>7740</v>
      </c>
      <c r="C207" s="13" t="s">
        <v>7607</v>
      </c>
      <c r="D207" s="14" t="s">
        <v>7608</v>
      </c>
    </row>
    <row r="208" spans="2:4" ht="17.100000000000001" customHeight="1" x14ac:dyDescent="0.2">
      <c r="B208" s="195" t="s">
        <v>5397</v>
      </c>
      <c r="C208" s="13" t="s">
        <v>5398</v>
      </c>
      <c r="D208" s="14" t="s">
        <v>4280</v>
      </c>
    </row>
    <row r="209" spans="2:4" ht="17.100000000000001" customHeight="1" x14ac:dyDescent="0.2">
      <c r="B209" s="195" t="s">
        <v>7741</v>
      </c>
      <c r="C209" s="13" t="s">
        <v>7609</v>
      </c>
      <c r="D209" s="14" t="s">
        <v>7610</v>
      </c>
    </row>
    <row r="210" spans="2:4" ht="17.100000000000001" customHeight="1" x14ac:dyDescent="0.2">
      <c r="B210" s="195" t="s">
        <v>5400</v>
      </c>
      <c r="C210" s="13" t="s">
        <v>5401</v>
      </c>
      <c r="D210" s="14" t="s">
        <v>4274</v>
      </c>
    </row>
    <row r="211" spans="2:4" ht="17.100000000000001" customHeight="1" x14ac:dyDescent="0.2">
      <c r="B211" s="195" t="s">
        <v>5402</v>
      </c>
      <c r="C211" s="13" t="s">
        <v>5403</v>
      </c>
      <c r="D211" s="14" t="s">
        <v>5404</v>
      </c>
    </row>
    <row r="212" spans="2:4" ht="17.100000000000001" customHeight="1" x14ac:dyDescent="0.2">
      <c r="B212" s="195" t="s">
        <v>5406</v>
      </c>
      <c r="C212" s="13" t="s">
        <v>5407</v>
      </c>
      <c r="D212" s="14" t="s">
        <v>5408</v>
      </c>
    </row>
    <row r="213" spans="2:4" ht="17.100000000000001" customHeight="1" x14ac:dyDescent="0.2">
      <c r="B213" s="195" t="s">
        <v>5409</v>
      </c>
      <c r="C213" s="13" t="s">
        <v>5410</v>
      </c>
      <c r="D213" s="14" t="s">
        <v>4270</v>
      </c>
    </row>
    <row r="214" spans="2:4" ht="17.100000000000001" customHeight="1" x14ac:dyDescent="0.2">
      <c r="B214" s="195" t="s">
        <v>5411</v>
      </c>
      <c r="C214" s="13" t="s">
        <v>5412</v>
      </c>
      <c r="D214" s="14" t="s">
        <v>5413</v>
      </c>
    </row>
    <row r="215" spans="2:4" ht="17.100000000000001" customHeight="1" x14ac:dyDescent="0.2">
      <c r="B215" s="195" t="s">
        <v>7742</v>
      </c>
      <c r="C215" s="13" t="s">
        <v>5414</v>
      </c>
      <c r="D215" s="14" t="s">
        <v>4206</v>
      </c>
    </row>
    <row r="216" spans="2:4" ht="17.100000000000001" customHeight="1" x14ac:dyDescent="0.2">
      <c r="B216" s="195" t="s">
        <v>5415</v>
      </c>
      <c r="C216" s="13" t="s">
        <v>2363</v>
      </c>
      <c r="D216" s="14" t="s">
        <v>4272</v>
      </c>
    </row>
    <row r="217" spans="2:4" ht="17.100000000000001" customHeight="1" x14ac:dyDescent="0.2">
      <c r="B217" s="195" t="s">
        <v>5416</v>
      </c>
      <c r="C217" s="13" t="s">
        <v>2364</v>
      </c>
      <c r="D217" s="14" t="s">
        <v>4282</v>
      </c>
    </row>
    <row r="218" spans="2:4" ht="17.100000000000001" customHeight="1" x14ac:dyDescent="0.2">
      <c r="B218" s="195" t="s">
        <v>5417</v>
      </c>
      <c r="C218" s="13" t="s">
        <v>5418</v>
      </c>
      <c r="D218" s="14" t="s">
        <v>5419</v>
      </c>
    </row>
    <row r="219" spans="2:4" ht="17.100000000000001" customHeight="1" x14ac:dyDescent="0.2">
      <c r="B219" s="195" t="s">
        <v>5420</v>
      </c>
      <c r="C219" s="13" t="s">
        <v>2365</v>
      </c>
      <c r="D219" s="14" t="s">
        <v>4292</v>
      </c>
    </row>
    <row r="220" spans="2:4" ht="17.100000000000001" customHeight="1" x14ac:dyDescent="0.2">
      <c r="B220" s="195" t="s">
        <v>7611</v>
      </c>
      <c r="C220" s="13" t="s">
        <v>7611</v>
      </c>
      <c r="D220" s="14" t="s">
        <v>7612</v>
      </c>
    </row>
    <row r="221" spans="2:4" ht="17.100000000000001" customHeight="1" x14ac:dyDescent="0.2">
      <c r="B221" s="195" t="s">
        <v>5421</v>
      </c>
      <c r="C221" s="13" t="s">
        <v>5422</v>
      </c>
      <c r="D221" s="14" t="s">
        <v>4284</v>
      </c>
    </row>
    <row r="222" spans="2:4" ht="17.100000000000001" customHeight="1" x14ac:dyDescent="0.2">
      <c r="B222" s="195" t="s">
        <v>5423</v>
      </c>
      <c r="C222" s="13" t="s">
        <v>5424</v>
      </c>
      <c r="D222" s="14" t="s">
        <v>5425</v>
      </c>
    </row>
    <row r="223" spans="2:4" ht="17.100000000000001" customHeight="1" x14ac:dyDescent="0.2">
      <c r="B223" s="195" t="s">
        <v>5426</v>
      </c>
      <c r="C223" s="13" t="s">
        <v>2366</v>
      </c>
      <c r="D223" s="14" t="s">
        <v>4364</v>
      </c>
    </row>
    <row r="224" spans="2:4" ht="17.100000000000001" customHeight="1" x14ac:dyDescent="0.2">
      <c r="B224" s="195" t="s">
        <v>5427</v>
      </c>
      <c r="C224" s="13" t="s">
        <v>5428</v>
      </c>
      <c r="D224" s="14" t="s">
        <v>4232</v>
      </c>
    </row>
    <row r="225" spans="2:4" ht="17.100000000000001" customHeight="1" x14ac:dyDescent="0.2">
      <c r="B225" s="195" t="s">
        <v>5429</v>
      </c>
      <c r="C225" s="13" t="s">
        <v>5430</v>
      </c>
      <c r="D225" s="14" t="s">
        <v>4309</v>
      </c>
    </row>
    <row r="226" spans="2:4" ht="17.100000000000001" customHeight="1" x14ac:dyDescent="0.2">
      <c r="B226" s="195" t="s">
        <v>5431</v>
      </c>
      <c r="C226" s="13" t="s">
        <v>5432</v>
      </c>
      <c r="D226" s="14" t="s">
        <v>4214</v>
      </c>
    </row>
    <row r="227" spans="2:4" ht="17.100000000000001" customHeight="1" x14ac:dyDescent="0.2">
      <c r="B227" s="195" t="s">
        <v>5433</v>
      </c>
      <c r="C227" s="13" t="s">
        <v>5434</v>
      </c>
      <c r="D227" s="14" t="s">
        <v>4197</v>
      </c>
    </row>
    <row r="228" spans="2:4" ht="17.100000000000001" customHeight="1" x14ac:dyDescent="0.2">
      <c r="B228" s="195" t="s">
        <v>5435</v>
      </c>
      <c r="C228" s="13" t="s">
        <v>5436</v>
      </c>
      <c r="D228" s="14" t="s">
        <v>4196</v>
      </c>
    </row>
    <row r="229" spans="2:4" ht="17.100000000000001" customHeight="1" x14ac:dyDescent="0.2">
      <c r="B229" s="195" t="s">
        <v>5437</v>
      </c>
      <c r="C229" s="13" t="s">
        <v>5438</v>
      </c>
      <c r="D229" s="14" t="s">
        <v>5439</v>
      </c>
    </row>
    <row r="230" spans="2:4" ht="17.100000000000001" customHeight="1" x14ac:dyDescent="0.2">
      <c r="B230" s="195" t="s">
        <v>5440</v>
      </c>
      <c r="C230" s="13" t="s">
        <v>5441</v>
      </c>
      <c r="D230" s="14" t="s">
        <v>5442</v>
      </c>
    </row>
    <row r="231" spans="2:4" ht="17.100000000000001" customHeight="1" x14ac:dyDescent="0.2">
      <c r="B231" s="195" t="s">
        <v>5443</v>
      </c>
      <c r="C231" s="13" t="s">
        <v>147</v>
      </c>
      <c r="D231" s="14" t="s">
        <v>4194</v>
      </c>
    </row>
    <row r="232" spans="2:4" ht="17.100000000000001" customHeight="1" x14ac:dyDescent="0.2">
      <c r="B232" s="195" t="s">
        <v>5444</v>
      </c>
      <c r="C232" s="13" t="s">
        <v>185</v>
      </c>
      <c r="D232" s="14" t="s">
        <v>4237</v>
      </c>
    </row>
    <row r="233" spans="2:4" ht="17.100000000000001" customHeight="1" x14ac:dyDescent="0.2">
      <c r="B233" s="195" t="s">
        <v>5445</v>
      </c>
      <c r="C233" s="13" t="s">
        <v>5446</v>
      </c>
      <c r="D233" s="14" t="s">
        <v>5447</v>
      </c>
    </row>
    <row r="234" spans="2:4" ht="17.100000000000001" customHeight="1" x14ac:dyDescent="0.2">
      <c r="B234" s="195" t="s">
        <v>5448</v>
      </c>
      <c r="C234" s="13" t="s">
        <v>5449</v>
      </c>
      <c r="D234" s="14" t="s">
        <v>4257</v>
      </c>
    </row>
    <row r="235" spans="2:4" ht="17.100000000000001" customHeight="1" x14ac:dyDescent="0.2">
      <c r="B235" s="195" t="s">
        <v>5450</v>
      </c>
      <c r="C235" s="13" t="s">
        <v>5451</v>
      </c>
      <c r="D235" s="14" t="s">
        <v>4216</v>
      </c>
    </row>
    <row r="236" spans="2:4" ht="17.100000000000001" customHeight="1" x14ac:dyDescent="0.2">
      <c r="B236" s="195" t="s">
        <v>5452</v>
      </c>
      <c r="C236" s="13" t="s">
        <v>7416</v>
      </c>
      <c r="D236" s="14" t="s">
        <v>4259</v>
      </c>
    </row>
    <row r="237" spans="2:4" ht="17.100000000000001" customHeight="1" x14ac:dyDescent="0.2">
      <c r="B237" s="195" t="s">
        <v>5453</v>
      </c>
      <c r="C237" s="13" t="s">
        <v>5085</v>
      </c>
      <c r="D237" s="14" t="s">
        <v>5454</v>
      </c>
    </row>
    <row r="238" spans="2:4" ht="17.100000000000001" customHeight="1" x14ac:dyDescent="0.2">
      <c r="B238" s="195" t="s">
        <v>5455</v>
      </c>
      <c r="C238" s="13" t="s">
        <v>186</v>
      </c>
      <c r="D238" s="14" t="s">
        <v>4248</v>
      </c>
    </row>
    <row r="239" spans="2:4" ht="17.100000000000001" customHeight="1" x14ac:dyDescent="0.2">
      <c r="B239" s="195" t="s">
        <v>5456</v>
      </c>
      <c r="C239" s="13" t="s">
        <v>5457</v>
      </c>
      <c r="D239" s="14" t="s">
        <v>4266</v>
      </c>
    </row>
    <row r="240" spans="2:4" ht="17.100000000000001" customHeight="1" x14ac:dyDescent="0.2">
      <c r="B240" s="195" t="s">
        <v>5458</v>
      </c>
      <c r="C240" s="13" t="s">
        <v>2362</v>
      </c>
      <c r="D240" s="14" t="s">
        <v>4289</v>
      </c>
    </row>
    <row r="241" spans="2:4" ht="17.100000000000001" customHeight="1" x14ac:dyDescent="0.2">
      <c r="B241" s="195" t="s">
        <v>5459</v>
      </c>
      <c r="C241" s="13" t="s">
        <v>5460</v>
      </c>
      <c r="D241" s="14" t="s">
        <v>5461</v>
      </c>
    </row>
    <row r="242" spans="2:4" ht="17.100000000000001" customHeight="1" x14ac:dyDescent="0.2">
      <c r="B242" s="195" t="s">
        <v>7743</v>
      </c>
      <c r="C242" s="13" t="s">
        <v>7613</v>
      </c>
      <c r="D242" s="14" t="s">
        <v>7614</v>
      </c>
    </row>
    <row r="243" spans="2:4" ht="17.100000000000001" customHeight="1" x14ac:dyDescent="0.2">
      <c r="B243" s="195" t="s">
        <v>5462</v>
      </c>
      <c r="C243" s="13" t="s">
        <v>2320</v>
      </c>
      <c r="D243" s="14" t="s">
        <v>4306</v>
      </c>
    </row>
    <row r="244" spans="2:4" ht="17.100000000000001" customHeight="1" x14ac:dyDescent="0.2">
      <c r="B244" s="195" t="s">
        <v>5465</v>
      </c>
      <c r="C244" s="13" t="s">
        <v>5466</v>
      </c>
      <c r="D244" s="14" t="s">
        <v>5467</v>
      </c>
    </row>
    <row r="245" spans="2:4" ht="17.100000000000001" customHeight="1" x14ac:dyDescent="0.2">
      <c r="B245" s="195" t="s">
        <v>5468</v>
      </c>
      <c r="C245" s="13" t="s">
        <v>5469</v>
      </c>
      <c r="D245" s="14" t="s">
        <v>5470</v>
      </c>
    </row>
    <row r="246" spans="2:4" ht="17.100000000000001" customHeight="1" x14ac:dyDescent="0.2">
      <c r="B246" s="195" t="s">
        <v>7744</v>
      </c>
      <c r="C246" s="13" t="s">
        <v>7615</v>
      </c>
      <c r="D246" s="14" t="s">
        <v>7616</v>
      </c>
    </row>
    <row r="247" spans="2:4" ht="17.100000000000001" customHeight="1" x14ac:dyDescent="0.2">
      <c r="B247" s="195" t="s">
        <v>7745</v>
      </c>
      <c r="C247" s="13" t="s">
        <v>7617</v>
      </c>
      <c r="D247" s="14" t="s">
        <v>7618</v>
      </c>
    </row>
    <row r="248" spans="2:4" ht="17.100000000000001" customHeight="1" x14ac:dyDescent="0.2">
      <c r="B248" s="195" t="s">
        <v>5471</v>
      </c>
      <c r="C248" s="13" t="s">
        <v>5472</v>
      </c>
      <c r="D248" s="14" t="s">
        <v>5473</v>
      </c>
    </row>
    <row r="249" spans="2:4" ht="17.100000000000001" customHeight="1" x14ac:dyDescent="0.2">
      <c r="B249" s="195" t="s">
        <v>3551</v>
      </c>
      <c r="C249" s="13" t="s">
        <v>5474</v>
      </c>
      <c r="D249" s="14" t="s">
        <v>5475</v>
      </c>
    </row>
    <row r="250" spans="2:4" ht="17.100000000000001" customHeight="1" x14ac:dyDescent="0.2">
      <c r="B250" s="195" t="s">
        <v>3552</v>
      </c>
      <c r="C250" s="13" t="s">
        <v>5530</v>
      </c>
      <c r="D250" s="14" t="s">
        <v>5531</v>
      </c>
    </row>
    <row r="251" spans="2:4" ht="17.100000000000001" customHeight="1" x14ac:dyDescent="0.2">
      <c r="B251" s="195" t="s">
        <v>7746</v>
      </c>
      <c r="C251" s="13" t="s">
        <v>7411</v>
      </c>
      <c r="D251" s="14" t="s">
        <v>7619</v>
      </c>
    </row>
    <row r="252" spans="2:4" ht="17.100000000000001" customHeight="1" x14ac:dyDescent="0.2">
      <c r="B252" s="195" t="s">
        <v>5476</v>
      </c>
      <c r="C252" s="13" t="s">
        <v>5477</v>
      </c>
      <c r="D252" s="14" t="s">
        <v>5478</v>
      </c>
    </row>
    <row r="253" spans="2:4" ht="17.100000000000001" customHeight="1" x14ac:dyDescent="0.2">
      <c r="B253" s="195" t="s">
        <v>7747</v>
      </c>
      <c r="C253" s="13" t="s">
        <v>7620</v>
      </c>
      <c r="D253" s="14" t="s">
        <v>7621</v>
      </c>
    </row>
    <row r="254" spans="2:4" ht="17.100000000000001" customHeight="1" x14ac:dyDescent="0.2">
      <c r="B254" s="195" t="s">
        <v>5480</v>
      </c>
      <c r="C254" s="13" t="s">
        <v>5481</v>
      </c>
      <c r="D254" s="14" t="s">
        <v>4356</v>
      </c>
    </row>
    <row r="255" spans="2:4" ht="17.100000000000001" customHeight="1" x14ac:dyDescent="0.2">
      <c r="B255" s="195" t="s">
        <v>5482</v>
      </c>
      <c r="C255" s="13" t="s">
        <v>5483</v>
      </c>
      <c r="D255" s="14" t="s">
        <v>5484</v>
      </c>
    </row>
    <row r="256" spans="2:4" ht="17.100000000000001" customHeight="1" x14ac:dyDescent="0.2">
      <c r="B256" s="195" t="s">
        <v>7748</v>
      </c>
      <c r="C256" s="13" t="s">
        <v>7622</v>
      </c>
      <c r="D256" s="14" t="s">
        <v>7623</v>
      </c>
    </row>
    <row r="257" spans="2:4" ht="17.100000000000001" customHeight="1" x14ac:dyDescent="0.2">
      <c r="B257" s="195" t="s">
        <v>7749</v>
      </c>
      <c r="C257" s="13" t="s">
        <v>7624</v>
      </c>
      <c r="D257" s="14" t="s">
        <v>7625</v>
      </c>
    </row>
    <row r="258" spans="2:4" ht="17.100000000000001" customHeight="1" x14ac:dyDescent="0.2">
      <c r="B258" s="195" t="s">
        <v>7750</v>
      </c>
      <c r="C258" s="13" t="s">
        <v>5463</v>
      </c>
      <c r="D258" s="14" t="s">
        <v>5464</v>
      </c>
    </row>
    <row r="259" spans="2:4" ht="17.100000000000001" customHeight="1" x14ac:dyDescent="0.2">
      <c r="B259" s="195" t="s">
        <v>7751</v>
      </c>
      <c r="C259" s="13" t="s">
        <v>7626</v>
      </c>
      <c r="D259" s="14" t="s">
        <v>7627</v>
      </c>
    </row>
    <row r="260" spans="2:4" ht="17.100000000000001" customHeight="1" x14ac:dyDescent="0.2">
      <c r="B260" s="195" t="s">
        <v>5486</v>
      </c>
      <c r="C260" s="13" t="s">
        <v>5487</v>
      </c>
      <c r="D260" s="14" t="s">
        <v>5488</v>
      </c>
    </row>
    <row r="261" spans="2:4" ht="17.100000000000001" customHeight="1" x14ac:dyDescent="0.2">
      <c r="B261" s="195" t="s">
        <v>7752</v>
      </c>
      <c r="C261" s="13" t="s">
        <v>7628</v>
      </c>
      <c r="D261" s="14" t="s">
        <v>7629</v>
      </c>
    </row>
    <row r="262" spans="2:4" ht="17.100000000000001" customHeight="1" x14ac:dyDescent="0.2">
      <c r="B262" s="195" t="s">
        <v>5489</v>
      </c>
      <c r="C262" s="13" t="s">
        <v>5490</v>
      </c>
      <c r="D262" s="14" t="s">
        <v>5491</v>
      </c>
    </row>
    <row r="263" spans="2:4" ht="17.100000000000001" customHeight="1" x14ac:dyDescent="0.2">
      <c r="B263" s="195" t="s">
        <v>5492</v>
      </c>
      <c r="C263" s="13" t="s">
        <v>5493</v>
      </c>
      <c r="D263" s="14" t="s">
        <v>5494</v>
      </c>
    </row>
    <row r="264" spans="2:4" ht="17.100000000000001" customHeight="1" x14ac:dyDescent="0.2">
      <c r="B264" s="195" t="s">
        <v>5495</v>
      </c>
      <c r="C264" s="13" t="s">
        <v>5496</v>
      </c>
      <c r="D264" s="14" t="s">
        <v>5497</v>
      </c>
    </row>
    <row r="265" spans="2:4" ht="17.100000000000001" customHeight="1" x14ac:dyDescent="0.2">
      <c r="B265" s="195" t="s">
        <v>5498</v>
      </c>
      <c r="C265" s="13" t="s">
        <v>5499</v>
      </c>
      <c r="D265" s="14" t="s">
        <v>5500</v>
      </c>
    </row>
    <row r="266" spans="2:4" ht="17.100000000000001" customHeight="1" x14ac:dyDescent="0.2">
      <c r="B266" s="195" t="s">
        <v>5501</v>
      </c>
      <c r="C266" s="13" t="s">
        <v>2327</v>
      </c>
      <c r="D266" s="14" t="s">
        <v>4302</v>
      </c>
    </row>
    <row r="267" spans="2:4" ht="17.100000000000001" customHeight="1" x14ac:dyDescent="0.2">
      <c r="B267" s="195" t="s">
        <v>7753</v>
      </c>
      <c r="C267" s="13" t="s">
        <v>7630</v>
      </c>
      <c r="D267" s="14" t="s">
        <v>7631</v>
      </c>
    </row>
    <row r="268" spans="2:4" ht="17.100000000000001" customHeight="1" x14ac:dyDescent="0.2">
      <c r="B268" s="195" t="s">
        <v>5502</v>
      </c>
      <c r="C268" s="13" t="s">
        <v>5503</v>
      </c>
      <c r="D268" s="14" t="s">
        <v>5504</v>
      </c>
    </row>
    <row r="269" spans="2:4" ht="17.100000000000001" customHeight="1" x14ac:dyDescent="0.2">
      <c r="B269" s="195" t="s">
        <v>7754</v>
      </c>
      <c r="C269" s="13" t="s">
        <v>5505</v>
      </c>
      <c r="D269" s="14" t="s">
        <v>5506</v>
      </c>
    </row>
    <row r="270" spans="2:4" ht="17.100000000000001" customHeight="1" x14ac:dyDescent="0.2">
      <c r="B270" s="195" t="s">
        <v>5507</v>
      </c>
      <c r="C270" s="13" t="s">
        <v>5508</v>
      </c>
      <c r="D270" s="14" t="s">
        <v>5509</v>
      </c>
    </row>
    <row r="271" spans="2:4" ht="17.100000000000001" customHeight="1" x14ac:dyDescent="0.2">
      <c r="B271" s="195" t="s">
        <v>7755</v>
      </c>
      <c r="C271" s="13" t="s">
        <v>7632</v>
      </c>
      <c r="D271" s="14" t="s">
        <v>7633</v>
      </c>
    </row>
    <row r="272" spans="2:4" ht="17.100000000000001" customHeight="1" x14ac:dyDescent="0.2">
      <c r="B272" s="195" t="s">
        <v>7756</v>
      </c>
      <c r="C272" s="13" t="s">
        <v>7634</v>
      </c>
      <c r="D272" s="14" t="s">
        <v>7635</v>
      </c>
    </row>
    <row r="273" spans="2:4" ht="17.100000000000001" customHeight="1" x14ac:dyDescent="0.2">
      <c r="B273" s="195" t="s">
        <v>7757</v>
      </c>
      <c r="C273" s="13" t="s">
        <v>7636</v>
      </c>
      <c r="D273" s="14" t="s">
        <v>7637</v>
      </c>
    </row>
    <row r="274" spans="2:4" ht="17.100000000000001" customHeight="1" x14ac:dyDescent="0.2">
      <c r="B274" s="195" t="s">
        <v>5510</v>
      </c>
      <c r="C274" s="13" t="s">
        <v>5511</v>
      </c>
      <c r="D274" s="14" t="s">
        <v>5512</v>
      </c>
    </row>
    <row r="275" spans="2:4" ht="17.100000000000001" customHeight="1" x14ac:dyDescent="0.2">
      <c r="B275" s="195" t="s">
        <v>7758</v>
      </c>
      <c r="C275" s="13" t="s">
        <v>7638</v>
      </c>
      <c r="D275" s="14" t="s">
        <v>7639</v>
      </c>
    </row>
    <row r="276" spans="2:4" ht="17.100000000000001" customHeight="1" x14ac:dyDescent="0.2">
      <c r="B276" s="195" t="s">
        <v>7759</v>
      </c>
      <c r="C276" s="13" t="s">
        <v>7640</v>
      </c>
      <c r="D276" s="14" t="s">
        <v>7641</v>
      </c>
    </row>
    <row r="277" spans="2:4" ht="17.100000000000001" customHeight="1" x14ac:dyDescent="0.2">
      <c r="B277" s="195" t="s">
        <v>7760</v>
      </c>
      <c r="C277" s="13" t="s">
        <v>7642</v>
      </c>
      <c r="D277" s="14" t="s">
        <v>7643</v>
      </c>
    </row>
    <row r="278" spans="2:4" ht="17.100000000000001" customHeight="1" x14ac:dyDescent="0.2">
      <c r="B278" s="195" t="s">
        <v>5513</v>
      </c>
      <c r="C278" s="13" t="s">
        <v>5514</v>
      </c>
      <c r="D278" s="14" t="s">
        <v>5515</v>
      </c>
    </row>
    <row r="279" spans="2:4" ht="17.100000000000001" customHeight="1" x14ac:dyDescent="0.2">
      <c r="B279" s="195" t="s">
        <v>5516</v>
      </c>
      <c r="C279" s="13" t="s">
        <v>7644</v>
      </c>
      <c r="D279" s="14" t="s">
        <v>5517</v>
      </c>
    </row>
    <row r="280" spans="2:4" ht="17.100000000000001" customHeight="1" x14ac:dyDescent="0.2">
      <c r="B280" s="195" t="s">
        <v>5518</v>
      </c>
      <c r="C280" s="13" t="s">
        <v>5519</v>
      </c>
      <c r="D280" s="14" t="s">
        <v>5520</v>
      </c>
    </row>
    <row r="281" spans="2:4" ht="17.100000000000001" customHeight="1" x14ac:dyDescent="0.2">
      <c r="B281" s="195" t="s">
        <v>7761</v>
      </c>
      <c r="C281" s="13" t="s">
        <v>7645</v>
      </c>
      <c r="D281" s="14" t="s">
        <v>7646</v>
      </c>
    </row>
    <row r="282" spans="2:4" ht="17.100000000000001" customHeight="1" x14ac:dyDescent="0.2">
      <c r="B282" s="195" t="s">
        <v>7762</v>
      </c>
      <c r="C282" s="13" t="s">
        <v>7647</v>
      </c>
      <c r="D282" s="14" t="s">
        <v>7648</v>
      </c>
    </row>
    <row r="283" spans="2:4" ht="17.100000000000001" customHeight="1" x14ac:dyDescent="0.2">
      <c r="B283" s="195" t="s">
        <v>7763</v>
      </c>
      <c r="C283" s="13" t="s">
        <v>7649</v>
      </c>
      <c r="D283" s="14" t="s">
        <v>7650</v>
      </c>
    </row>
    <row r="284" spans="2:4" ht="17.100000000000001" customHeight="1" x14ac:dyDescent="0.2">
      <c r="B284" s="195" t="s">
        <v>7764</v>
      </c>
      <c r="C284" s="13" t="s">
        <v>7651</v>
      </c>
      <c r="D284" s="14" t="s">
        <v>7652</v>
      </c>
    </row>
    <row r="285" spans="2:4" ht="17.100000000000001" customHeight="1" x14ac:dyDescent="0.2">
      <c r="B285" s="195" t="s">
        <v>7765</v>
      </c>
      <c r="C285" s="13" t="s">
        <v>7653</v>
      </c>
      <c r="D285" s="14" t="s">
        <v>7654</v>
      </c>
    </row>
    <row r="286" spans="2:4" ht="17.100000000000001" customHeight="1" x14ac:dyDescent="0.2">
      <c r="B286" s="195" t="s">
        <v>5521</v>
      </c>
      <c r="C286" s="13" t="s">
        <v>5522</v>
      </c>
      <c r="D286" s="14" t="s">
        <v>5523</v>
      </c>
    </row>
    <row r="287" spans="2:4" ht="17.100000000000001" customHeight="1" x14ac:dyDescent="0.2">
      <c r="B287" s="195" t="s">
        <v>5524</v>
      </c>
      <c r="C287" s="13" t="s">
        <v>5525</v>
      </c>
      <c r="D287" s="14" t="s">
        <v>5526</v>
      </c>
    </row>
    <row r="288" spans="2:4" ht="17.100000000000001" customHeight="1" x14ac:dyDescent="0.2">
      <c r="B288" s="195" t="s">
        <v>7766</v>
      </c>
      <c r="C288" s="13" t="s">
        <v>7655</v>
      </c>
      <c r="D288" s="14" t="s">
        <v>7656</v>
      </c>
    </row>
    <row r="289" spans="2:4" ht="17.100000000000001" customHeight="1" x14ac:dyDescent="0.2">
      <c r="B289" s="195" t="s">
        <v>5527</v>
      </c>
      <c r="C289" s="13" t="s">
        <v>5528</v>
      </c>
      <c r="D289" s="14" t="s">
        <v>5529</v>
      </c>
    </row>
    <row r="290" spans="2:4" ht="17.100000000000001" customHeight="1" x14ac:dyDescent="0.2">
      <c r="B290" s="195" t="s">
        <v>5532</v>
      </c>
      <c r="C290" s="13" t="s">
        <v>2328</v>
      </c>
      <c r="D290" s="14" t="s">
        <v>4286</v>
      </c>
    </row>
    <row r="291" spans="2:4" ht="17.100000000000001" customHeight="1" x14ac:dyDescent="0.2">
      <c r="B291" s="195" t="s">
        <v>5533</v>
      </c>
      <c r="C291" s="13" t="s">
        <v>2329</v>
      </c>
      <c r="D291" s="14" t="s">
        <v>4285</v>
      </c>
    </row>
    <row r="292" spans="2:4" ht="17.100000000000001" customHeight="1" x14ac:dyDescent="0.2">
      <c r="B292" s="195" t="s">
        <v>7767</v>
      </c>
      <c r="C292" s="13" t="s">
        <v>5136</v>
      </c>
      <c r="D292" s="14" t="s">
        <v>5137</v>
      </c>
    </row>
    <row r="293" spans="2:4" ht="17.100000000000001" customHeight="1" x14ac:dyDescent="0.2">
      <c r="B293" s="195" t="s">
        <v>5534</v>
      </c>
      <c r="C293" s="13" t="s">
        <v>5535</v>
      </c>
      <c r="D293" s="14" t="s">
        <v>5536</v>
      </c>
    </row>
    <row r="294" spans="2:4" ht="17.100000000000001" customHeight="1" x14ac:dyDescent="0.2">
      <c r="B294" s="195" t="s">
        <v>5537</v>
      </c>
      <c r="C294" s="13" t="s">
        <v>192</v>
      </c>
      <c r="D294" s="14" t="s">
        <v>4267</v>
      </c>
    </row>
    <row r="295" spans="2:4" ht="17.100000000000001" customHeight="1" x14ac:dyDescent="0.2">
      <c r="B295" s="195" t="s">
        <v>2337</v>
      </c>
      <c r="C295" s="13" t="s">
        <v>5538</v>
      </c>
      <c r="D295" s="14" t="s">
        <v>4189</v>
      </c>
    </row>
    <row r="296" spans="2:4" ht="17.100000000000001" customHeight="1" x14ac:dyDescent="0.2">
      <c r="B296" s="195" t="s">
        <v>7768</v>
      </c>
      <c r="C296" s="13" t="s">
        <v>5264</v>
      </c>
      <c r="D296" s="14" t="s">
        <v>5265</v>
      </c>
    </row>
    <row r="297" spans="2:4" ht="17.100000000000001" customHeight="1" x14ac:dyDescent="0.2">
      <c r="B297" s="195" t="s">
        <v>7769</v>
      </c>
      <c r="C297" s="13" t="s">
        <v>5539</v>
      </c>
      <c r="D297" s="14" t="s">
        <v>5540</v>
      </c>
    </row>
    <row r="298" spans="2:4" ht="17.100000000000001" customHeight="1" x14ac:dyDescent="0.2">
      <c r="B298" s="195" t="s">
        <v>5541</v>
      </c>
      <c r="C298" s="13" t="s">
        <v>5542</v>
      </c>
      <c r="D298" s="14" t="s">
        <v>5543</v>
      </c>
    </row>
    <row r="299" spans="2:4" ht="17.100000000000001" customHeight="1" x14ac:dyDescent="0.2">
      <c r="B299" s="195" t="s">
        <v>7770</v>
      </c>
      <c r="C299" s="13" t="s">
        <v>7657</v>
      </c>
      <c r="D299" s="14" t="s">
        <v>5317</v>
      </c>
    </row>
    <row r="300" spans="2:4" ht="17.100000000000001" customHeight="1" x14ac:dyDescent="0.2">
      <c r="B300" s="195" t="s">
        <v>7771</v>
      </c>
      <c r="C300" s="13" t="s">
        <v>7658</v>
      </c>
      <c r="D300" s="14" t="s">
        <v>7659</v>
      </c>
    </row>
    <row r="301" spans="2:4" ht="17.100000000000001" customHeight="1" x14ac:dyDescent="0.2">
      <c r="B301" s="195" t="s">
        <v>5544</v>
      </c>
      <c r="C301" s="13" t="s">
        <v>371</v>
      </c>
      <c r="D301" s="14" t="s">
        <v>4264</v>
      </c>
    </row>
    <row r="302" spans="2:4" ht="17.100000000000001" customHeight="1" x14ac:dyDescent="0.2">
      <c r="B302" s="195" t="s">
        <v>5545</v>
      </c>
      <c r="C302" s="13" t="s">
        <v>5546</v>
      </c>
      <c r="D302" s="14" t="s">
        <v>5547</v>
      </c>
    </row>
    <row r="303" spans="2:4" ht="17.100000000000001" customHeight="1" x14ac:dyDescent="0.2">
      <c r="B303" s="195" t="s">
        <v>5548</v>
      </c>
      <c r="C303" s="13" t="s">
        <v>5548</v>
      </c>
      <c r="D303" s="14" t="s">
        <v>5549</v>
      </c>
    </row>
    <row r="304" spans="2:4" ht="17.100000000000001" customHeight="1" x14ac:dyDescent="0.2">
      <c r="B304" s="195" t="s">
        <v>5550</v>
      </c>
      <c r="C304" s="13" t="s">
        <v>7445</v>
      </c>
      <c r="D304" s="14" t="s">
        <v>5551</v>
      </c>
    </row>
    <row r="305" spans="2:4" ht="17.100000000000001" customHeight="1" x14ac:dyDescent="0.2">
      <c r="B305" s="195" t="s">
        <v>7772</v>
      </c>
      <c r="C305" s="13" t="s">
        <v>7660</v>
      </c>
      <c r="D305" s="14" t="s">
        <v>4301</v>
      </c>
    </row>
    <row r="306" spans="2:4" ht="17.100000000000001" customHeight="1" x14ac:dyDescent="0.2">
      <c r="B306" s="195" t="s">
        <v>7773</v>
      </c>
      <c r="C306" s="13" t="s">
        <v>7661</v>
      </c>
      <c r="D306" s="14" t="s">
        <v>7662</v>
      </c>
    </row>
    <row r="307" spans="2:4" ht="17.100000000000001" customHeight="1" x14ac:dyDescent="0.2">
      <c r="B307" s="195" t="s">
        <v>7774</v>
      </c>
      <c r="C307" s="13" t="s">
        <v>7437</v>
      </c>
      <c r="D307" s="14" t="s">
        <v>4198</v>
      </c>
    </row>
    <row r="308" spans="2:4" ht="17.100000000000001" customHeight="1" x14ac:dyDescent="0.2">
      <c r="B308" s="195" t="s">
        <v>7775</v>
      </c>
      <c r="C308" s="13" t="s">
        <v>7663</v>
      </c>
      <c r="D308" s="14" t="s">
        <v>7664</v>
      </c>
    </row>
    <row r="309" spans="2:4" ht="17.100000000000001" customHeight="1" x14ac:dyDescent="0.2">
      <c r="B309" s="195" t="s">
        <v>5555</v>
      </c>
      <c r="C309" s="13" t="s">
        <v>5556</v>
      </c>
      <c r="D309" s="14" t="s">
        <v>5557</v>
      </c>
    </row>
    <row r="310" spans="2:4" ht="17.100000000000001" customHeight="1" x14ac:dyDescent="0.2">
      <c r="B310" s="195" t="s">
        <v>5558</v>
      </c>
      <c r="C310" s="13" t="s">
        <v>5559</v>
      </c>
      <c r="D310" s="14" t="s">
        <v>4281</v>
      </c>
    </row>
    <row r="311" spans="2:4" ht="17.100000000000001" customHeight="1" x14ac:dyDescent="0.2">
      <c r="B311" s="195" t="s">
        <v>7776</v>
      </c>
      <c r="C311" s="13" t="s">
        <v>7665</v>
      </c>
      <c r="D311" s="14" t="s">
        <v>7666</v>
      </c>
    </row>
    <row r="312" spans="2:4" ht="17.100000000000001" customHeight="1" x14ac:dyDescent="0.2">
      <c r="B312" s="195" t="s">
        <v>5560</v>
      </c>
      <c r="C312" s="13" t="s">
        <v>5561</v>
      </c>
      <c r="D312" s="14" t="s">
        <v>4246</v>
      </c>
    </row>
    <row r="313" spans="2:4" ht="17.100000000000001" customHeight="1" x14ac:dyDescent="0.2">
      <c r="B313" s="195" t="s">
        <v>5894</v>
      </c>
      <c r="C313" s="13" t="s">
        <v>5866</v>
      </c>
      <c r="D313" s="14" t="s">
        <v>5895</v>
      </c>
    </row>
    <row r="314" spans="2:4" ht="17.100000000000001" customHeight="1" x14ac:dyDescent="0.2">
      <c r="B314" s="195" t="s">
        <v>5562</v>
      </c>
      <c r="C314" s="13" t="s">
        <v>5563</v>
      </c>
      <c r="D314" s="14" t="s">
        <v>5564</v>
      </c>
    </row>
    <row r="315" spans="2:4" ht="17.100000000000001" customHeight="1" x14ac:dyDescent="0.2">
      <c r="B315" s="195" t="s">
        <v>5565</v>
      </c>
      <c r="C315" s="13" t="s">
        <v>5566</v>
      </c>
      <c r="D315" s="14" t="s">
        <v>4255</v>
      </c>
    </row>
    <row r="316" spans="2:4" ht="17.100000000000001" customHeight="1" x14ac:dyDescent="0.2">
      <c r="B316" s="195" t="s">
        <v>5567</v>
      </c>
      <c r="C316" s="13" t="s">
        <v>5567</v>
      </c>
      <c r="D316" s="14" t="s">
        <v>5568</v>
      </c>
    </row>
    <row r="317" spans="2:4" ht="17.100000000000001" customHeight="1" x14ac:dyDescent="0.2">
      <c r="B317" s="195" t="s">
        <v>5569</v>
      </c>
      <c r="C317" s="13" t="s">
        <v>5570</v>
      </c>
      <c r="D317" s="14" t="s">
        <v>5571</v>
      </c>
    </row>
    <row r="318" spans="2:4" ht="17.100000000000001" customHeight="1" x14ac:dyDescent="0.2">
      <c r="B318" s="195" t="s">
        <v>7777</v>
      </c>
      <c r="C318" s="13" t="s">
        <v>7667</v>
      </c>
      <c r="D318" s="14" t="s">
        <v>7668</v>
      </c>
    </row>
    <row r="319" spans="2:4" ht="17.100000000000001" customHeight="1" x14ac:dyDescent="0.2">
      <c r="B319" s="195" t="s">
        <v>5572</v>
      </c>
      <c r="C319" s="13" t="s">
        <v>7669</v>
      </c>
      <c r="D319" s="14" t="s">
        <v>4262</v>
      </c>
    </row>
    <row r="320" spans="2:4" ht="17.100000000000001" customHeight="1" x14ac:dyDescent="0.2">
      <c r="B320" s="195" t="s">
        <v>5573</v>
      </c>
      <c r="C320" s="13" t="s">
        <v>187</v>
      </c>
      <c r="D320" s="14" t="s">
        <v>4251</v>
      </c>
    </row>
    <row r="321" spans="2:4" ht="17.100000000000001" customHeight="1" x14ac:dyDescent="0.2">
      <c r="B321" s="195" t="s">
        <v>4180</v>
      </c>
      <c r="C321" s="13" t="s">
        <v>4180</v>
      </c>
      <c r="D321" s="14" t="s">
        <v>4307</v>
      </c>
    </row>
    <row r="322" spans="2:4" ht="17.100000000000001" customHeight="1" x14ac:dyDescent="0.2">
      <c r="B322" s="195" t="s">
        <v>46</v>
      </c>
      <c r="C322" s="13" t="s">
        <v>5574</v>
      </c>
      <c r="D322" s="14" t="s">
        <v>4220</v>
      </c>
    </row>
    <row r="323" spans="2:4" ht="17.100000000000001" customHeight="1" x14ac:dyDescent="0.2">
      <c r="B323" s="195" t="s">
        <v>5575</v>
      </c>
      <c r="C323" s="13" t="s">
        <v>5575</v>
      </c>
      <c r="D323" s="14" t="s">
        <v>5576</v>
      </c>
    </row>
    <row r="324" spans="2:4" ht="17.100000000000001" customHeight="1" x14ac:dyDescent="0.2">
      <c r="B324" s="195" t="s">
        <v>5577</v>
      </c>
      <c r="C324" s="13" t="s">
        <v>5577</v>
      </c>
      <c r="D324" s="14" t="s">
        <v>5578</v>
      </c>
    </row>
    <row r="325" spans="2:4" ht="17.100000000000001" customHeight="1" x14ac:dyDescent="0.2">
      <c r="B325" s="195" t="s">
        <v>7778</v>
      </c>
      <c r="C325" s="13" t="s">
        <v>7670</v>
      </c>
      <c r="D325" s="14" t="s">
        <v>7671</v>
      </c>
    </row>
    <row r="326" spans="2:4" ht="17.100000000000001" customHeight="1" x14ac:dyDescent="0.2">
      <c r="B326" s="195" t="s">
        <v>5579</v>
      </c>
      <c r="C326" s="13" t="s">
        <v>5580</v>
      </c>
      <c r="D326" s="14" t="s">
        <v>5581</v>
      </c>
    </row>
    <row r="327" spans="2:4" ht="17.100000000000001" customHeight="1" x14ac:dyDescent="0.2">
      <c r="B327" s="195" t="s">
        <v>2331</v>
      </c>
      <c r="C327" s="13" t="s">
        <v>2368</v>
      </c>
      <c r="D327" s="14" t="s">
        <v>5582</v>
      </c>
    </row>
    <row r="328" spans="2:4" ht="17.100000000000001" customHeight="1" x14ac:dyDescent="0.2">
      <c r="B328" s="195" t="s">
        <v>5583</v>
      </c>
      <c r="C328" s="13" t="s">
        <v>5584</v>
      </c>
      <c r="D328" s="14" t="s">
        <v>4293</v>
      </c>
    </row>
    <row r="329" spans="2:4" ht="17.100000000000001" customHeight="1" x14ac:dyDescent="0.2">
      <c r="B329" s="195" t="s">
        <v>5585</v>
      </c>
      <c r="C329" s="13" t="s">
        <v>5586</v>
      </c>
      <c r="D329" s="14" t="s">
        <v>5587</v>
      </c>
    </row>
    <row r="330" spans="2:4" ht="17.100000000000001" customHeight="1" x14ac:dyDescent="0.2">
      <c r="B330" s="195" t="s">
        <v>5588</v>
      </c>
      <c r="C330" s="13" t="s">
        <v>5588</v>
      </c>
      <c r="D330" s="14" t="s">
        <v>5589</v>
      </c>
    </row>
    <row r="331" spans="2:4" ht="17.100000000000001" customHeight="1" x14ac:dyDescent="0.2">
      <c r="B331" s="195" t="s">
        <v>5590</v>
      </c>
      <c r="C331" s="13" t="s">
        <v>2369</v>
      </c>
      <c r="D331" s="14" t="s">
        <v>4352</v>
      </c>
    </row>
    <row r="332" spans="2:4" ht="17.100000000000001" customHeight="1" x14ac:dyDescent="0.2">
      <c r="B332" s="195" t="s">
        <v>5591</v>
      </c>
      <c r="C332" s="13" t="s">
        <v>5592</v>
      </c>
      <c r="D332" s="14" t="s">
        <v>5593</v>
      </c>
    </row>
    <row r="333" spans="2:4" ht="17.100000000000001" customHeight="1" x14ac:dyDescent="0.2">
      <c r="B333" s="195" t="s">
        <v>5594</v>
      </c>
      <c r="C333" s="13" t="s">
        <v>5595</v>
      </c>
      <c r="D333" s="14" t="s">
        <v>5596</v>
      </c>
    </row>
    <row r="334" spans="2:4" ht="17.100000000000001" customHeight="1" x14ac:dyDescent="0.2">
      <c r="B334" s="195" t="s">
        <v>5597</v>
      </c>
      <c r="C334" s="13" t="s">
        <v>150</v>
      </c>
      <c r="D334" s="14" t="s">
        <v>4195</v>
      </c>
    </row>
    <row r="335" spans="2:4" ht="17.100000000000001" customHeight="1" x14ac:dyDescent="0.2">
      <c r="B335" s="195" t="s">
        <v>5598</v>
      </c>
      <c r="C335" s="13" t="s">
        <v>2370</v>
      </c>
      <c r="D335" s="14" t="s">
        <v>4363</v>
      </c>
    </row>
    <row r="336" spans="2:4" ht="17.100000000000001" customHeight="1" x14ac:dyDescent="0.2">
      <c r="B336" s="195" t="s">
        <v>5599</v>
      </c>
      <c r="C336" s="13" t="s">
        <v>2371</v>
      </c>
      <c r="D336" s="14" t="s">
        <v>4304</v>
      </c>
    </row>
    <row r="337" spans="2:4" ht="17.100000000000001" customHeight="1" x14ac:dyDescent="0.2">
      <c r="B337" s="195" t="s">
        <v>7672</v>
      </c>
      <c r="C337" s="13" t="s">
        <v>7672</v>
      </c>
      <c r="D337" s="14" t="s">
        <v>7673</v>
      </c>
    </row>
    <row r="338" spans="2:4" ht="17.100000000000001" customHeight="1" x14ac:dyDescent="0.2">
      <c r="B338" s="195" t="s">
        <v>7779</v>
      </c>
      <c r="C338" s="13" t="s">
        <v>7674</v>
      </c>
      <c r="D338" s="14" t="s">
        <v>7675</v>
      </c>
    </row>
    <row r="339" spans="2:4" ht="17.100000000000001" customHeight="1" x14ac:dyDescent="0.2">
      <c r="B339" s="195" t="s">
        <v>5600</v>
      </c>
      <c r="C339" s="13" t="s">
        <v>5601</v>
      </c>
      <c r="D339" s="14" t="s">
        <v>4291</v>
      </c>
    </row>
    <row r="340" spans="2:4" ht="17.100000000000001" customHeight="1" x14ac:dyDescent="0.2">
      <c r="B340" s="195" t="s">
        <v>5602</v>
      </c>
      <c r="C340" s="13" t="s">
        <v>5603</v>
      </c>
      <c r="D340" s="14" t="s">
        <v>4265</v>
      </c>
    </row>
    <row r="341" spans="2:4" ht="17.100000000000001" customHeight="1" x14ac:dyDescent="0.2">
      <c r="B341" s="195" t="s">
        <v>5604</v>
      </c>
      <c r="C341" s="13" t="s">
        <v>5605</v>
      </c>
      <c r="D341" s="14" t="s">
        <v>5606</v>
      </c>
    </row>
    <row r="342" spans="2:4" ht="17.100000000000001" customHeight="1" x14ac:dyDescent="0.2">
      <c r="B342" s="195" t="s">
        <v>7780</v>
      </c>
      <c r="C342" s="13" t="s">
        <v>7407</v>
      </c>
      <c r="D342" s="14" t="s">
        <v>7676</v>
      </c>
    </row>
    <row r="343" spans="2:4" ht="17.100000000000001" customHeight="1" x14ac:dyDescent="0.2">
      <c r="B343" s="195" t="s">
        <v>5608</v>
      </c>
      <c r="C343" s="13" t="s">
        <v>5609</v>
      </c>
      <c r="D343" s="14" t="s">
        <v>5610</v>
      </c>
    </row>
    <row r="344" spans="2:4" ht="17.100000000000001" customHeight="1" x14ac:dyDescent="0.2">
      <c r="B344" s="195" t="s">
        <v>7677</v>
      </c>
      <c r="C344" s="13" t="s">
        <v>7677</v>
      </c>
      <c r="D344" s="14" t="s">
        <v>7678</v>
      </c>
    </row>
    <row r="345" spans="2:4" ht="17.100000000000001" customHeight="1" x14ac:dyDescent="0.2">
      <c r="B345" s="195" t="s">
        <v>5611</v>
      </c>
      <c r="C345" s="13" t="s">
        <v>2372</v>
      </c>
      <c r="D345" s="14" t="s">
        <v>4250</v>
      </c>
    </row>
    <row r="346" spans="2:4" ht="17.100000000000001" customHeight="1" x14ac:dyDescent="0.2">
      <c r="B346" s="195" t="s">
        <v>7781</v>
      </c>
      <c r="C346" s="13" t="s">
        <v>7679</v>
      </c>
      <c r="D346" s="14" t="s">
        <v>7680</v>
      </c>
    </row>
  </sheetData>
  <sortState xmlns:xlrd2="http://schemas.microsoft.com/office/spreadsheetml/2017/richdata2" ref="V11:X63">
    <sortCondition ref="W11:W63"/>
  </sortState>
  <mergeCells count="15">
    <mergeCell ref="X9:X10"/>
    <mergeCell ref="Q9:Q10"/>
    <mergeCell ref="R9:R10"/>
    <mergeCell ref="S9:S10"/>
    <mergeCell ref="V9:V10"/>
    <mergeCell ref="W9:W10"/>
    <mergeCell ref="I9:I10"/>
    <mergeCell ref="M9:M10"/>
    <mergeCell ref="N9:N10"/>
    <mergeCell ref="L9:L10"/>
    <mergeCell ref="B9:B10"/>
    <mergeCell ref="C9:C10"/>
    <mergeCell ref="D9:D10"/>
    <mergeCell ref="G9:G10"/>
    <mergeCell ref="H9:H10"/>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8">
    <tabColor theme="6" tint="0.59999389629810485"/>
    <pageSetUpPr fitToPage="1"/>
  </sheetPr>
  <dimension ref="A2:I86"/>
  <sheetViews>
    <sheetView showGridLines="0" zoomScale="70" zoomScaleNormal="70" workbookViewId="0"/>
  </sheetViews>
  <sheetFormatPr baseColWidth="10" defaultColWidth="11.42578125" defaultRowHeight="12.75" x14ac:dyDescent="0.2"/>
  <cols>
    <col min="1" max="1" width="5.7109375" style="58" customWidth="1"/>
    <col min="2" max="2" width="5.42578125" style="58" customWidth="1"/>
    <col min="3" max="3" width="21.85546875" style="58" customWidth="1"/>
    <col min="4" max="4" width="27.7109375" style="58" customWidth="1"/>
    <col min="5" max="5" width="41.42578125" style="58" customWidth="1"/>
    <col min="6" max="6" width="22.85546875" style="58" bestFit="1" customWidth="1"/>
    <col min="7" max="7" width="52.5703125" style="58" bestFit="1" customWidth="1"/>
    <col min="8" max="8" width="57.85546875" style="58" bestFit="1" customWidth="1"/>
    <col min="9" max="9" width="12.5703125" style="58" bestFit="1" customWidth="1"/>
    <col min="10" max="10" width="16.140625" style="58" customWidth="1"/>
    <col min="11" max="11" width="28.5703125" style="58" bestFit="1" customWidth="1"/>
    <col min="12" max="16384" width="11.42578125" style="58"/>
  </cols>
  <sheetData>
    <row r="2" spans="1:9" x14ac:dyDescent="0.2">
      <c r="B2" s="294" t="s">
        <v>2272</v>
      </c>
      <c r="C2" s="23"/>
    </row>
    <row r="3" spans="1:9" x14ac:dyDescent="0.2">
      <c r="B3" s="295" t="s">
        <v>6279</v>
      </c>
      <c r="C3" s="25"/>
    </row>
    <row r="5" spans="1:9" x14ac:dyDescent="0.2">
      <c r="B5" s="59"/>
      <c r="C5" s="59"/>
    </row>
    <row r="6" spans="1:9" x14ac:dyDescent="0.2">
      <c r="B6" s="60" t="s">
        <v>4</v>
      </c>
      <c r="C6" s="60"/>
    </row>
    <row r="7" spans="1:9" ht="13.5" thickBot="1" x14ac:dyDescent="0.25"/>
    <row r="8" spans="1:9" s="20" customFormat="1" ht="45" customHeight="1" thickBot="1" x14ac:dyDescent="0.25">
      <c r="B8" s="61" t="s">
        <v>3464</v>
      </c>
      <c r="C8" s="62" t="s">
        <v>5089</v>
      </c>
      <c r="D8" s="62" t="s">
        <v>3465</v>
      </c>
      <c r="E8" s="62" t="s">
        <v>3466</v>
      </c>
      <c r="F8" s="62" t="s">
        <v>3467</v>
      </c>
      <c r="G8" s="62" t="s">
        <v>3468</v>
      </c>
      <c r="H8" s="62" t="s">
        <v>3463</v>
      </c>
      <c r="I8" s="78" t="s">
        <v>3469</v>
      </c>
    </row>
    <row r="9" spans="1:9" ht="13.5" thickBot="1" x14ac:dyDescent="0.25">
      <c r="B9" s="296"/>
      <c r="C9" s="297"/>
      <c r="D9" s="297"/>
      <c r="E9" s="297"/>
      <c r="F9" s="297"/>
      <c r="G9" s="297"/>
      <c r="H9" s="297"/>
      <c r="I9" s="298"/>
    </row>
    <row r="10" spans="1:9" ht="51.75" thickBot="1" x14ac:dyDescent="0.25">
      <c r="B10" s="299">
        <v>1</v>
      </c>
      <c r="C10" s="300" t="s">
        <v>65</v>
      </c>
      <c r="D10" s="300" t="s">
        <v>6248</v>
      </c>
      <c r="E10" s="300" t="s">
        <v>0</v>
      </c>
      <c r="F10" s="300" t="s">
        <v>3460</v>
      </c>
      <c r="G10" s="300" t="s">
        <v>28</v>
      </c>
      <c r="H10" s="300" t="s">
        <v>3461</v>
      </c>
      <c r="I10" s="301" t="s">
        <v>5913</v>
      </c>
    </row>
    <row r="11" spans="1:9" ht="12.75" customHeight="1" x14ac:dyDescent="0.2"/>
    <row r="12" spans="1:9" ht="12.75" customHeight="1" x14ac:dyDescent="0.2"/>
    <row r="13" spans="1:9" ht="13.5" customHeight="1" x14ac:dyDescent="0.2"/>
    <row r="14" spans="1:9" x14ac:dyDescent="0.2">
      <c r="B14" s="590" t="s">
        <v>7</v>
      </c>
      <c r="C14" s="591"/>
      <c r="D14" s="592"/>
      <c r="E14" s="237" t="s">
        <v>8</v>
      </c>
      <c r="F14" s="182"/>
      <c r="G14" s="182"/>
      <c r="H14" s="182"/>
      <c r="I14" s="183"/>
    </row>
    <row r="15" spans="1:9" x14ac:dyDescent="0.2">
      <c r="A15" s="302"/>
      <c r="B15" s="587" t="s">
        <v>5</v>
      </c>
      <c r="C15" s="588"/>
      <c r="D15" s="589"/>
      <c r="E15" s="184" t="s">
        <v>9</v>
      </c>
      <c r="F15" s="185"/>
      <c r="G15" s="185"/>
      <c r="H15" s="185"/>
      <c r="I15" s="186"/>
    </row>
    <row r="16" spans="1:9" ht="12.75" customHeight="1" x14ac:dyDescent="0.2">
      <c r="A16" s="302"/>
      <c r="B16" s="587" t="s">
        <v>12</v>
      </c>
      <c r="C16" s="588"/>
      <c r="D16" s="589"/>
      <c r="E16" s="184" t="s">
        <v>1</v>
      </c>
      <c r="F16" s="185"/>
      <c r="G16" s="185"/>
      <c r="H16" s="185"/>
      <c r="I16" s="186"/>
    </row>
    <row r="17" spans="1:9" x14ac:dyDescent="0.2">
      <c r="A17" s="302"/>
      <c r="B17" s="587" t="s">
        <v>10</v>
      </c>
      <c r="C17" s="588"/>
      <c r="D17" s="589"/>
      <c r="E17" s="184" t="s">
        <v>11</v>
      </c>
      <c r="F17" s="185"/>
      <c r="G17" s="185"/>
      <c r="H17" s="185"/>
      <c r="I17" s="186"/>
    </row>
    <row r="18" spans="1:9" ht="12.75" customHeight="1" x14ac:dyDescent="0.2">
      <c r="A18" s="302"/>
      <c r="B18" s="593" t="s">
        <v>13</v>
      </c>
      <c r="C18" s="594"/>
      <c r="D18" s="595"/>
      <c r="E18" s="559" t="s">
        <v>2</v>
      </c>
      <c r="F18" s="560"/>
      <c r="G18" s="560"/>
      <c r="H18" s="560"/>
      <c r="I18" s="561"/>
    </row>
    <row r="19" spans="1:9" ht="13.15" customHeight="1" x14ac:dyDescent="0.2">
      <c r="A19" s="302"/>
      <c r="B19" s="581"/>
      <c r="C19" s="582"/>
      <c r="D19" s="583"/>
      <c r="E19" s="562"/>
      <c r="F19" s="563"/>
      <c r="G19" s="563"/>
      <c r="H19" s="563"/>
      <c r="I19" s="564"/>
    </row>
    <row r="20" spans="1:9" ht="13.15" customHeight="1" x14ac:dyDescent="0.2">
      <c r="A20" s="302"/>
      <c r="B20" s="581"/>
      <c r="C20" s="582"/>
      <c r="D20" s="583"/>
      <c r="E20" s="562"/>
      <c r="F20" s="563"/>
      <c r="G20" s="563"/>
      <c r="H20" s="563"/>
      <c r="I20" s="564"/>
    </row>
    <row r="21" spans="1:9" ht="13.15" customHeight="1" x14ac:dyDescent="0.2">
      <c r="A21" s="302"/>
      <c r="B21" s="581"/>
      <c r="C21" s="582"/>
      <c r="D21" s="583"/>
      <c r="E21" s="562"/>
      <c r="F21" s="563"/>
      <c r="G21" s="563"/>
      <c r="H21" s="563"/>
      <c r="I21" s="564"/>
    </row>
    <row r="22" spans="1:9" ht="13.15" customHeight="1" x14ac:dyDescent="0.2">
      <c r="A22" s="302"/>
      <c r="B22" s="581"/>
      <c r="C22" s="582"/>
      <c r="D22" s="583"/>
      <c r="E22" s="562"/>
      <c r="F22" s="563"/>
      <c r="G22" s="563"/>
      <c r="H22" s="563"/>
      <c r="I22" s="564"/>
    </row>
    <row r="23" spans="1:9" ht="16.899999999999999" customHeight="1" x14ac:dyDescent="0.2">
      <c r="A23" s="302"/>
      <c r="B23" s="581"/>
      <c r="C23" s="582"/>
      <c r="D23" s="583"/>
      <c r="E23" s="565" t="s">
        <v>14</v>
      </c>
      <c r="F23" s="566"/>
      <c r="G23" s="566"/>
      <c r="H23" s="566"/>
      <c r="I23" s="567"/>
    </row>
    <row r="24" spans="1:9" ht="13.15" customHeight="1" x14ac:dyDescent="0.2">
      <c r="A24" s="302"/>
      <c r="B24" s="581"/>
      <c r="C24" s="582"/>
      <c r="D24" s="583"/>
      <c r="E24" s="565"/>
      <c r="F24" s="566"/>
      <c r="G24" s="566"/>
      <c r="H24" s="566"/>
      <c r="I24" s="567"/>
    </row>
    <row r="25" spans="1:9" ht="13.15" customHeight="1" x14ac:dyDescent="0.2">
      <c r="A25" s="302"/>
      <c r="B25" s="581"/>
      <c r="C25" s="582"/>
      <c r="D25" s="583"/>
      <c r="E25" s="565"/>
      <c r="F25" s="566"/>
      <c r="G25" s="566"/>
      <c r="H25" s="566"/>
      <c r="I25" s="567"/>
    </row>
    <row r="26" spans="1:9" x14ac:dyDescent="0.2">
      <c r="A26" s="302"/>
      <c r="B26" s="584"/>
      <c r="C26" s="585"/>
      <c r="D26" s="586"/>
      <c r="E26" s="568"/>
      <c r="F26" s="569"/>
      <c r="G26" s="569"/>
      <c r="H26" s="569"/>
      <c r="I26" s="570"/>
    </row>
    <row r="27" spans="1:9" x14ac:dyDescent="0.2">
      <c r="A27" s="302"/>
      <c r="B27" s="587" t="s">
        <v>15</v>
      </c>
      <c r="C27" s="588"/>
      <c r="D27" s="589"/>
      <c r="E27" s="184" t="s">
        <v>16</v>
      </c>
      <c r="F27" s="185"/>
      <c r="G27" s="185"/>
      <c r="H27" s="185"/>
      <c r="I27" s="186"/>
    </row>
    <row r="28" spans="1:9" ht="12.75" customHeight="1" x14ac:dyDescent="0.2">
      <c r="A28" s="302"/>
      <c r="B28" s="587" t="s">
        <v>29</v>
      </c>
      <c r="C28" s="588"/>
      <c r="D28" s="589"/>
      <c r="E28" s="571" t="s">
        <v>30</v>
      </c>
      <c r="F28" s="572"/>
      <c r="G28" s="572"/>
      <c r="H28" s="572"/>
      <c r="I28" s="573"/>
    </row>
    <row r="29" spans="1:9" ht="26.25" customHeight="1" x14ac:dyDescent="0.2"/>
    <row r="30" spans="1:9" x14ac:dyDescent="0.2">
      <c r="A30" s="302"/>
      <c r="B30" s="574" t="s">
        <v>6</v>
      </c>
      <c r="C30" s="575"/>
      <c r="D30" s="575"/>
      <c r="E30" s="575"/>
      <c r="F30" s="575"/>
      <c r="G30" s="575"/>
      <c r="H30" s="575"/>
      <c r="I30" s="576"/>
    </row>
    <row r="31" spans="1:9" ht="12.75" customHeight="1" x14ac:dyDescent="0.2">
      <c r="B31" s="303"/>
      <c r="C31" s="577" t="s">
        <v>3462</v>
      </c>
      <c r="D31" s="577"/>
      <c r="E31" s="577"/>
      <c r="F31" s="577"/>
      <c r="G31" s="577"/>
      <c r="H31" s="577"/>
      <c r="I31" s="578"/>
    </row>
    <row r="32" spans="1:9" x14ac:dyDescent="0.2">
      <c r="B32" s="304"/>
      <c r="C32" s="579"/>
      <c r="D32" s="579"/>
      <c r="E32" s="579"/>
      <c r="F32" s="579"/>
      <c r="G32" s="579"/>
      <c r="H32" s="579"/>
      <c r="I32" s="580"/>
    </row>
    <row r="33" spans="2:9" x14ac:dyDescent="0.2">
      <c r="B33" s="304"/>
      <c r="C33" s="305"/>
      <c r="E33" s="306"/>
      <c r="I33" s="63"/>
    </row>
    <row r="34" spans="2:9" x14ac:dyDescent="0.2">
      <c r="B34" s="64"/>
      <c r="C34" s="106"/>
      <c r="D34" s="25"/>
      <c r="E34" s="107"/>
      <c r="F34" s="25"/>
      <c r="G34" s="25"/>
      <c r="H34" s="25"/>
      <c r="I34" s="65"/>
    </row>
    <row r="68" ht="12.75" customHeight="1" x14ac:dyDescent="0.2"/>
    <row r="69" ht="30.75" customHeight="1" x14ac:dyDescent="0.2"/>
    <row r="70" ht="13.5" customHeight="1" x14ac:dyDescent="0.2"/>
    <row r="74" ht="12.75" customHeight="1" x14ac:dyDescent="0.2"/>
    <row r="75" ht="12.75" customHeight="1" x14ac:dyDescent="0.2"/>
    <row r="80" ht="12.75" customHeight="1" x14ac:dyDescent="0.2"/>
    <row r="85" ht="12.75" customHeight="1" x14ac:dyDescent="0.2"/>
    <row r="86" ht="26.25" customHeight="1" x14ac:dyDescent="0.2"/>
  </sheetData>
  <mergeCells count="20">
    <mergeCell ref="B14:D14"/>
    <mergeCell ref="B15:D15"/>
    <mergeCell ref="B17:D17"/>
    <mergeCell ref="B16:D16"/>
    <mergeCell ref="B18:D18"/>
    <mergeCell ref="E18:I22"/>
    <mergeCell ref="E23:I26"/>
    <mergeCell ref="E28:I28"/>
    <mergeCell ref="B30:I30"/>
    <mergeCell ref="C31:I32"/>
    <mergeCell ref="B19:D19"/>
    <mergeCell ref="B20:D20"/>
    <mergeCell ref="B21:D21"/>
    <mergeCell ref="B22:D22"/>
    <mergeCell ref="B23:D23"/>
    <mergeCell ref="B24:D24"/>
    <mergeCell ref="B25:D25"/>
    <mergeCell ref="B26:D26"/>
    <mergeCell ref="B27:D27"/>
    <mergeCell ref="B28:D28"/>
  </mergeCells>
  <phoneticPr fontId="0" type="noConversion"/>
  <pageMargins left="0.74803149606299213" right="0.74803149606299213" top="0.48" bottom="0.98425196850393704" header="0" footer="0"/>
  <pageSetup paperSize="9" scale="37" fitToHeight="3"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1">
    <tabColor theme="6" tint="0.59999389629810485"/>
  </sheetPr>
  <dimension ref="B2:R14"/>
  <sheetViews>
    <sheetView showGridLines="0" zoomScaleNormal="100" workbookViewId="0"/>
  </sheetViews>
  <sheetFormatPr baseColWidth="10" defaultColWidth="11.42578125" defaultRowHeight="12.75" x14ac:dyDescent="0.2"/>
  <cols>
    <col min="1" max="1" width="5.5703125" style="24" customWidth="1"/>
    <col min="2" max="2" width="9.5703125" style="24" customWidth="1"/>
    <col min="3" max="3" width="12.5703125" style="24" customWidth="1"/>
    <col min="4" max="4" width="10.140625" style="24" customWidth="1"/>
    <col min="5" max="5" width="8.42578125" style="24" customWidth="1"/>
    <col min="6" max="6" width="17.7109375" style="24" customWidth="1"/>
    <col min="7" max="7" width="14.85546875" style="24" customWidth="1"/>
    <col min="8" max="8" width="9.85546875" style="24" customWidth="1"/>
    <col min="9" max="9" width="10.140625" style="24" customWidth="1"/>
    <col min="10" max="10" width="9" style="24" customWidth="1"/>
    <col min="11" max="11" width="10.85546875" style="24" customWidth="1"/>
    <col min="12" max="12" width="7.140625" style="24" customWidth="1"/>
    <col min="13" max="13" width="13.5703125" style="24" bestFit="1" customWidth="1"/>
    <col min="14" max="16384" width="11.42578125" style="24"/>
  </cols>
  <sheetData>
    <row r="2" spans="2:18" x14ac:dyDescent="0.2">
      <c r="B2" s="23" t="s">
        <v>2273</v>
      </c>
      <c r="C2" s="23"/>
      <c r="D2" s="52"/>
      <c r="E2" s="52"/>
      <c r="F2" s="52"/>
      <c r="G2" s="52"/>
      <c r="H2" s="52"/>
      <c r="I2" s="52"/>
      <c r="J2" s="52"/>
      <c r="K2" s="52"/>
    </row>
    <row r="3" spans="2:18" x14ac:dyDescent="0.2">
      <c r="B3" s="58" t="s">
        <v>5087</v>
      </c>
      <c r="C3" s="58"/>
      <c r="M3"/>
      <c r="N3"/>
      <c r="O3"/>
      <c r="P3"/>
      <c r="Q3"/>
      <c r="R3"/>
    </row>
    <row r="4" spans="2:18" x14ac:dyDescent="0.2">
      <c r="B4" s="25" t="s">
        <v>6279</v>
      </c>
      <c r="C4" s="25"/>
      <c r="D4" s="53"/>
      <c r="E4" s="54"/>
      <c r="F4" s="54"/>
      <c r="G4" s="54"/>
      <c r="H4" s="54"/>
      <c r="I4" s="54"/>
      <c r="J4" s="54"/>
      <c r="K4" s="54"/>
    </row>
    <row r="5" spans="2:18" x14ac:dyDescent="0.2">
      <c r="B5" s="58"/>
      <c r="C5" s="55"/>
    </row>
    <row r="6" spans="2:18" x14ac:dyDescent="0.2">
      <c r="B6" s="55" t="s">
        <v>5086</v>
      </c>
    </row>
    <row r="8" spans="2:18" x14ac:dyDescent="0.2">
      <c r="C8" s="56"/>
      <c r="D8" s="56"/>
      <c r="E8" s="56"/>
      <c r="F8" s="56"/>
      <c r="G8" s="56"/>
      <c r="H8" s="56"/>
      <c r="I8" s="56"/>
      <c r="J8" s="56"/>
    </row>
    <row r="9" spans="2:18" ht="12.75" customHeight="1" x14ac:dyDescent="0.2">
      <c r="B9" s="57" t="s">
        <v>27</v>
      </c>
      <c r="C9" s="596" t="s">
        <v>6293</v>
      </c>
      <c r="D9" s="596"/>
      <c r="E9" s="596"/>
      <c r="F9" s="596"/>
      <c r="G9" s="596"/>
      <c r="H9" s="596"/>
      <c r="I9" s="596"/>
      <c r="J9" s="596"/>
      <c r="K9" s="596"/>
    </row>
    <row r="10" spans="2:18" x14ac:dyDescent="0.2">
      <c r="C10" s="596"/>
      <c r="D10" s="596"/>
      <c r="E10" s="596"/>
      <c r="F10" s="596"/>
      <c r="G10" s="596"/>
      <c r="H10" s="596"/>
      <c r="I10" s="596"/>
      <c r="J10" s="596"/>
      <c r="K10" s="596"/>
    </row>
    <row r="11" spans="2:18" x14ac:dyDescent="0.2">
      <c r="C11" s="596"/>
      <c r="D11" s="596"/>
      <c r="E11" s="596"/>
      <c r="F11" s="596"/>
      <c r="G11" s="596"/>
      <c r="H11" s="596"/>
      <c r="I11" s="596"/>
      <c r="J11" s="596"/>
      <c r="K11" s="596"/>
    </row>
    <row r="12" spans="2:18" x14ac:dyDescent="0.2">
      <c r="C12" s="307"/>
      <c r="D12" s="307"/>
      <c r="E12" s="307"/>
      <c r="F12" s="307"/>
      <c r="G12" s="307"/>
      <c r="H12" s="307"/>
      <c r="I12" s="307"/>
      <c r="J12" s="307"/>
    </row>
    <row r="13" spans="2:18" x14ac:dyDescent="0.2">
      <c r="C13" s="307"/>
      <c r="D13" s="307"/>
      <c r="E13" s="307"/>
      <c r="F13" s="307"/>
      <c r="G13" s="307"/>
      <c r="H13" s="307"/>
      <c r="I13" s="307"/>
      <c r="J13" s="307"/>
    </row>
    <row r="14" spans="2:18" x14ac:dyDescent="0.2">
      <c r="C14" s="307"/>
      <c r="D14" s="307"/>
      <c r="E14" s="307"/>
      <c r="F14" s="307"/>
      <c r="G14" s="307"/>
      <c r="H14" s="307"/>
      <c r="I14" s="307"/>
      <c r="J14" s="307"/>
    </row>
  </sheetData>
  <mergeCells count="1">
    <mergeCell ref="C9:K11"/>
  </mergeCells>
  <pageMargins left="0.75" right="0.75" top="1" bottom="1" header="0" footer="0"/>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B0FD77-3BF0-42D9-8B0F-9945AA5F67F6}">
  <sheetPr>
    <tabColor theme="6" tint="0.59999389629810485"/>
  </sheetPr>
  <dimension ref="A1:AI4041"/>
  <sheetViews>
    <sheetView showGridLines="0" zoomScale="70" zoomScaleNormal="70" workbookViewId="0"/>
  </sheetViews>
  <sheetFormatPr baseColWidth="10" defaultColWidth="11.42578125" defaultRowHeight="11.25" x14ac:dyDescent="0.2"/>
  <cols>
    <col min="1" max="1" width="22" style="84" customWidth="1"/>
    <col min="2" max="2" width="11.42578125" style="84"/>
    <col min="3" max="3" width="11.42578125" style="84" customWidth="1"/>
    <col min="4" max="4" width="21.28515625" style="84" customWidth="1"/>
    <col min="5" max="5" width="38.5703125" style="84" bestFit="1" customWidth="1"/>
    <col min="6" max="6" width="26.28515625" style="84" bestFit="1" customWidth="1"/>
    <col min="7" max="7" width="56" style="84" bestFit="1" customWidth="1"/>
    <col min="8" max="8" width="8.7109375" style="84" customWidth="1"/>
    <col min="9" max="9" width="8.5703125" style="84" customWidth="1"/>
    <col min="10" max="12" width="8.42578125" style="84" customWidth="1"/>
    <col min="13" max="13" width="10" style="84" customWidth="1"/>
    <col min="14" max="14" width="9.7109375" style="84" customWidth="1"/>
    <col min="15" max="15" width="9.5703125" style="84" customWidth="1"/>
    <col min="16" max="17" width="11.5703125" style="84" customWidth="1"/>
    <col min="18" max="18" width="16" style="84" bestFit="1" customWidth="1"/>
    <col min="19" max="19" width="16.5703125" style="84" bestFit="1" customWidth="1"/>
    <col min="20" max="16384" width="11.42578125" style="84"/>
  </cols>
  <sheetData>
    <row r="1" spans="1:18" ht="12.75" x14ac:dyDescent="0.2">
      <c r="A1" s="76" t="s">
        <v>199</v>
      </c>
      <c r="B1" s="76"/>
      <c r="C1" s="76"/>
      <c r="D1" s="76"/>
      <c r="E1" s="76"/>
      <c r="F1" s="76"/>
      <c r="G1" s="76"/>
      <c r="H1" s="76"/>
    </row>
    <row r="2" spans="1:18" s="76" customFormat="1" ht="14.25" customHeight="1" x14ac:dyDescent="0.2">
      <c r="A2" s="77" t="s">
        <v>5042</v>
      </c>
      <c r="B2" s="76" t="s">
        <v>449</v>
      </c>
      <c r="C2" s="77"/>
      <c r="D2" s="77"/>
      <c r="E2" s="77"/>
      <c r="F2" s="77"/>
      <c r="G2" s="77"/>
      <c r="H2" s="77"/>
    </row>
    <row r="3" spans="1:18" s="76" customFormat="1" ht="14.25" customHeight="1" x14ac:dyDescent="0.2">
      <c r="A3" s="77" t="s">
        <v>5043</v>
      </c>
      <c r="B3" s="76" t="s">
        <v>6294</v>
      </c>
      <c r="C3" s="77"/>
      <c r="D3" s="77"/>
      <c r="E3" s="77"/>
      <c r="F3" s="77"/>
      <c r="G3" s="77"/>
      <c r="H3" s="77"/>
    </row>
    <row r="4" spans="1:18" ht="12.75" x14ac:dyDescent="0.2">
      <c r="A4" s="77"/>
      <c r="C4" s="77"/>
      <c r="D4" s="77"/>
      <c r="E4" s="77"/>
      <c r="F4" s="77"/>
      <c r="G4" s="77"/>
      <c r="H4" s="77"/>
    </row>
    <row r="5" spans="1:18" ht="12.75" x14ac:dyDescent="0.2">
      <c r="A5" s="76" t="s">
        <v>199</v>
      </c>
      <c r="C5" s="76"/>
      <c r="D5" s="76"/>
      <c r="E5" s="76"/>
      <c r="F5" s="76"/>
      <c r="G5" s="76"/>
      <c r="H5" s="76"/>
    </row>
    <row r="6" spans="1:18" ht="12.75" x14ac:dyDescent="0.2">
      <c r="A6" s="77" t="s">
        <v>200</v>
      </c>
      <c r="B6" s="76" t="s">
        <v>201</v>
      </c>
      <c r="C6" s="77"/>
      <c r="D6" s="77"/>
      <c r="E6" s="77"/>
      <c r="F6" s="77"/>
      <c r="G6" s="77"/>
      <c r="H6" s="77"/>
    </row>
    <row r="7" spans="1:18" ht="12.75" x14ac:dyDescent="0.2">
      <c r="A7" s="77" t="s">
        <v>202</v>
      </c>
      <c r="B7" s="76" t="s">
        <v>203</v>
      </c>
      <c r="C7" s="77"/>
      <c r="D7" s="77"/>
      <c r="E7" s="77"/>
      <c r="F7" s="77"/>
      <c r="G7" s="77"/>
      <c r="H7" s="77"/>
    </row>
    <row r="8" spans="1:18" ht="12.75" x14ac:dyDescent="0.2">
      <c r="A8" s="77" t="s">
        <v>204</v>
      </c>
      <c r="B8" s="76" t="s">
        <v>205</v>
      </c>
      <c r="C8" s="77"/>
      <c r="D8" s="77"/>
      <c r="E8" s="77"/>
      <c r="F8" s="77"/>
      <c r="G8" s="77"/>
      <c r="H8" s="77"/>
    </row>
    <row r="9" spans="1:18" ht="12.75" x14ac:dyDescent="0.2">
      <c r="A9" s="77"/>
      <c r="B9" s="76" t="s">
        <v>206</v>
      </c>
      <c r="C9" s="77"/>
      <c r="D9" s="77"/>
      <c r="E9" s="77"/>
      <c r="F9" s="77"/>
      <c r="G9" s="77"/>
      <c r="H9" s="77"/>
    </row>
    <row r="10" spans="1:18" ht="12.75" x14ac:dyDescent="0.2">
      <c r="A10" s="77"/>
      <c r="B10" s="76" t="s">
        <v>207</v>
      </c>
      <c r="C10" s="77"/>
      <c r="D10" s="77"/>
      <c r="E10" s="77"/>
      <c r="F10" s="77"/>
      <c r="G10" s="77"/>
      <c r="H10" s="77"/>
    </row>
    <row r="11" spans="1:18" ht="12.75" x14ac:dyDescent="0.2">
      <c r="A11" s="77"/>
      <c r="B11" s="76" t="s">
        <v>208</v>
      </c>
      <c r="C11" s="77"/>
      <c r="D11" s="77"/>
      <c r="E11" s="77"/>
      <c r="F11" s="77"/>
      <c r="G11" s="77"/>
      <c r="H11" s="77"/>
    </row>
    <row r="12" spans="1:18" ht="12.75" x14ac:dyDescent="0.2">
      <c r="A12" s="77"/>
      <c r="B12" s="76" t="s">
        <v>209</v>
      </c>
      <c r="C12" s="77"/>
      <c r="D12" s="77"/>
      <c r="E12" s="77"/>
      <c r="F12" s="77"/>
      <c r="G12" s="77"/>
      <c r="H12" s="77"/>
    </row>
    <row r="13" spans="1:18" ht="12.75" x14ac:dyDescent="0.2">
      <c r="A13" s="77" t="s">
        <v>210</v>
      </c>
      <c r="B13" s="76" t="s">
        <v>450</v>
      </c>
      <c r="C13" s="77"/>
      <c r="D13" s="77"/>
      <c r="E13" s="77"/>
      <c r="F13" s="77"/>
      <c r="G13" s="77"/>
      <c r="H13" s="77"/>
    </row>
    <row r="14" spans="1:18" ht="12.75" x14ac:dyDescent="0.2">
      <c r="A14" s="77" t="s">
        <v>211</v>
      </c>
      <c r="B14" s="76" t="s">
        <v>212</v>
      </c>
      <c r="C14" s="77"/>
      <c r="D14" s="77"/>
      <c r="E14" s="77"/>
      <c r="F14" s="77"/>
      <c r="G14" s="77"/>
      <c r="H14" s="77"/>
    </row>
    <row r="15" spans="1:18" ht="12.75" x14ac:dyDescent="0.2">
      <c r="A15" s="77" t="s">
        <v>213</v>
      </c>
      <c r="B15" s="76" t="s">
        <v>214</v>
      </c>
      <c r="C15" s="77"/>
      <c r="D15" s="77"/>
      <c r="E15" s="77"/>
      <c r="F15" s="77"/>
      <c r="G15" s="77"/>
      <c r="H15" s="77"/>
    </row>
    <row r="16" spans="1:18" ht="12.75" x14ac:dyDescent="0.2">
      <c r="A16" s="77" t="s">
        <v>215</v>
      </c>
      <c r="B16" s="76" t="s">
        <v>216</v>
      </c>
      <c r="C16" s="77"/>
      <c r="D16" s="77"/>
      <c r="E16" s="77"/>
      <c r="F16" s="77"/>
      <c r="G16" s="77"/>
      <c r="H16" s="77"/>
      <c r="M16" s="308"/>
      <c r="N16" s="308"/>
      <c r="O16" s="308"/>
      <c r="P16" s="308"/>
      <c r="Q16" s="308"/>
      <c r="R16" s="308"/>
    </row>
    <row r="17" spans="1:28" ht="12.75" x14ac:dyDescent="0.2">
      <c r="A17" s="77" t="s">
        <v>217</v>
      </c>
      <c r="B17" s="76" t="s">
        <v>218</v>
      </c>
      <c r="C17" s="77"/>
      <c r="D17" s="77"/>
      <c r="E17" s="77"/>
      <c r="F17" s="77"/>
      <c r="G17" s="77"/>
      <c r="H17" s="77"/>
      <c r="M17" s="308"/>
      <c r="N17" s="308"/>
      <c r="O17" s="308"/>
      <c r="P17" s="308"/>
      <c r="Q17" s="308"/>
      <c r="R17" s="308"/>
    </row>
    <row r="18" spans="1:28" ht="12.75" x14ac:dyDescent="0.2">
      <c r="A18" s="77" t="s">
        <v>219</v>
      </c>
      <c r="B18" s="76" t="s">
        <v>220</v>
      </c>
      <c r="C18" s="77"/>
      <c r="D18" s="77"/>
      <c r="E18" s="77"/>
      <c r="F18" s="77"/>
      <c r="G18" s="77"/>
      <c r="H18" s="77"/>
      <c r="M18" s="308"/>
      <c r="N18" s="308"/>
      <c r="O18" s="308"/>
      <c r="P18" s="308"/>
      <c r="Q18" s="308"/>
      <c r="R18" s="308"/>
    </row>
    <row r="19" spans="1:28" ht="12.75" x14ac:dyDescent="0.2">
      <c r="A19" s="77" t="s">
        <v>221</v>
      </c>
      <c r="B19" s="76" t="s">
        <v>451</v>
      </c>
      <c r="C19" s="77"/>
      <c r="D19" s="77"/>
      <c r="E19" s="77"/>
      <c r="F19" s="77"/>
      <c r="G19" s="77"/>
      <c r="H19" s="77"/>
      <c r="M19" s="308"/>
      <c r="N19" s="308"/>
      <c r="O19" s="308"/>
      <c r="P19" s="308"/>
      <c r="Q19" s="308"/>
      <c r="R19" s="308"/>
    </row>
    <row r="20" spans="1:28" ht="12.75" x14ac:dyDescent="0.2">
      <c r="A20" s="77" t="s">
        <v>222</v>
      </c>
      <c r="B20" s="76" t="s">
        <v>4176</v>
      </c>
    </row>
    <row r="21" spans="1:28" ht="12.75" x14ac:dyDescent="0.2">
      <c r="A21" s="77" t="s">
        <v>223</v>
      </c>
      <c r="B21" s="76" t="s">
        <v>452</v>
      </c>
    </row>
    <row r="22" spans="1:28" ht="12.75" x14ac:dyDescent="0.2">
      <c r="A22" s="77" t="s">
        <v>2352</v>
      </c>
      <c r="B22" s="76" t="s">
        <v>2353</v>
      </c>
    </row>
    <row r="23" spans="1:28" ht="12.75" x14ac:dyDescent="0.2">
      <c r="A23" s="77"/>
      <c r="B23" s="76"/>
    </row>
    <row r="24" spans="1:28" ht="12.75" x14ac:dyDescent="0.2">
      <c r="A24" s="77"/>
      <c r="B24" s="76"/>
      <c r="C24" s="76" t="s">
        <v>4097</v>
      </c>
    </row>
    <row r="25" spans="1:28" ht="12.75" x14ac:dyDescent="0.2">
      <c r="A25" s="77"/>
      <c r="B25" s="76"/>
      <c r="C25" s="76" t="s">
        <v>4098</v>
      </c>
      <c r="M25" s="143"/>
    </row>
    <row r="26" spans="1:28" ht="12.75" x14ac:dyDescent="0.2">
      <c r="A26" s="77"/>
      <c r="B26" s="76"/>
      <c r="C26" s="76" t="s">
        <v>453</v>
      </c>
    </row>
    <row r="27" spans="1:28" ht="13.5" thickBot="1" x14ac:dyDescent="0.25">
      <c r="A27" s="77"/>
      <c r="B27" s="76"/>
    </row>
    <row r="28" spans="1:28" ht="13.5" customHeight="1" thickBot="1" x14ac:dyDescent="0.25">
      <c r="C28" s="131" t="s">
        <v>5041</v>
      </c>
      <c r="D28" s="132"/>
      <c r="G28" s="87" t="s">
        <v>193</v>
      </c>
      <c r="H28" s="598">
        <v>43831</v>
      </c>
      <c r="I28" s="599"/>
      <c r="J28" s="600"/>
    </row>
    <row r="29" spans="1:28" x14ac:dyDescent="0.2">
      <c r="C29" s="85" t="s">
        <v>454</v>
      </c>
      <c r="D29" s="86"/>
    </row>
    <row r="30" spans="1:28" ht="12" thickBot="1" x14ac:dyDescent="0.25"/>
    <row r="31" spans="1:28" ht="27" customHeight="1" thickBot="1" x14ac:dyDescent="0.25">
      <c r="A31" s="109" t="s">
        <v>4095</v>
      </c>
      <c r="C31" s="601" t="s">
        <v>2691</v>
      </c>
      <c r="D31" s="602"/>
      <c r="E31" s="602"/>
      <c r="F31" s="602"/>
      <c r="G31" s="603"/>
      <c r="H31" s="604" t="s">
        <v>6295</v>
      </c>
      <c r="I31" s="605"/>
      <c r="J31" s="606"/>
      <c r="K31" s="604" t="s">
        <v>2445</v>
      </c>
      <c r="L31" s="605"/>
      <c r="M31" s="606"/>
      <c r="N31" s="604" t="s">
        <v>6296</v>
      </c>
      <c r="O31" s="605"/>
      <c r="P31" s="606"/>
    </row>
    <row r="32" spans="1:28" ht="12" thickBot="1" x14ac:dyDescent="0.25">
      <c r="C32" s="133" t="s">
        <v>2446</v>
      </c>
      <c r="D32" s="134" t="s">
        <v>2447</v>
      </c>
      <c r="E32" s="135" t="s">
        <v>2448</v>
      </c>
      <c r="F32" s="135" t="s">
        <v>2449</v>
      </c>
      <c r="G32" s="136" t="s">
        <v>2450</v>
      </c>
      <c r="H32" s="137" t="s">
        <v>2451</v>
      </c>
      <c r="I32" s="138" t="s">
        <v>2452</v>
      </c>
      <c r="J32" s="136" t="s">
        <v>2453</v>
      </c>
      <c r="K32" s="137" t="s">
        <v>2454</v>
      </c>
      <c r="L32" s="138" t="s">
        <v>2455</v>
      </c>
      <c r="M32" s="139" t="s">
        <v>2456</v>
      </c>
      <c r="N32" s="137" t="s">
        <v>2454</v>
      </c>
      <c r="O32" s="138" t="s">
        <v>2455</v>
      </c>
      <c r="P32" s="139" t="s">
        <v>2456</v>
      </c>
      <c r="R32" s="113" t="s">
        <v>4099</v>
      </c>
      <c r="AB32" s="113" t="s">
        <v>4100</v>
      </c>
    </row>
    <row r="33" spans="3:35" ht="12" thickBot="1" x14ac:dyDescent="0.25">
      <c r="C33" s="309">
        <v>1504</v>
      </c>
      <c r="D33" s="310" t="s">
        <v>1225</v>
      </c>
      <c r="E33" s="311" t="s">
        <v>2457</v>
      </c>
      <c r="F33" s="311" t="s">
        <v>4060</v>
      </c>
      <c r="G33" s="312" t="s">
        <v>2163</v>
      </c>
      <c r="H33" s="313">
        <v>42.564743724248096</v>
      </c>
      <c r="I33" s="313">
        <v>7.0890147541951478</v>
      </c>
      <c r="J33" s="313">
        <v>0.6897419760855884</v>
      </c>
      <c r="K33" s="314">
        <v>51.296199999999999</v>
      </c>
      <c r="L33" s="314">
        <v>12.82405</v>
      </c>
      <c r="M33" s="314">
        <v>5.1296200000000001</v>
      </c>
      <c r="N33" s="331" t="s">
        <v>4096</v>
      </c>
      <c r="O33" s="331" t="s">
        <v>4096</v>
      </c>
      <c r="P33" s="332" t="s">
        <v>4096</v>
      </c>
      <c r="Q33" s="308"/>
      <c r="S33" s="140" t="s">
        <v>2454</v>
      </c>
      <c r="T33" s="141" t="s">
        <v>2455</v>
      </c>
      <c r="U33" s="142" t="s">
        <v>2456</v>
      </c>
      <c r="W33" s="140" t="s">
        <v>2454</v>
      </c>
      <c r="X33" s="141" t="s">
        <v>2455</v>
      </c>
      <c r="Y33" s="142" t="s">
        <v>2456</v>
      </c>
      <c r="AC33" s="140" t="s">
        <v>2454</v>
      </c>
      <c r="AD33" s="141" t="s">
        <v>2455</v>
      </c>
      <c r="AE33" s="142" t="s">
        <v>2456</v>
      </c>
      <c r="AG33" s="140" t="s">
        <v>2454</v>
      </c>
      <c r="AH33" s="141" t="s">
        <v>2455</v>
      </c>
      <c r="AI33" s="142" t="s">
        <v>2456</v>
      </c>
    </row>
    <row r="34" spans="3:35" x14ac:dyDescent="0.2">
      <c r="C34" s="315">
        <v>1561</v>
      </c>
      <c r="D34" s="316" t="s">
        <v>1225</v>
      </c>
      <c r="E34" s="317" t="s">
        <v>2457</v>
      </c>
      <c r="F34" s="317" t="s">
        <v>4060</v>
      </c>
      <c r="G34" s="318" t="s">
        <v>2458</v>
      </c>
      <c r="H34" s="319">
        <v>31.763613861315939</v>
      </c>
      <c r="I34" s="319">
        <v>33.352871287139735</v>
      </c>
      <c r="J34" s="319">
        <v>1.0336633663366335</v>
      </c>
      <c r="K34" s="320">
        <v>51.296199999999999</v>
      </c>
      <c r="L34" s="320">
        <v>12.82405</v>
      </c>
      <c r="M34" s="320">
        <v>5.1296200000000001</v>
      </c>
      <c r="N34" s="321" t="s">
        <v>4096</v>
      </c>
      <c r="O34" s="321" t="s">
        <v>4096</v>
      </c>
      <c r="P34" s="322" t="s">
        <v>4096</v>
      </c>
      <c r="Q34" s="308"/>
      <c r="R34" s="111" t="s">
        <v>3391</v>
      </c>
      <c r="S34" s="84">
        <f>COUNTIFS(F33:F1597,"nacional",N33:N1597,"C")</f>
        <v>97</v>
      </c>
      <c r="T34" s="84">
        <f>COUNTIFS(F33:F1597,"nacional",O33:O1597,"C")</f>
        <v>118</v>
      </c>
      <c r="U34" s="84">
        <f>COUNTIFS(F33:F1597,"nacional",P33:P1597,"C")</f>
        <v>131</v>
      </c>
      <c r="V34" s="111" t="s">
        <v>3391</v>
      </c>
      <c r="W34" s="143">
        <f>+S34/$S$38</f>
        <v>0.74045801526717558</v>
      </c>
      <c r="X34" s="143">
        <f>+T34/$T$38</f>
        <v>0.9007633587786259</v>
      </c>
      <c r="Y34" s="143">
        <f>+U34/$U$38</f>
        <v>1</v>
      </c>
      <c r="AB34" s="111" t="s">
        <v>3391</v>
      </c>
      <c r="AC34" s="84">
        <f>COUNTIFS(F33:F1597,"zonal",N33:N1597,"C")</f>
        <v>450</v>
      </c>
      <c r="AD34" s="84">
        <f>COUNTIFS(F33:F1597,"zonal",O33:O1597,"C")</f>
        <v>688</v>
      </c>
      <c r="AE34" s="84">
        <f>COUNTIFS(F33:F1597,"zonal",P33:P1597,"C")</f>
        <v>725</v>
      </c>
      <c r="AF34" s="111" t="s">
        <v>3391</v>
      </c>
      <c r="AG34" s="143">
        <f>+AC34/$AC$38</f>
        <v>0.61224489795918369</v>
      </c>
      <c r="AH34" s="143">
        <f>+AD34/$AD$38</f>
        <v>0.93605442176870746</v>
      </c>
      <c r="AI34" s="143">
        <f>+AE34/$AE$38</f>
        <v>0.98639455782312924</v>
      </c>
    </row>
    <row r="35" spans="3:35" x14ac:dyDescent="0.2">
      <c r="C35" s="315">
        <v>4005</v>
      </c>
      <c r="D35" s="316" t="s">
        <v>1225</v>
      </c>
      <c r="E35" s="317" t="s">
        <v>2459</v>
      </c>
      <c r="F35" s="317" t="s">
        <v>4060</v>
      </c>
      <c r="G35" s="318" t="s">
        <v>2460</v>
      </c>
      <c r="H35" s="319">
        <v>10.986666666681414</v>
      </c>
      <c r="I35" s="319">
        <v>22.7300000000163</v>
      </c>
      <c r="J35" s="319">
        <v>0.2</v>
      </c>
      <c r="K35" s="320">
        <v>20</v>
      </c>
      <c r="L35" s="320">
        <v>10</v>
      </c>
      <c r="M35" s="320">
        <v>3</v>
      </c>
      <c r="N35" s="321" t="s">
        <v>225</v>
      </c>
      <c r="O35" s="321" t="s">
        <v>224</v>
      </c>
      <c r="P35" s="322" t="s">
        <v>225</v>
      </c>
      <c r="Q35" s="144"/>
      <c r="R35" s="111" t="s">
        <v>3392</v>
      </c>
      <c r="S35" s="84">
        <f>COUNTIFS(F33:F1597,"nacional",N33:N1597,"NC")</f>
        <v>34</v>
      </c>
      <c r="T35" s="84">
        <f>COUNTIFS(F33:F1597,"nacional",O33:O1597,"NC")</f>
        <v>13</v>
      </c>
      <c r="U35" s="84">
        <f>COUNTIFS(F33:F1597,"nacional",P33:P1597,"NC")</f>
        <v>0</v>
      </c>
      <c r="V35" s="111" t="s">
        <v>3392</v>
      </c>
      <c r="W35" s="143">
        <f>+S35/$S$38</f>
        <v>0.25954198473282442</v>
      </c>
      <c r="X35" s="143">
        <f>+T35/$T$38</f>
        <v>9.9236641221374045E-2</v>
      </c>
      <c r="Y35" s="143">
        <f>+U35/$U$38</f>
        <v>0</v>
      </c>
      <c r="AB35" s="111" t="s">
        <v>3392</v>
      </c>
      <c r="AC35" s="84">
        <f>COUNTIFS(F33:F1597,"zonal",N33:N1597,"NC")</f>
        <v>285</v>
      </c>
      <c r="AD35" s="84">
        <f>COUNTIFS(F33:F1597,"zonal",O33:O1597,"NC")</f>
        <v>47</v>
      </c>
      <c r="AE35" s="84">
        <f>COUNTIFS(F33:F1597,"zonal",P33:P1597,"NC")</f>
        <v>10</v>
      </c>
      <c r="AF35" s="111" t="s">
        <v>3392</v>
      </c>
      <c r="AG35" s="143">
        <f>+AC35/$AC$38</f>
        <v>0.38775510204081631</v>
      </c>
      <c r="AH35" s="143">
        <f>+AD35/$AD$38</f>
        <v>6.3945578231292516E-2</v>
      </c>
      <c r="AI35" s="143">
        <f>+AE35/$AE$38</f>
        <v>1.3605442176870748E-2</v>
      </c>
    </row>
    <row r="36" spans="3:35" x14ac:dyDescent="0.2">
      <c r="C36" s="315">
        <v>1250</v>
      </c>
      <c r="D36" s="316" t="s">
        <v>1225</v>
      </c>
      <c r="E36" s="317" t="s">
        <v>2461</v>
      </c>
      <c r="F36" s="317" t="s">
        <v>4060</v>
      </c>
      <c r="G36" s="318" t="s">
        <v>2164</v>
      </c>
      <c r="H36" s="319">
        <v>49.99666666678386</v>
      </c>
      <c r="I36" s="319">
        <v>7.8533333332976332</v>
      </c>
      <c r="J36" s="319">
        <v>0.8</v>
      </c>
      <c r="K36" s="320">
        <v>20</v>
      </c>
      <c r="L36" s="320">
        <v>10</v>
      </c>
      <c r="M36" s="320">
        <v>3</v>
      </c>
      <c r="N36" s="321" t="s">
        <v>224</v>
      </c>
      <c r="O36" s="321" t="s">
        <v>225</v>
      </c>
      <c r="P36" s="322" t="s">
        <v>225</v>
      </c>
      <c r="Q36" s="308"/>
      <c r="R36" s="111" t="s">
        <v>3395</v>
      </c>
      <c r="S36" s="84">
        <f>COUNTIFS(F33:F1597,"nacional",N33:N1597,"S/I")</f>
        <v>0</v>
      </c>
      <c r="T36" s="84">
        <f>COUNTIFS(F33:F1597,"nacional",O33:O1597,"S/I")</f>
        <v>0</v>
      </c>
      <c r="U36" s="84">
        <f>COUNTIFS(F33:F1597,"nacional",P33:P1597,"S/I")</f>
        <v>0</v>
      </c>
      <c r="V36" s="111" t="s">
        <v>3395</v>
      </c>
      <c r="W36" s="143">
        <f>+S36/$S$38</f>
        <v>0</v>
      </c>
      <c r="X36" s="143">
        <f>+T36/$T$38</f>
        <v>0</v>
      </c>
      <c r="Y36" s="143">
        <f>+U36/$U$38</f>
        <v>0</v>
      </c>
      <c r="AB36" s="111" t="s">
        <v>3395</v>
      </c>
      <c r="AC36" s="84">
        <f>COUNTIFS(F33:F1597,"zonal",N33:N1597,"S/I")</f>
        <v>0</v>
      </c>
      <c r="AD36" s="84">
        <f>COUNTIFS(F33:F1597,"zonal",O33:O1597,"S/I")</f>
        <v>0</v>
      </c>
      <c r="AE36" s="84">
        <f>COUNTIFS(F33:F1597,"zonal",P65:P1629,"S/I")</f>
        <v>0</v>
      </c>
      <c r="AF36" s="111" t="s">
        <v>3395</v>
      </c>
      <c r="AG36" s="143">
        <f>+AC36/$AC$38</f>
        <v>0</v>
      </c>
      <c r="AH36" s="143">
        <f>+AD36/$AD$38</f>
        <v>0</v>
      </c>
      <c r="AI36" s="143">
        <f>+AE36/$AE$38</f>
        <v>0</v>
      </c>
    </row>
    <row r="37" spans="3:35" x14ac:dyDescent="0.2">
      <c r="C37" s="315">
        <v>4358</v>
      </c>
      <c r="D37" s="316" t="s">
        <v>1225</v>
      </c>
      <c r="E37" s="317" t="s">
        <v>2463</v>
      </c>
      <c r="F37" s="317" t="s">
        <v>4060</v>
      </c>
      <c r="G37" s="318" t="s">
        <v>4398</v>
      </c>
      <c r="H37" s="319">
        <v>52.536666666716343</v>
      </c>
      <c r="I37" s="319">
        <v>16.183333333313932</v>
      </c>
      <c r="J37" s="319">
        <v>0</v>
      </c>
      <c r="K37" s="320">
        <v>20</v>
      </c>
      <c r="L37" s="320">
        <v>10</v>
      </c>
      <c r="M37" s="320">
        <v>3</v>
      </c>
      <c r="N37" s="321" t="s">
        <v>224</v>
      </c>
      <c r="O37" s="321" t="s">
        <v>224</v>
      </c>
      <c r="P37" s="322" t="s">
        <v>225</v>
      </c>
      <c r="Q37" s="144"/>
      <c r="R37" s="111" t="s">
        <v>4096</v>
      </c>
      <c r="S37" s="84">
        <f>COUNTIFS(F33:F1597,"nacional",N33:N1597,"S/C")</f>
        <v>59</v>
      </c>
      <c r="T37" s="84">
        <f>COUNTIFS(F33:F1597,"nacional",O33:O1597,"S/C")</f>
        <v>59</v>
      </c>
      <c r="U37" s="84">
        <f>COUNTIFS(F33:F1597,"nacional",P33:P1597,"S/C")</f>
        <v>59</v>
      </c>
      <c r="V37" s="111" t="s">
        <v>4096</v>
      </c>
      <c r="W37" s="143">
        <f>+S37/$S$38</f>
        <v>0.45038167938931295</v>
      </c>
      <c r="X37" s="143">
        <f>+T37/$T$38</f>
        <v>0.45038167938931295</v>
      </c>
      <c r="Y37" s="143">
        <f>+U37/$U$38</f>
        <v>0.45038167938931295</v>
      </c>
      <c r="AB37" s="111" t="s">
        <v>4096</v>
      </c>
      <c r="AC37" s="84">
        <f>COUNTIFS(F33:F1597,"zonal",N33:N1597,"S/C")</f>
        <v>34</v>
      </c>
      <c r="AD37" s="84">
        <f>COUNTIFS(F33:F1597,"zonal",O33:O1597,"S/C")</f>
        <v>34</v>
      </c>
      <c r="AE37" s="84">
        <f>COUNTIFS(F33:F1597,"zonal",P33:P1597,"S/C")</f>
        <v>34</v>
      </c>
      <c r="AF37" s="111" t="s">
        <v>4096</v>
      </c>
      <c r="AG37" s="143">
        <f>+AC37/$AC$38</f>
        <v>4.6258503401360541E-2</v>
      </c>
      <c r="AH37" s="143">
        <f>+AD37/$AD$38</f>
        <v>4.6258503401360541E-2</v>
      </c>
      <c r="AI37" s="143">
        <f>+AE37/$AE$38</f>
        <v>4.6258503401360541E-2</v>
      </c>
    </row>
    <row r="38" spans="3:35" x14ac:dyDescent="0.2">
      <c r="C38" s="315">
        <v>4359</v>
      </c>
      <c r="D38" s="316" t="s">
        <v>1225</v>
      </c>
      <c r="E38" s="317" t="s">
        <v>2463</v>
      </c>
      <c r="F38" s="317" t="s">
        <v>4060</v>
      </c>
      <c r="G38" s="318" t="s">
        <v>4399</v>
      </c>
      <c r="H38" s="319">
        <v>31.856666666676759</v>
      </c>
      <c r="I38" s="319">
        <v>12.833333333325573</v>
      </c>
      <c r="J38" s="319">
        <v>0.2</v>
      </c>
      <c r="K38" s="320">
        <v>20</v>
      </c>
      <c r="L38" s="320">
        <v>10</v>
      </c>
      <c r="M38" s="320">
        <v>3</v>
      </c>
      <c r="N38" s="321" t="s">
        <v>224</v>
      </c>
      <c r="O38" s="321" t="s">
        <v>224</v>
      </c>
      <c r="P38" s="322" t="s">
        <v>225</v>
      </c>
      <c r="Q38" s="144"/>
      <c r="R38" s="111" t="s">
        <v>3393</v>
      </c>
      <c r="S38" s="110">
        <f>+S34+S35+S36</f>
        <v>131</v>
      </c>
      <c r="T38" s="110">
        <f>+T34+T35+T36</f>
        <v>131</v>
      </c>
      <c r="U38" s="110">
        <f>+U34+U35+U36</f>
        <v>131</v>
      </c>
      <c r="AB38" s="111" t="s">
        <v>3393</v>
      </c>
      <c r="AC38" s="110">
        <f>+AC34+AC35+AC36</f>
        <v>735</v>
      </c>
      <c r="AD38" s="110">
        <f>+AD34+AD35+AD36</f>
        <v>735</v>
      </c>
      <c r="AE38" s="110">
        <f>+AE34+AE35+AE36</f>
        <v>735</v>
      </c>
    </row>
    <row r="39" spans="3:35" x14ac:dyDescent="0.2">
      <c r="C39" s="315">
        <v>1628</v>
      </c>
      <c r="D39" s="316" t="s">
        <v>1225</v>
      </c>
      <c r="E39" s="317" t="s">
        <v>2461</v>
      </c>
      <c r="F39" s="317" t="s">
        <v>4060</v>
      </c>
      <c r="G39" s="318" t="s">
        <v>2462</v>
      </c>
      <c r="H39" s="319">
        <v>9.4633333333418701</v>
      </c>
      <c r="I39" s="319">
        <v>22.7300000000163</v>
      </c>
      <c r="J39" s="319">
        <v>0.2</v>
      </c>
      <c r="K39" s="320">
        <v>20</v>
      </c>
      <c r="L39" s="320">
        <v>10</v>
      </c>
      <c r="M39" s="320">
        <v>3</v>
      </c>
      <c r="N39" s="321" t="s">
        <v>225</v>
      </c>
      <c r="O39" s="321" t="s">
        <v>224</v>
      </c>
      <c r="P39" s="322" t="s">
        <v>225</v>
      </c>
      <c r="Q39" s="144"/>
    </row>
    <row r="40" spans="3:35" x14ac:dyDescent="0.2">
      <c r="C40" s="315">
        <v>45</v>
      </c>
      <c r="D40" s="316" t="s">
        <v>1225</v>
      </c>
      <c r="E40" s="317" t="s">
        <v>2463</v>
      </c>
      <c r="F40" s="317" t="s">
        <v>4060</v>
      </c>
      <c r="G40" s="318" t="s">
        <v>1341</v>
      </c>
      <c r="H40" s="319">
        <v>23.833333333348858</v>
      </c>
      <c r="I40" s="319">
        <v>10.223333333339543</v>
      </c>
      <c r="J40" s="319">
        <v>0.2</v>
      </c>
      <c r="K40" s="320">
        <v>20</v>
      </c>
      <c r="L40" s="320">
        <v>10</v>
      </c>
      <c r="M40" s="320">
        <v>3</v>
      </c>
      <c r="N40" s="321" t="s">
        <v>224</v>
      </c>
      <c r="O40" s="321" t="s">
        <v>224</v>
      </c>
      <c r="P40" s="322" t="s">
        <v>225</v>
      </c>
      <c r="Q40" s="144"/>
    </row>
    <row r="41" spans="3:35" x14ac:dyDescent="0.2">
      <c r="C41" s="315">
        <v>65</v>
      </c>
      <c r="D41" s="316" t="s">
        <v>1225</v>
      </c>
      <c r="E41" s="317" t="s">
        <v>2463</v>
      </c>
      <c r="F41" s="317" t="s">
        <v>4060</v>
      </c>
      <c r="G41" s="318" t="s">
        <v>2165</v>
      </c>
      <c r="H41" s="319">
        <v>269.21666666662787</v>
      </c>
      <c r="I41" s="319">
        <v>0</v>
      </c>
      <c r="J41" s="319">
        <v>0</v>
      </c>
      <c r="K41" s="320">
        <v>20</v>
      </c>
      <c r="L41" s="320">
        <v>10</v>
      </c>
      <c r="M41" s="320">
        <v>3</v>
      </c>
      <c r="N41" s="321" t="s">
        <v>224</v>
      </c>
      <c r="O41" s="321" t="s">
        <v>225</v>
      </c>
      <c r="P41" s="322" t="s">
        <v>225</v>
      </c>
      <c r="Q41" s="308"/>
    </row>
    <row r="42" spans="3:35" x14ac:dyDescent="0.2">
      <c r="C42" s="315">
        <v>111</v>
      </c>
      <c r="D42" s="316" t="s">
        <v>1225</v>
      </c>
      <c r="E42" s="317" t="s">
        <v>2463</v>
      </c>
      <c r="F42" s="317" t="s">
        <v>4060</v>
      </c>
      <c r="G42" s="318" t="s">
        <v>2166</v>
      </c>
      <c r="H42" s="319">
        <v>1.4099999999860302</v>
      </c>
      <c r="I42" s="319">
        <v>0</v>
      </c>
      <c r="J42" s="319">
        <v>0</v>
      </c>
      <c r="K42" s="320">
        <v>20</v>
      </c>
      <c r="L42" s="320">
        <v>10</v>
      </c>
      <c r="M42" s="320">
        <v>3</v>
      </c>
      <c r="N42" s="321" t="s">
        <v>225</v>
      </c>
      <c r="O42" s="321" t="s">
        <v>225</v>
      </c>
      <c r="P42" s="322" t="s">
        <v>225</v>
      </c>
      <c r="Q42" s="308"/>
    </row>
    <row r="43" spans="3:35" x14ac:dyDescent="0.2">
      <c r="C43" s="315">
        <v>69</v>
      </c>
      <c r="D43" s="316" t="s">
        <v>1225</v>
      </c>
      <c r="E43" s="317" t="s">
        <v>2463</v>
      </c>
      <c r="F43" s="317" t="s">
        <v>4060</v>
      </c>
      <c r="G43" s="318" t="s">
        <v>2169</v>
      </c>
      <c r="H43" s="319">
        <v>104.1066666666884</v>
      </c>
      <c r="I43" s="319">
        <v>0</v>
      </c>
      <c r="J43" s="319">
        <v>0</v>
      </c>
      <c r="K43" s="320">
        <v>20</v>
      </c>
      <c r="L43" s="320">
        <v>10</v>
      </c>
      <c r="M43" s="320">
        <v>3</v>
      </c>
      <c r="N43" s="321" t="s">
        <v>224</v>
      </c>
      <c r="O43" s="321" t="s">
        <v>225</v>
      </c>
      <c r="P43" s="322" t="s">
        <v>225</v>
      </c>
      <c r="Q43" s="308"/>
    </row>
    <row r="44" spans="3:35" x14ac:dyDescent="0.2">
      <c r="C44" s="315">
        <v>113</v>
      </c>
      <c r="D44" s="316" t="s">
        <v>1225</v>
      </c>
      <c r="E44" s="317" t="s">
        <v>2463</v>
      </c>
      <c r="F44" s="317" t="s">
        <v>4060</v>
      </c>
      <c r="G44" s="318" t="s">
        <v>2170</v>
      </c>
      <c r="H44" s="319">
        <v>6.4466666666558012</v>
      </c>
      <c r="I44" s="319">
        <v>0</v>
      </c>
      <c r="J44" s="319">
        <v>0</v>
      </c>
      <c r="K44" s="320">
        <v>20</v>
      </c>
      <c r="L44" s="320">
        <v>10</v>
      </c>
      <c r="M44" s="320">
        <v>3</v>
      </c>
      <c r="N44" s="321" t="s">
        <v>225</v>
      </c>
      <c r="O44" s="321" t="s">
        <v>225</v>
      </c>
      <c r="P44" s="322" t="s">
        <v>225</v>
      </c>
      <c r="Q44" s="308"/>
    </row>
    <row r="45" spans="3:35" x14ac:dyDescent="0.2">
      <c r="C45" s="315">
        <v>72</v>
      </c>
      <c r="D45" s="316" t="s">
        <v>1225</v>
      </c>
      <c r="E45" s="317" t="s">
        <v>2463</v>
      </c>
      <c r="F45" s="317" t="s">
        <v>4060</v>
      </c>
      <c r="G45" s="318" t="s">
        <v>2167</v>
      </c>
      <c r="H45" s="319">
        <v>90.553333333355852</v>
      </c>
      <c r="I45" s="319">
        <v>1.4299999999813737</v>
      </c>
      <c r="J45" s="319">
        <v>1</v>
      </c>
      <c r="K45" s="320">
        <v>42.88</v>
      </c>
      <c r="L45" s="320">
        <v>21.44</v>
      </c>
      <c r="M45" s="320">
        <v>6.4320000000000004</v>
      </c>
      <c r="N45" s="321" t="s">
        <v>224</v>
      </c>
      <c r="O45" s="321" t="s">
        <v>225</v>
      </c>
      <c r="P45" s="322" t="s">
        <v>225</v>
      </c>
      <c r="Q45" s="308"/>
    </row>
    <row r="46" spans="3:35" x14ac:dyDescent="0.2">
      <c r="C46" s="315">
        <v>114</v>
      </c>
      <c r="D46" s="316" t="s">
        <v>1225</v>
      </c>
      <c r="E46" s="317" t="s">
        <v>2463</v>
      </c>
      <c r="F46" s="317" t="s">
        <v>4060</v>
      </c>
      <c r="G46" s="318" t="s">
        <v>2168</v>
      </c>
      <c r="H46" s="319">
        <v>66.550000000046566</v>
      </c>
      <c r="I46" s="319">
        <v>5.3166666667093523</v>
      </c>
      <c r="J46" s="319">
        <v>3</v>
      </c>
      <c r="K46" s="320">
        <v>42.88</v>
      </c>
      <c r="L46" s="320">
        <v>21.44</v>
      </c>
      <c r="M46" s="320">
        <v>6.4320000000000004</v>
      </c>
      <c r="N46" s="321" t="s">
        <v>224</v>
      </c>
      <c r="O46" s="321" t="s">
        <v>225</v>
      </c>
      <c r="P46" s="322" t="s">
        <v>225</v>
      </c>
      <c r="Q46" s="308"/>
    </row>
    <row r="47" spans="3:35" x14ac:dyDescent="0.2">
      <c r="C47" s="315">
        <v>1463</v>
      </c>
      <c r="D47" s="316" t="s">
        <v>1225</v>
      </c>
      <c r="E47" s="317" t="s">
        <v>2464</v>
      </c>
      <c r="F47" s="317" t="s">
        <v>4060</v>
      </c>
      <c r="G47" s="318" t="s">
        <v>2171</v>
      </c>
      <c r="H47" s="319">
        <v>25.476666666695383</v>
      </c>
      <c r="I47" s="319">
        <v>2.0666666666977109</v>
      </c>
      <c r="J47" s="319">
        <v>0.60000000000000009</v>
      </c>
      <c r="K47" s="320">
        <v>31.242799999999999</v>
      </c>
      <c r="L47" s="320">
        <v>15.6214</v>
      </c>
      <c r="M47" s="320">
        <v>4.68642</v>
      </c>
      <c r="N47" s="321" t="s">
        <v>225</v>
      </c>
      <c r="O47" s="321" t="s">
        <v>225</v>
      </c>
      <c r="P47" s="322" t="s">
        <v>225</v>
      </c>
      <c r="Q47" s="308"/>
    </row>
    <row r="48" spans="3:35" x14ac:dyDescent="0.2">
      <c r="C48" s="315">
        <v>1648</v>
      </c>
      <c r="D48" s="316" t="s">
        <v>1225</v>
      </c>
      <c r="E48" s="317" t="s">
        <v>2464</v>
      </c>
      <c r="F48" s="317" t="s">
        <v>4060</v>
      </c>
      <c r="G48" s="318" t="s">
        <v>2465</v>
      </c>
      <c r="H48" s="319">
        <v>19.616666666697711</v>
      </c>
      <c r="I48" s="319">
        <v>31.000000000116415</v>
      </c>
      <c r="J48" s="319">
        <v>1</v>
      </c>
      <c r="K48" s="320">
        <v>20</v>
      </c>
      <c r="L48" s="320">
        <v>10</v>
      </c>
      <c r="M48" s="320">
        <v>3</v>
      </c>
      <c r="N48" s="321" t="s">
        <v>4096</v>
      </c>
      <c r="O48" s="321" t="s">
        <v>4096</v>
      </c>
      <c r="P48" s="322" t="s">
        <v>4096</v>
      </c>
      <c r="Q48" s="308"/>
    </row>
    <row r="49" spans="3:17" x14ac:dyDescent="0.2">
      <c r="C49" s="315">
        <v>1647</v>
      </c>
      <c r="D49" s="316" t="s">
        <v>1225</v>
      </c>
      <c r="E49" s="317" t="s">
        <v>2464</v>
      </c>
      <c r="F49" s="317" t="s">
        <v>4060</v>
      </c>
      <c r="G49" s="318" t="s">
        <v>2466</v>
      </c>
      <c r="H49" s="319">
        <v>27.128604118987724</v>
      </c>
      <c r="I49" s="319">
        <v>9.8294736842743387</v>
      </c>
      <c r="J49" s="319">
        <v>0.55743707093821504</v>
      </c>
      <c r="K49" s="320">
        <v>20</v>
      </c>
      <c r="L49" s="320">
        <v>10</v>
      </c>
      <c r="M49" s="320">
        <v>3</v>
      </c>
      <c r="N49" s="321" t="s">
        <v>4096</v>
      </c>
      <c r="O49" s="321" t="s">
        <v>4096</v>
      </c>
      <c r="P49" s="322" t="s">
        <v>4096</v>
      </c>
      <c r="Q49" s="308"/>
    </row>
    <row r="50" spans="3:17" x14ac:dyDescent="0.2">
      <c r="C50" s="315">
        <v>4439</v>
      </c>
      <c r="D50" s="316" t="s">
        <v>1225</v>
      </c>
      <c r="E50" s="317" t="s">
        <v>2464</v>
      </c>
      <c r="F50" s="317" t="s">
        <v>4060</v>
      </c>
      <c r="G50" s="318" t="s">
        <v>6297</v>
      </c>
      <c r="H50" s="319">
        <v>0</v>
      </c>
      <c r="I50" s="319">
        <v>2.9762852404061566</v>
      </c>
      <c r="J50" s="319">
        <v>0</v>
      </c>
      <c r="K50" s="320">
        <v>31.2</v>
      </c>
      <c r="L50" s="320">
        <v>15.6</v>
      </c>
      <c r="M50" s="320">
        <v>4.68</v>
      </c>
      <c r="N50" s="321" t="s">
        <v>4096</v>
      </c>
      <c r="O50" s="321" t="s">
        <v>4096</v>
      </c>
      <c r="P50" s="322" t="s">
        <v>4096</v>
      </c>
      <c r="Q50" s="308"/>
    </row>
    <row r="51" spans="3:17" x14ac:dyDescent="0.2">
      <c r="C51" s="315">
        <v>4556</v>
      </c>
      <c r="D51" s="316" t="s">
        <v>1225</v>
      </c>
      <c r="E51" s="317" t="s">
        <v>2467</v>
      </c>
      <c r="F51" s="317" t="s">
        <v>4060</v>
      </c>
      <c r="G51" s="318" t="s">
        <v>6298</v>
      </c>
      <c r="H51" s="319">
        <v>0</v>
      </c>
      <c r="I51" s="319">
        <v>5.3333333332557235E-2</v>
      </c>
      <c r="J51" s="319">
        <v>0.2</v>
      </c>
      <c r="K51" s="320">
        <v>20</v>
      </c>
      <c r="L51" s="320">
        <v>10</v>
      </c>
      <c r="M51" s="320">
        <v>3</v>
      </c>
      <c r="N51" s="321" t="s">
        <v>225</v>
      </c>
      <c r="O51" s="321" t="s">
        <v>225</v>
      </c>
      <c r="P51" s="322" t="s">
        <v>225</v>
      </c>
      <c r="Q51" s="308"/>
    </row>
    <row r="52" spans="3:17" x14ac:dyDescent="0.2">
      <c r="C52" s="315">
        <v>142</v>
      </c>
      <c r="D52" s="316" t="s">
        <v>1225</v>
      </c>
      <c r="E52" s="317" t="s">
        <v>2467</v>
      </c>
      <c r="F52" s="317" t="s">
        <v>4060</v>
      </c>
      <c r="G52" s="318" t="s">
        <v>1856</v>
      </c>
      <c r="H52" s="319">
        <v>273.61333333334187</v>
      </c>
      <c r="I52" s="319">
        <v>0</v>
      </c>
      <c r="J52" s="319">
        <v>0</v>
      </c>
      <c r="K52" s="320">
        <v>20</v>
      </c>
      <c r="L52" s="320">
        <v>10</v>
      </c>
      <c r="M52" s="320">
        <v>3</v>
      </c>
      <c r="N52" s="321" t="s">
        <v>224</v>
      </c>
      <c r="O52" s="321" t="s">
        <v>225</v>
      </c>
      <c r="P52" s="322" t="s">
        <v>225</v>
      </c>
      <c r="Q52" s="308"/>
    </row>
    <row r="53" spans="3:17" x14ac:dyDescent="0.2">
      <c r="C53" s="315">
        <v>1418</v>
      </c>
      <c r="D53" s="316" t="s">
        <v>1225</v>
      </c>
      <c r="E53" s="317" t="s">
        <v>2467</v>
      </c>
      <c r="F53" s="317" t="s">
        <v>4060</v>
      </c>
      <c r="G53" s="318" t="s">
        <v>1857</v>
      </c>
      <c r="H53" s="319">
        <v>0</v>
      </c>
      <c r="I53" s="319">
        <v>0</v>
      </c>
      <c r="J53" s="319">
        <v>0</v>
      </c>
      <c r="K53" s="320">
        <v>20</v>
      </c>
      <c r="L53" s="320">
        <v>10</v>
      </c>
      <c r="M53" s="320">
        <v>3</v>
      </c>
      <c r="N53" s="321" t="s">
        <v>225</v>
      </c>
      <c r="O53" s="321" t="s">
        <v>225</v>
      </c>
      <c r="P53" s="322" t="s">
        <v>225</v>
      </c>
      <c r="Q53" s="308"/>
    </row>
    <row r="54" spans="3:17" x14ac:dyDescent="0.2">
      <c r="C54" s="315">
        <v>1341</v>
      </c>
      <c r="D54" s="316" t="s">
        <v>1225</v>
      </c>
      <c r="E54" s="317" t="s">
        <v>2467</v>
      </c>
      <c r="F54" s="317" t="s">
        <v>4060</v>
      </c>
      <c r="G54" s="318" t="s">
        <v>2468</v>
      </c>
      <c r="H54" s="319">
        <v>0</v>
      </c>
      <c r="I54" s="319">
        <v>4.400000000197906</v>
      </c>
      <c r="J54" s="319">
        <v>5</v>
      </c>
      <c r="K54" s="320">
        <v>21.397999999999996</v>
      </c>
      <c r="L54" s="320">
        <v>10.698999999999998</v>
      </c>
      <c r="M54" s="320">
        <v>3.2096999999999998</v>
      </c>
      <c r="N54" s="321" t="s">
        <v>4096</v>
      </c>
      <c r="O54" s="321" t="s">
        <v>4096</v>
      </c>
      <c r="P54" s="322" t="s">
        <v>4096</v>
      </c>
      <c r="Q54" s="308"/>
    </row>
    <row r="55" spans="3:17" x14ac:dyDescent="0.2">
      <c r="C55" s="315">
        <v>1272</v>
      </c>
      <c r="D55" s="316" t="s">
        <v>1225</v>
      </c>
      <c r="E55" s="317" t="s">
        <v>2469</v>
      </c>
      <c r="F55" s="317" t="s">
        <v>4060</v>
      </c>
      <c r="G55" s="318" t="s">
        <v>2173</v>
      </c>
      <c r="H55" s="319">
        <v>21.399999999941794</v>
      </c>
      <c r="I55" s="319">
        <v>5.530000000074506</v>
      </c>
      <c r="J55" s="319">
        <v>1.6</v>
      </c>
      <c r="K55" s="320">
        <v>20</v>
      </c>
      <c r="L55" s="320">
        <v>10</v>
      </c>
      <c r="M55" s="320">
        <v>3</v>
      </c>
      <c r="N55" s="321" t="s">
        <v>224</v>
      </c>
      <c r="O55" s="321" t="s">
        <v>225</v>
      </c>
      <c r="P55" s="322" t="s">
        <v>225</v>
      </c>
      <c r="Q55" s="308"/>
    </row>
    <row r="56" spans="3:17" x14ac:dyDescent="0.2">
      <c r="C56" s="315">
        <v>1274</v>
      </c>
      <c r="D56" s="316" t="s">
        <v>1225</v>
      </c>
      <c r="E56" s="317" t="s">
        <v>2469</v>
      </c>
      <c r="F56" s="317" t="s">
        <v>4060</v>
      </c>
      <c r="G56" s="318" t="s">
        <v>2174</v>
      </c>
      <c r="H56" s="319">
        <v>6.0400000000256115</v>
      </c>
      <c r="I56" s="319">
        <v>2.3033333333325574</v>
      </c>
      <c r="J56" s="319">
        <v>1</v>
      </c>
      <c r="K56" s="320">
        <v>20</v>
      </c>
      <c r="L56" s="320">
        <v>10</v>
      </c>
      <c r="M56" s="320">
        <v>3</v>
      </c>
      <c r="N56" s="321" t="s">
        <v>225</v>
      </c>
      <c r="O56" s="321" t="s">
        <v>225</v>
      </c>
      <c r="P56" s="322" t="s">
        <v>225</v>
      </c>
      <c r="Q56" s="308"/>
    </row>
    <row r="57" spans="3:17" x14ac:dyDescent="0.2">
      <c r="C57" s="315">
        <v>1273</v>
      </c>
      <c r="D57" s="316" t="s">
        <v>1225</v>
      </c>
      <c r="E57" s="317" t="s">
        <v>2469</v>
      </c>
      <c r="F57" s="317" t="s">
        <v>4060</v>
      </c>
      <c r="G57" s="318" t="s">
        <v>2175</v>
      </c>
      <c r="H57" s="319">
        <v>6.4699999999953439</v>
      </c>
      <c r="I57" s="319">
        <v>1.0199999998672866</v>
      </c>
      <c r="J57" s="319">
        <v>2.2000000000000002</v>
      </c>
      <c r="K57" s="320">
        <v>27.243400000000001</v>
      </c>
      <c r="L57" s="320">
        <v>13.621700000000001</v>
      </c>
      <c r="M57" s="320">
        <v>4.0865100000000005</v>
      </c>
      <c r="N57" s="321" t="s">
        <v>225</v>
      </c>
      <c r="O57" s="321" t="s">
        <v>225</v>
      </c>
      <c r="P57" s="322" t="s">
        <v>225</v>
      </c>
      <c r="Q57" s="308"/>
    </row>
    <row r="58" spans="3:17" x14ac:dyDescent="0.2">
      <c r="C58" s="315">
        <v>1275</v>
      </c>
      <c r="D58" s="316" t="s">
        <v>1225</v>
      </c>
      <c r="E58" s="317" t="s">
        <v>2469</v>
      </c>
      <c r="F58" s="317" t="s">
        <v>4060</v>
      </c>
      <c r="G58" s="318" t="s">
        <v>2176</v>
      </c>
      <c r="H58" s="319">
        <v>6.5866666666930547</v>
      </c>
      <c r="I58" s="319">
        <v>5.0633333333185879</v>
      </c>
      <c r="J58" s="319">
        <v>2.8000000000000003</v>
      </c>
      <c r="K58" s="320">
        <v>27.243400000000001</v>
      </c>
      <c r="L58" s="320">
        <v>13.621700000000001</v>
      </c>
      <c r="M58" s="320">
        <v>4.0865100000000005</v>
      </c>
      <c r="N58" s="321" t="s">
        <v>225</v>
      </c>
      <c r="O58" s="321" t="s">
        <v>225</v>
      </c>
      <c r="P58" s="322" t="s">
        <v>225</v>
      </c>
      <c r="Q58" s="308"/>
    </row>
    <row r="59" spans="3:17" x14ac:dyDescent="0.2">
      <c r="C59" s="315">
        <v>4542</v>
      </c>
      <c r="D59" s="316" t="s">
        <v>1225</v>
      </c>
      <c r="E59" s="317" t="s">
        <v>2470</v>
      </c>
      <c r="F59" s="317" t="s">
        <v>4060</v>
      </c>
      <c r="G59" s="318" t="s">
        <v>6299</v>
      </c>
      <c r="H59" s="319">
        <v>28.083333333197515</v>
      </c>
      <c r="I59" s="319">
        <v>0</v>
      </c>
      <c r="J59" s="319">
        <v>0</v>
      </c>
      <c r="K59" s="320">
        <v>28.142799999999998</v>
      </c>
      <c r="L59" s="320">
        <v>7.0356999999999994</v>
      </c>
      <c r="M59" s="320">
        <v>2.8142800000000001</v>
      </c>
      <c r="N59" s="321" t="s">
        <v>4096</v>
      </c>
      <c r="O59" s="321" t="s">
        <v>4096</v>
      </c>
      <c r="P59" s="322" t="s">
        <v>4096</v>
      </c>
      <c r="Q59" s="308"/>
    </row>
    <row r="60" spans="3:17" x14ac:dyDescent="0.2">
      <c r="C60" s="315">
        <v>4543</v>
      </c>
      <c r="D60" s="316" t="s">
        <v>1225</v>
      </c>
      <c r="E60" s="317" t="s">
        <v>2470</v>
      </c>
      <c r="F60" s="317" t="s">
        <v>4060</v>
      </c>
      <c r="G60" s="318" t="s">
        <v>6300</v>
      </c>
      <c r="H60" s="319">
        <v>28.083333333197515</v>
      </c>
      <c r="I60" s="319">
        <v>0</v>
      </c>
      <c r="J60" s="319">
        <v>0</v>
      </c>
      <c r="K60" s="320">
        <v>28.142799999999998</v>
      </c>
      <c r="L60" s="320">
        <v>7.0356999999999994</v>
      </c>
      <c r="M60" s="320">
        <v>2.8142800000000001</v>
      </c>
      <c r="N60" s="321" t="s">
        <v>4096</v>
      </c>
      <c r="O60" s="321" t="s">
        <v>4096</v>
      </c>
      <c r="P60" s="322" t="s">
        <v>4096</v>
      </c>
      <c r="Q60" s="308"/>
    </row>
    <row r="61" spans="3:17" x14ac:dyDescent="0.2">
      <c r="C61" s="315">
        <v>4783</v>
      </c>
      <c r="D61" s="316" t="s">
        <v>1225</v>
      </c>
      <c r="E61" s="317" t="s">
        <v>2470</v>
      </c>
      <c r="F61" s="317" t="s">
        <v>4060</v>
      </c>
      <c r="G61" s="318" t="s">
        <v>6301</v>
      </c>
      <c r="H61" s="319">
        <v>17.03666666666977</v>
      </c>
      <c r="I61" s="319">
        <v>0</v>
      </c>
      <c r="J61" s="319">
        <v>0</v>
      </c>
      <c r="K61" s="320">
        <v>20</v>
      </c>
      <c r="L61" s="320">
        <v>5</v>
      </c>
      <c r="M61" s="320">
        <v>2</v>
      </c>
      <c r="N61" s="321" t="s">
        <v>225</v>
      </c>
      <c r="O61" s="321" t="s">
        <v>225</v>
      </c>
      <c r="P61" s="322" t="s">
        <v>225</v>
      </c>
      <c r="Q61" s="308"/>
    </row>
    <row r="62" spans="3:17" x14ac:dyDescent="0.2">
      <c r="C62" s="315">
        <v>4805</v>
      </c>
      <c r="D62" s="316" t="s">
        <v>1225</v>
      </c>
      <c r="E62" s="317" t="s">
        <v>2470</v>
      </c>
      <c r="F62" s="317" t="s">
        <v>4060</v>
      </c>
      <c r="G62" s="318" t="s">
        <v>6302</v>
      </c>
      <c r="H62" s="319">
        <v>58.749999999767169</v>
      </c>
      <c r="I62" s="319">
        <v>1.0499999999301508</v>
      </c>
      <c r="J62" s="319">
        <v>1</v>
      </c>
      <c r="K62" s="320">
        <v>20</v>
      </c>
      <c r="L62" s="320">
        <v>10</v>
      </c>
      <c r="M62" s="320">
        <v>3</v>
      </c>
      <c r="N62" s="321" t="s">
        <v>4096</v>
      </c>
      <c r="O62" s="321" t="s">
        <v>4096</v>
      </c>
      <c r="P62" s="322" t="s">
        <v>4096</v>
      </c>
      <c r="Q62" s="308"/>
    </row>
    <row r="63" spans="3:17" x14ac:dyDescent="0.2">
      <c r="C63" s="315">
        <v>4807</v>
      </c>
      <c r="D63" s="316" t="s">
        <v>1225</v>
      </c>
      <c r="E63" s="317" t="s">
        <v>2470</v>
      </c>
      <c r="F63" s="317" t="s">
        <v>4060</v>
      </c>
      <c r="G63" s="318" t="s">
        <v>6303</v>
      </c>
      <c r="H63" s="319">
        <v>255.58333333331393</v>
      </c>
      <c r="I63" s="319">
        <v>0</v>
      </c>
      <c r="J63" s="319">
        <v>0</v>
      </c>
      <c r="K63" s="320">
        <v>20</v>
      </c>
      <c r="L63" s="320">
        <v>10</v>
      </c>
      <c r="M63" s="320">
        <v>3</v>
      </c>
      <c r="N63" s="321" t="s">
        <v>4096</v>
      </c>
      <c r="O63" s="321" t="s">
        <v>4096</v>
      </c>
      <c r="P63" s="322" t="s">
        <v>4096</v>
      </c>
      <c r="Q63" s="308"/>
    </row>
    <row r="64" spans="3:17" x14ac:dyDescent="0.2">
      <c r="C64" s="315">
        <v>152</v>
      </c>
      <c r="D64" s="316" t="s">
        <v>1225</v>
      </c>
      <c r="E64" s="317" t="s">
        <v>2470</v>
      </c>
      <c r="F64" s="317" t="s">
        <v>4060</v>
      </c>
      <c r="G64" s="318" t="s">
        <v>2186</v>
      </c>
      <c r="H64" s="319">
        <v>143.55333333330927</v>
      </c>
      <c r="I64" s="319">
        <v>18.659999999986031</v>
      </c>
      <c r="J64" s="319">
        <v>0.2</v>
      </c>
      <c r="K64" s="320">
        <v>20</v>
      </c>
      <c r="L64" s="320">
        <v>10</v>
      </c>
      <c r="M64" s="320">
        <v>3</v>
      </c>
      <c r="N64" s="321" t="s">
        <v>224</v>
      </c>
      <c r="O64" s="321" t="s">
        <v>224</v>
      </c>
      <c r="P64" s="322" t="s">
        <v>225</v>
      </c>
      <c r="Q64" s="308"/>
    </row>
    <row r="65" spans="3:25" x14ac:dyDescent="0.2">
      <c r="C65" s="315">
        <v>154</v>
      </c>
      <c r="D65" s="316" t="s">
        <v>1225</v>
      </c>
      <c r="E65" s="317" t="s">
        <v>2470</v>
      </c>
      <c r="F65" s="317" t="s">
        <v>4060</v>
      </c>
      <c r="G65" s="318" t="s">
        <v>2187</v>
      </c>
      <c r="H65" s="319">
        <v>100.62666666662554</v>
      </c>
      <c r="I65" s="319">
        <v>0.54333333332324407</v>
      </c>
      <c r="J65" s="319">
        <v>0.2</v>
      </c>
      <c r="K65" s="320">
        <v>20</v>
      </c>
      <c r="L65" s="320">
        <v>10</v>
      </c>
      <c r="M65" s="320">
        <v>3</v>
      </c>
      <c r="N65" s="321" t="s">
        <v>224</v>
      </c>
      <c r="O65" s="321" t="s">
        <v>225</v>
      </c>
      <c r="P65" s="322" t="s">
        <v>225</v>
      </c>
      <c r="Q65" s="308"/>
    </row>
    <row r="66" spans="3:25" ht="12" thickBot="1" x14ac:dyDescent="0.25">
      <c r="C66" s="315">
        <v>1018</v>
      </c>
      <c r="D66" s="316" t="s">
        <v>1225</v>
      </c>
      <c r="E66" s="317" t="s">
        <v>2470</v>
      </c>
      <c r="F66" s="317" t="s">
        <v>4060</v>
      </c>
      <c r="G66" s="318" t="s">
        <v>2206</v>
      </c>
      <c r="H66" s="319">
        <v>21.409999999974389</v>
      </c>
      <c r="I66" s="319">
        <v>2.4966666666674429</v>
      </c>
      <c r="J66" s="319">
        <v>0.60000000000000009</v>
      </c>
      <c r="K66" s="320">
        <v>26.54</v>
      </c>
      <c r="L66" s="320">
        <v>13.27</v>
      </c>
      <c r="M66" s="320">
        <v>3.9809999999999999</v>
      </c>
      <c r="N66" s="321" t="s">
        <v>225</v>
      </c>
      <c r="O66" s="321" t="s">
        <v>225</v>
      </c>
      <c r="P66" s="322" t="s">
        <v>225</v>
      </c>
      <c r="Q66" s="308"/>
      <c r="R66" s="113" t="s">
        <v>4101</v>
      </c>
    </row>
    <row r="67" spans="3:25" ht="12" thickBot="1" x14ac:dyDescent="0.25">
      <c r="C67" s="315">
        <v>169</v>
      </c>
      <c r="D67" s="316" t="s">
        <v>1225</v>
      </c>
      <c r="E67" s="317" t="s">
        <v>2470</v>
      </c>
      <c r="F67" s="317" t="s">
        <v>4060</v>
      </c>
      <c r="G67" s="318" t="s">
        <v>2213</v>
      </c>
      <c r="H67" s="319">
        <v>7.9733333333046179</v>
      </c>
      <c r="I67" s="319">
        <v>4.8466666666441602</v>
      </c>
      <c r="J67" s="319">
        <v>0.60000000000000009</v>
      </c>
      <c r="K67" s="320">
        <v>20</v>
      </c>
      <c r="L67" s="320">
        <v>10</v>
      </c>
      <c r="M67" s="320">
        <v>3</v>
      </c>
      <c r="N67" s="321" t="s">
        <v>225</v>
      </c>
      <c r="O67" s="321" t="s">
        <v>225</v>
      </c>
      <c r="P67" s="322" t="s">
        <v>225</v>
      </c>
      <c r="Q67" s="308"/>
      <c r="S67" s="140" t="s">
        <v>2454</v>
      </c>
      <c r="T67" s="141" t="s">
        <v>2455</v>
      </c>
      <c r="U67" s="142" t="s">
        <v>2456</v>
      </c>
      <c r="W67" s="140" t="s">
        <v>2454</v>
      </c>
      <c r="X67" s="141" t="s">
        <v>2455</v>
      </c>
      <c r="Y67" s="142" t="s">
        <v>2456</v>
      </c>
    </row>
    <row r="68" spans="3:25" x14ac:dyDescent="0.2">
      <c r="C68" s="315">
        <v>531</v>
      </c>
      <c r="D68" s="316" t="s">
        <v>1225</v>
      </c>
      <c r="E68" s="317" t="s">
        <v>2470</v>
      </c>
      <c r="F68" s="317" t="s">
        <v>4060</v>
      </c>
      <c r="G68" s="318" t="s">
        <v>2214</v>
      </c>
      <c r="H68" s="319">
        <v>9.640000000060537</v>
      </c>
      <c r="I68" s="319">
        <v>2.4966666667023674</v>
      </c>
      <c r="J68" s="319">
        <v>0.8</v>
      </c>
      <c r="K68" s="320">
        <v>20</v>
      </c>
      <c r="L68" s="320">
        <v>10</v>
      </c>
      <c r="M68" s="320">
        <v>3</v>
      </c>
      <c r="N68" s="321" t="s">
        <v>225</v>
      </c>
      <c r="O68" s="321" t="s">
        <v>225</v>
      </c>
      <c r="P68" s="322" t="s">
        <v>225</v>
      </c>
      <c r="Q68" s="308"/>
      <c r="R68" s="111" t="s">
        <v>3391</v>
      </c>
      <c r="S68" s="84">
        <f>COUNTIFS(F33:F1597,"dedicado",N33:N1597,"C")</f>
        <v>318</v>
      </c>
      <c r="T68" s="84">
        <f>COUNTIFS(F33:F1597,"dedicado",O33:O1597,"C")</f>
        <v>408</v>
      </c>
      <c r="U68" s="84">
        <f>COUNTIFS(F33:F1597,"dedicado",P33:P1597,"C")</f>
        <v>494</v>
      </c>
      <c r="V68" s="111" t="s">
        <v>3391</v>
      </c>
      <c r="W68" s="143">
        <f>+S68/$S$72</f>
        <v>0.6411290322580645</v>
      </c>
      <c r="X68" s="143">
        <f>+T68/$T$72</f>
        <v>0.82258064516129037</v>
      </c>
      <c r="Y68" s="143">
        <f>+U68/$U$72</f>
        <v>0.99596774193548387</v>
      </c>
    </row>
    <row r="69" spans="3:25" x14ac:dyDescent="0.2">
      <c r="C69" s="315">
        <v>194</v>
      </c>
      <c r="D69" s="316" t="s">
        <v>1225</v>
      </c>
      <c r="E69" s="317" t="s">
        <v>2470</v>
      </c>
      <c r="F69" s="317" t="s">
        <v>4060</v>
      </c>
      <c r="G69" s="318" t="s">
        <v>2219</v>
      </c>
      <c r="H69" s="319">
        <v>8.1099999999627475</v>
      </c>
      <c r="I69" s="319">
        <v>7.7733333333162591</v>
      </c>
      <c r="J69" s="319">
        <v>0</v>
      </c>
      <c r="K69" s="320">
        <v>20</v>
      </c>
      <c r="L69" s="320">
        <v>10</v>
      </c>
      <c r="M69" s="320">
        <v>3</v>
      </c>
      <c r="N69" s="321" t="s">
        <v>225</v>
      </c>
      <c r="O69" s="321" t="s">
        <v>225</v>
      </c>
      <c r="P69" s="322" t="s">
        <v>225</v>
      </c>
      <c r="Q69" s="308"/>
      <c r="R69" s="111" t="s">
        <v>3392</v>
      </c>
      <c r="S69" s="84">
        <f>COUNTIFS(F33:F1597,"dedicado",N33:N1597,"NC")</f>
        <v>178</v>
      </c>
      <c r="T69" s="84">
        <f>COUNTIFS(F33:F1597,"dedicado",O33:O1597,"NC")</f>
        <v>88</v>
      </c>
      <c r="U69" s="84">
        <f>COUNTIFS(F33:F1597,"dedicado",P33:P1597,"NC")</f>
        <v>2</v>
      </c>
      <c r="V69" s="111" t="s">
        <v>3392</v>
      </c>
      <c r="W69" s="143">
        <f>+S69/$S$72</f>
        <v>0.3588709677419355</v>
      </c>
      <c r="X69" s="143">
        <f>+T69/$T$72</f>
        <v>0.17741935483870969</v>
      </c>
      <c r="Y69" s="143">
        <f>+U69/$U$72</f>
        <v>4.0322580645161289E-3</v>
      </c>
    </row>
    <row r="70" spans="3:25" x14ac:dyDescent="0.2">
      <c r="C70" s="315">
        <v>537</v>
      </c>
      <c r="D70" s="316" t="s">
        <v>1225</v>
      </c>
      <c r="E70" s="317" t="s">
        <v>2470</v>
      </c>
      <c r="F70" s="317" t="s">
        <v>4060</v>
      </c>
      <c r="G70" s="318" t="s">
        <v>2220</v>
      </c>
      <c r="H70" s="319">
        <v>12.143333333311602</v>
      </c>
      <c r="I70" s="319">
        <v>1.0666666666511446</v>
      </c>
      <c r="J70" s="319">
        <v>0</v>
      </c>
      <c r="K70" s="320">
        <v>20</v>
      </c>
      <c r="L70" s="320">
        <v>10</v>
      </c>
      <c r="M70" s="320">
        <v>3</v>
      </c>
      <c r="N70" s="321" t="s">
        <v>225</v>
      </c>
      <c r="O70" s="321" t="s">
        <v>225</v>
      </c>
      <c r="P70" s="322" t="s">
        <v>225</v>
      </c>
      <c r="Q70" s="144"/>
      <c r="R70" s="111" t="s">
        <v>3395</v>
      </c>
      <c r="S70" s="84">
        <f>COUNTIFS(F33:F1597,"dedicado",N33:N1597,"S/I")</f>
        <v>0</v>
      </c>
      <c r="T70" s="84">
        <f>COUNTIFS(F33:F1597,"dedicado",O33:O1597,"S/I")</f>
        <v>0</v>
      </c>
      <c r="U70" s="84">
        <f>COUNTIFS(F33:F1597,"dedicado",P33:P1597,"S/I")</f>
        <v>0</v>
      </c>
      <c r="V70" s="111" t="s">
        <v>3395</v>
      </c>
      <c r="W70" s="143">
        <f>+S70/$S$72</f>
        <v>0</v>
      </c>
      <c r="X70" s="143">
        <f>+T70/$T$72</f>
        <v>0</v>
      </c>
      <c r="Y70" s="143">
        <f>+U70/$U$72</f>
        <v>0</v>
      </c>
    </row>
    <row r="71" spans="3:25" x14ac:dyDescent="0.2">
      <c r="C71" s="315">
        <v>197</v>
      </c>
      <c r="D71" s="316" t="s">
        <v>1225</v>
      </c>
      <c r="E71" s="317" t="s">
        <v>2470</v>
      </c>
      <c r="F71" s="317" t="s">
        <v>4060</v>
      </c>
      <c r="G71" s="318" t="s">
        <v>2215</v>
      </c>
      <c r="H71" s="319">
        <v>4.5800000000162981</v>
      </c>
      <c r="I71" s="319">
        <v>0</v>
      </c>
      <c r="J71" s="319">
        <v>0</v>
      </c>
      <c r="K71" s="320">
        <v>20</v>
      </c>
      <c r="L71" s="320">
        <v>10</v>
      </c>
      <c r="M71" s="320">
        <v>3</v>
      </c>
      <c r="N71" s="321" t="s">
        <v>225</v>
      </c>
      <c r="O71" s="321" t="s">
        <v>225</v>
      </c>
      <c r="P71" s="322" t="s">
        <v>225</v>
      </c>
      <c r="Q71" s="308"/>
      <c r="R71" s="111" t="s">
        <v>4096</v>
      </c>
      <c r="S71" s="84">
        <f>COUNTIFS(F33:F1597,"dedicado",N33:N1597,"S/C")</f>
        <v>110</v>
      </c>
      <c r="T71" s="84">
        <f>COUNTIFS(F33:F1597,"dedicado",O33:O1597,"S/C")</f>
        <v>110</v>
      </c>
      <c r="U71" s="84">
        <f>COUNTIFS(F33:F1597,"dedicado",P33:P1597,"S/C")</f>
        <v>110</v>
      </c>
      <c r="V71" s="111" t="s">
        <v>4096</v>
      </c>
      <c r="W71" s="143">
        <f>+S71/$S$72</f>
        <v>0.22177419354838709</v>
      </c>
      <c r="X71" s="143">
        <f>+T71/$T$72</f>
        <v>0.22177419354838709</v>
      </c>
      <c r="Y71" s="143">
        <f>+U71/$U$72</f>
        <v>0.22177419354838709</v>
      </c>
    </row>
    <row r="72" spans="3:25" x14ac:dyDescent="0.2">
      <c r="C72" s="315">
        <v>538</v>
      </c>
      <c r="D72" s="316" t="s">
        <v>1225</v>
      </c>
      <c r="E72" s="317" t="s">
        <v>2470</v>
      </c>
      <c r="F72" s="317" t="s">
        <v>4060</v>
      </c>
      <c r="G72" s="318" t="s">
        <v>2216</v>
      </c>
      <c r="H72" s="319">
        <v>4.4533333333209155</v>
      </c>
      <c r="I72" s="319">
        <v>0.56333333331858737</v>
      </c>
      <c r="J72" s="319">
        <v>0</v>
      </c>
      <c r="K72" s="320">
        <v>20</v>
      </c>
      <c r="L72" s="320">
        <v>10</v>
      </c>
      <c r="M72" s="320">
        <v>3</v>
      </c>
      <c r="N72" s="321" t="s">
        <v>225</v>
      </c>
      <c r="O72" s="321" t="s">
        <v>225</v>
      </c>
      <c r="P72" s="322" t="s">
        <v>225</v>
      </c>
      <c r="Q72" s="308"/>
      <c r="R72" s="111" t="s">
        <v>3393</v>
      </c>
      <c r="S72" s="110">
        <f>+S68+S69+S70</f>
        <v>496</v>
      </c>
      <c r="T72" s="110">
        <f>+T68+T69+T70</f>
        <v>496</v>
      </c>
      <c r="U72" s="110">
        <f>+U68+U69+U70</f>
        <v>496</v>
      </c>
    </row>
    <row r="73" spans="3:25" x14ac:dyDescent="0.2">
      <c r="C73" s="315">
        <v>201</v>
      </c>
      <c r="D73" s="316" t="s">
        <v>1225</v>
      </c>
      <c r="E73" s="317" t="s">
        <v>2470</v>
      </c>
      <c r="F73" s="317" t="s">
        <v>4060</v>
      </c>
      <c r="G73" s="318" t="s">
        <v>2200</v>
      </c>
      <c r="H73" s="319">
        <v>16.22333333323477</v>
      </c>
      <c r="I73" s="319">
        <v>4.4700000000419093</v>
      </c>
      <c r="J73" s="319">
        <v>0.60000000000000009</v>
      </c>
      <c r="K73" s="320">
        <v>20</v>
      </c>
      <c r="L73" s="320">
        <v>10</v>
      </c>
      <c r="M73" s="320">
        <v>3</v>
      </c>
      <c r="N73" s="321" t="s">
        <v>225</v>
      </c>
      <c r="O73" s="321" t="s">
        <v>225</v>
      </c>
      <c r="P73" s="322" t="s">
        <v>225</v>
      </c>
      <c r="Q73" s="308"/>
    </row>
    <row r="74" spans="3:25" x14ac:dyDescent="0.2">
      <c r="C74" s="315">
        <v>200</v>
      </c>
      <c r="D74" s="316" t="s">
        <v>1225</v>
      </c>
      <c r="E74" s="317" t="s">
        <v>2470</v>
      </c>
      <c r="F74" s="317" t="s">
        <v>4060</v>
      </c>
      <c r="G74" s="318" t="s">
        <v>2190</v>
      </c>
      <c r="H74" s="319">
        <v>16.22333333323477</v>
      </c>
      <c r="I74" s="319">
        <v>4.4700000000419093</v>
      </c>
      <c r="J74" s="319">
        <v>0.60000000000000009</v>
      </c>
      <c r="K74" s="320">
        <v>20</v>
      </c>
      <c r="L74" s="320">
        <v>10</v>
      </c>
      <c r="M74" s="320">
        <v>3</v>
      </c>
      <c r="N74" s="321" t="s">
        <v>225</v>
      </c>
      <c r="O74" s="321" t="s">
        <v>225</v>
      </c>
      <c r="P74" s="322" t="s">
        <v>225</v>
      </c>
      <c r="Q74" s="308"/>
    </row>
    <row r="75" spans="3:25" x14ac:dyDescent="0.2">
      <c r="C75" s="315">
        <v>540</v>
      </c>
      <c r="D75" s="316" t="s">
        <v>1225</v>
      </c>
      <c r="E75" s="317" t="s">
        <v>2470</v>
      </c>
      <c r="F75" s="317" t="s">
        <v>4060</v>
      </c>
      <c r="G75" s="318" t="s">
        <v>2201</v>
      </c>
      <c r="H75" s="319">
        <v>11.773333333223128</v>
      </c>
      <c r="I75" s="319">
        <v>7.6266666666953826</v>
      </c>
      <c r="J75" s="319">
        <v>0.4</v>
      </c>
      <c r="K75" s="320">
        <v>20</v>
      </c>
      <c r="L75" s="320">
        <v>10</v>
      </c>
      <c r="M75" s="320">
        <v>3</v>
      </c>
      <c r="N75" s="321" t="s">
        <v>225</v>
      </c>
      <c r="O75" s="321" t="s">
        <v>225</v>
      </c>
      <c r="P75" s="322" t="s">
        <v>225</v>
      </c>
      <c r="Q75" s="308"/>
    </row>
    <row r="76" spans="3:25" x14ac:dyDescent="0.2">
      <c r="C76" s="315">
        <v>539</v>
      </c>
      <c r="D76" s="316" t="s">
        <v>1225</v>
      </c>
      <c r="E76" s="317" t="s">
        <v>2470</v>
      </c>
      <c r="F76" s="317" t="s">
        <v>4060</v>
      </c>
      <c r="G76" s="318" t="s">
        <v>2191</v>
      </c>
      <c r="H76" s="319">
        <v>11.773333333223128</v>
      </c>
      <c r="I76" s="319">
        <v>7.6266666666953826</v>
      </c>
      <c r="J76" s="319">
        <v>0.4</v>
      </c>
      <c r="K76" s="320">
        <v>20</v>
      </c>
      <c r="L76" s="320">
        <v>10</v>
      </c>
      <c r="M76" s="320">
        <v>3</v>
      </c>
      <c r="N76" s="321" t="s">
        <v>225</v>
      </c>
      <c r="O76" s="321" t="s">
        <v>225</v>
      </c>
      <c r="P76" s="322" t="s">
        <v>225</v>
      </c>
      <c r="Q76" s="308"/>
    </row>
    <row r="77" spans="3:25" x14ac:dyDescent="0.2">
      <c r="C77" s="315">
        <v>1386</v>
      </c>
      <c r="D77" s="316" t="s">
        <v>1225</v>
      </c>
      <c r="E77" s="317" t="s">
        <v>2470</v>
      </c>
      <c r="F77" s="317" t="s">
        <v>4060</v>
      </c>
      <c r="G77" s="318" t="s">
        <v>2180</v>
      </c>
      <c r="H77" s="319">
        <v>2.1933333333232441</v>
      </c>
      <c r="I77" s="319">
        <v>4.0099999999394642</v>
      </c>
      <c r="J77" s="319">
        <v>0.4</v>
      </c>
      <c r="K77" s="320">
        <v>20</v>
      </c>
      <c r="L77" s="320">
        <v>5</v>
      </c>
      <c r="M77" s="320">
        <v>2</v>
      </c>
      <c r="N77" s="321" t="s">
        <v>225</v>
      </c>
      <c r="O77" s="321" t="s">
        <v>225</v>
      </c>
      <c r="P77" s="322" t="s">
        <v>225</v>
      </c>
      <c r="Q77" s="308"/>
    </row>
    <row r="78" spans="3:25" x14ac:dyDescent="0.2">
      <c r="C78" s="315">
        <v>1419</v>
      </c>
      <c r="D78" s="316" t="s">
        <v>1225</v>
      </c>
      <c r="E78" s="317" t="s">
        <v>2470</v>
      </c>
      <c r="F78" s="317" t="s">
        <v>4060</v>
      </c>
      <c r="G78" s="318" t="s">
        <v>2224</v>
      </c>
      <c r="H78" s="319">
        <v>674.66666666666288</v>
      </c>
      <c r="I78" s="319">
        <v>4.9033333333209157</v>
      </c>
      <c r="J78" s="319">
        <v>0.4</v>
      </c>
      <c r="K78" s="320">
        <v>20</v>
      </c>
      <c r="L78" s="320">
        <v>10</v>
      </c>
      <c r="M78" s="320">
        <v>3</v>
      </c>
      <c r="N78" s="321" t="s">
        <v>224</v>
      </c>
      <c r="O78" s="321" t="s">
        <v>225</v>
      </c>
      <c r="P78" s="322" t="s">
        <v>225</v>
      </c>
      <c r="Q78" s="308"/>
    </row>
    <row r="79" spans="3:25" x14ac:dyDescent="0.2">
      <c r="C79" s="315">
        <v>217</v>
      </c>
      <c r="D79" s="316" t="s">
        <v>1225</v>
      </c>
      <c r="E79" s="317" t="s">
        <v>2470</v>
      </c>
      <c r="F79" s="317" t="s">
        <v>4060</v>
      </c>
      <c r="G79" s="318" t="s">
        <v>2222</v>
      </c>
      <c r="H79" s="319">
        <v>11.366666666627863</v>
      </c>
      <c r="I79" s="319">
        <v>1.4233333332929761</v>
      </c>
      <c r="J79" s="319">
        <v>1</v>
      </c>
      <c r="K79" s="320">
        <v>20</v>
      </c>
      <c r="L79" s="320">
        <v>10</v>
      </c>
      <c r="M79" s="320">
        <v>3</v>
      </c>
      <c r="N79" s="321" t="s">
        <v>225</v>
      </c>
      <c r="O79" s="321" t="s">
        <v>225</v>
      </c>
      <c r="P79" s="322" t="s">
        <v>225</v>
      </c>
      <c r="Q79" s="308"/>
    </row>
    <row r="80" spans="3:25" x14ac:dyDescent="0.2">
      <c r="C80" s="315">
        <v>218</v>
      </c>
      <c r="D80" s="316" t="s">
        <v>1225</v>
      </c>
      <c r="E80" s="317" t="s">
        <v>2470</v>
      </c>
      <c r="F80" s="317" t="s">
        <v>4060</v>
      </c>
      <c r="G80" s="318" t="s">
        <v>2225</v>
      </c>
      <c r="H80" s="319">
        <v>11.366666666627863</v>
      </c>
      <c r="I80" s="319">
        <v>1.4233333332929761</v>
      </c>
      <c r="J80" s="319">
        <v>1</v>
      </c>
      <c r="K80" s="320">
        <v>20</v>
      </c>
      <c r="L80" s="320">
        <v>10</v>
      </c>
      <c r="M80" s="320">
        <v>3</v>
      </c>
      <c r="N80" s="321" t="s">
        <v>225</v>
      </c>
      <c r="O80" s="321" t="s">
        <v>225</v>
      </c>
      <c r="P80" s="322" t="s">
        <v>225</v>
      </c>
      <c r="Q80" s="308"/>
    </row>
    <row r="81" spans="3:17" x14ac:dyDescent="0.2">
      <c r="C81" s="315">
        <v>596</v>
      </c>
      <c r="D81" s="316" t="s">
        <v>1225</v>
      </c>
      <c r="E81" s="317" t="s">
        <v>2470</v>
      </c>
      <c r="F81" s="317" t="s">
        <v>4060</v>
      </c>
      <c r="G81" s="318" t="s">
        <v>2223</v>
      </c>
      <c r="H81" s="319">
        <v>16.319999999972062</v>
      </c>
      <c r="I81" s="319">
        <v>0.5666666666627862</v>
      </c>
      <c r="J81" s="319">
        <v>0.60000000000000009</v>
      </c>
      <c r="K81" s="320">
        <v>20</v>
      </c>
      <c r="L81" s="320">
        <v>10</v>
      </c>
      <c r="M81" s="320">
        <v>3</v>
      </c>
      <c r="N81" s="321" t="s">
        <v>225</v>
      </c>
      <c r="O81" s="321" t="s">
        <v>225</v>
      </c>
      <c r="P81" s="322" t="s">
        <v>225</v>
      </c>
      <c r="Q81" s="308"/>
    </row>
    <row r="82" spans="3:17" x14ac:dyDescent="0.2">
      <c r="C82" s="315">
        <v>597</v>
      </c>
      <c r="D82" s="316" t="s">
        <v>1225</v>
      </c>
      <c r="E82" s="317" t="s">
        <v>2470</v>
      </c>
      <c r="F82" s="317" t="s">
        <v>4060</v>
      </c>
      <c r="G82" s="318" t="s">
        <v>2226</v>
      </c>
      <c r="H82" s="319">
        <v>16.319999999972062</v>
      </c>
      <c r="I82" s="319">
        <v>0.5666666666627862</v>
      </c>
      <c r="J82" s="319">
        <v>0.60000000000000009</v>
      </c>
      <c r="K82" s="320">
        <v>20</v>
      </c>
      <c r="L82" s="320">
        <v>10</v>
      </c>
      <c r="M82" s="320">
        <v>3</v>
      </c>
      <c r="N82" s="321" t="s">
        <v>225</v>
      </c>
      <c r="O82" s="321" t="s">
        <v>225</v>
      </c>
      <c r="P82" s="322" t="s">
        <v>225</v>
      </c>
      <c r="Q82" s="308"/>
    </row>
    <row r="83" spans="3:17" x14ac:dyDescent="0.2">
      <c r="C83" s="315">
        <v>224</v>
      </c>
      <c r="D83" s="316" t="s">
        <v>1225</v>
      </c>
      <c r="E83" s="317" t="s">
        <v>2470</v>
      </c>
      <c r="F83" s="317" t="s">
        <v>4060</v>
      </c>
      <c r="G83" s="318" t="s">
        <v>2182</v>
      </c>
      <c r="H83" s="319">
        <v>17.079999999969733</v>
      </c>
      <c r="I83" s="319">
        <v>9.3300000000628653</v>
      </c>
      <c r="J83" s="319">
        <v>1.4000000000000001</v>
      </c>
      <c r="K83" s="320">
        <v>48.248000000000005</v>
      </c>
      <c r="L83" s="320">
        <v>12.062000000000001</v>
      </c>
      <c r="M83" s="320">
        <v>4.8247999999999998</v>
      </c>
      <c r="N83" s="321" t="s">
        <v>225</v>
      </c>
      <c r="O83" s="321" t="s">
        <v>225</v>
      </c>
      <c r="P83" s="322" t="s">
        <v>225</v>
      </c>
      <c r="Q83" s="308"/>
    </row>
    <row r="84" spans="3:17" x14ac:dyDescent="0.2">
      <c r="C84" s="315">
        <v>1422</v>
      </c>
      <c r="D84" s="316" t="s">
        <v>1225</v>
      </c>
      <c r="E84" s="317" t="s">
        <v>2470</v>
      </c>
      <c r="F84" s="317" t="s">
        <v>4060</v>
      </c>
      <c r="G84" s="318" t="s">
        <v>2207</v>
      </c>
      <c r="H84" s="319">
        <v>7.1333333332906479</v>
      </c>
      <c r="I84" s="319">
        <v>0.46999999999534342</v>
      </c>
      <c r="J84" s="319">
        <v>0.2</v>
      </c>
      <c r="K84" s="320">
        <v>26.52</v>
      </c>
      <c r="L84" s="320">
        <v>13.26</v>
      </c>
      <c r="M84" s="320">
        <v>3.9779999999999998</v>
      </c>
      <c r="N84" s="321" t="s">
        <v>225</v>
      </c>
      <c r="O84" s="321" t="s">
        <v>225</v>
      </c>
      <c r="P84" s="322" t="s">
        <v>225</v>
      </c>
      <c r="Q84" s="308"/>
    </row>
    <row r="85" spans="3:17" x14ac:dyDescent="0.2">
      <c r="C85" s="315">
        <v>1423</v>
      </c>
      <c r="D85" s="316" t="s">
        <v>1225</v>
      </c>
      <c r="E85" s="317" t="s">
        <v>2470</v>
      </c>
      <c r="F85" s="317" t="s">
        <v>4060</v>
      </c>
      <c r="G85" s="318" t="s">
        <v>2208</v>
      </c>
      <c r="H85" s="319">
        <v>26.843333333311605</v>
      </c>
      <c r="I85" s="319">
        <v>7.3699999999953434</v>
      </c>
      <c r="J85" s="319">
        <v>0.4</v>
      </c>
      <c r="K85" s="320">
        <v>26.52</v>
      </c>
      <c r="L85" s="320">
        <v>13.26</v>
      </c>
      <c r="M85" s="320">
        <v>3.9779999999999998</v>
      </c>
      <c r="N85" s="321" t="s">
        <v>224</v>
      </c>
      <c r="O85" s="321" t="s">
        <v>225</v>
      </c>
      <c r="P85" s="322" t="s">
        <v>225</v>
      </c>
      <c r="Q85" s="308"/>
    </row>
    <row r="86" spans="3:17" x14ac:dyDescent="0.2">
      <c r="C86" s="315">
        <v>251</v>
      </c>
      <c r="D86" s="316" t="s">
        <v>1225</v>
      </c>
      <c r="E86" s="317" t="s">
        <v>2470</v>
      </c>
      <c r="F86" s="317" t="s">
        <v>4060</v>
      </c>
      <c r="G86" s="318" t="s">
        <v>2192</v>
      </c>
      <c r="H86" s="319">
        <v>59.270000000030272</v>
      </c>
      <c r="I86" s="319">
        <v>2.8966666666790846</v>
      </c>
      <c r="J86" s="319">
        <v>1.2000000000000002</v>
      </c>
      <c r="K86" s="320">
        <v>36.507999999999996</v>
      </c>
      <c r="L86" s="320">
        <v>9.1269999999999989</v>
      </c>
      <c r="M86" s="320">
        <v>3.6507999999999998</v>
      </c>
      <c r="N86" s="321" t="s">
        <v>224</v>
      </c>
      <c r="O86" s="321" t="s">
        <v>225</v>
      </c>
      <c r="P86" s="322" t="s">
        <v>225</v>
      </c>
      <c r="Q86" s="308"/>
    </row>
    <row r="87" spans="3:17" x14ac:dyDescent="0.2">
      <c r="C87" s="315">
        <v>253</v>
      </c>
      <c r="D87" s="316" t="s">
        <v>1225</v>
      </c>
      <c r="E87" s="317" t="s">
        <v>2470</v>
      </c>
      <c r="F87" s="317" t="s">
        <v>4060</v>
      </c>
      <c r="G87" s="318" t="s">
        <v>2193</v>
      </c>
      <c r="H87" s="319">
        <v>115.52333333333955</v>
      </c>
      <c r="I87" s="319">
        <v>2.853333333414048</v>
      </c>
      <c r="J87" s="319">
        <v>2.2000000000000002</v>
      </c>
      <c r="K87" s="320">
        <v>39.305999999999997</v>
      </c>
      <c r="L87" s="320">
        <v>9.8264999999999993</v>
      </c>
      <c r="M87" s="320">
        <v>3.9306000000000001</v>
      </c>
      <c r="N87" s="321" t="s">
        <v>224</v>
      </c>
      <c r="O87" s="321" t="s">
        <v>225</v>
      </c>
      <c r="P87" s="322" t="s">
        <v>225</v>
      </c>
      <c r="Q87" s="308"/>
    </row>
    <row r="88" spans="3:17" x14ac:dyDescent="0.2">
      <c r="C88" s="315">
        <v>4415</v>
      </c>
      <c r="D88" s="316" t="s">
        <v>1225</v>
      </c>
      <c r="E88" s="317" t="s">
        <v>3433</v>
      </c>
      <c r="F88" s="317" t="s">
        <v>4060</v>
      </c>
      <c r="G88" s="318" t="s">
        <v>4400</v>
      </c>
      <c r="H88" s="319">
        <v>22.838020156009954</v>
      </c>
      <c r="I88" s="319">
        <v>2.5569083224543574</v>
      </c>
      <c r="J88" s="319">
        <v>0.47496749024707413</v>
      </c>
      <c r="K88" s="320">
        <v>40.020000000000003</v>
      </c>
      <c r="L88" s="320">
        <v>10.005000000000001</v>
      </c>
      <c r="M88" s="320">
        <v>4.0019999999999998</v>
      </c>
      <c r="N88" s="321" t="s">
        <v>4096</v>
      </c>
      <c r="O88" s="321" t="s">
        <v>4096</v>
      </c>
      <c r="P88" s="322" t="s">
        <v>4096</v>
      </c>
      <c r="Q88" s="308"/>
    </row>
    <row r="89" spans="3:17" x14ac:dyDescent="0.2">
      <c r="C89" s="315">
        <v>260</v>
      </c>
      <c r="D89" s="316" t="s">
        <v>1225</v>
      </c>
      <c r="E89" s="317" t="s">
        <v>2470</v>
      </c>
      <c r="F89" s="317" t="s">
        <v>4060</v>
      </c>
      <c r="G89" s="318" t="s">
        <v>2184</v>
      </c>
      <c r="H89" s="319">
        <v>12.166666666616221</v>
      </c>
      <c r="I89" s="319">
        <v>6.6233333333395423</v>
      </c>
      <c r="J89" s="319">
        <v>0.4</v>
      </c>
      <c r="K89" s="320">
        <v>20</v>
      </c>
      <c r="L89" s="320">
        <v>10</v>
      </c>
      <c r="M89" s="320">
        <v>3</v>
      </c>
      <c r="N89" s="321" t="s">
        <v>225</v>
      </c>
      <c r="O89" s="321" t="s">
        <v>225</v>
      </c>
      <c r="P89" s="322" t="s">
        <v>225</v>
      </c>
      <c r="Q89" s="308"/>
    </row>
    <row r="90" spans="3:17" x14ac:dyDescent="0.2">
      <c r="C90" s="315">
        <v>556</v>
      </c>
      <c r="D90" s="316" t="s">
        <v>1225</v>
      </c>
      <c r="E90" s="317" t="s">
        <v>2470</v>
      </c>
      <c r="F90" s="317" t="s">
        <v>4060</v>
      </c>
      <c r="G90" s="318" t="s">
        <v>2185</v>
      </c>
      <c r="H90" s="319">
        <v>15.996666666737292</v>
      </c>
      <c r="I90" s="319">
        <v>0.87333333331625917</v>
      </c>
      <c r="J90" s="319">
        <v>0.8</v>
      </c>
      <c r="K90" s="320">
        <v>20</v>
      </c>
      <c r="L90" s="320">
        <v>10</v>
      </c>
      <c r="M90" s="320">
        <v>3</v>
      </c>
      <c r="N90" s="321" t="s">
        <v>225</v>
      </c>
      <c r="O90" s="321" t="s">
        <v>225</v>
      </c>
      <c r="P90" s="322" t="s">
        <v>225</v>
      </c>
      <c r="Q90" s="308"/>
    </row>
    <row r="91" spans="3:17" x14ac:dyDescent="0.2">
      <c r="C91" s="315">
        <v>310</v>
      </c>
      <c r="D91" s="316" t="s">
        <v>1225</v>
      </c>
      <c r="E91" s="317" t="s">
        <v>2470</v>
      </c>
      <c r="F91" s="317" t="s">
        <v>4060</v>
      </c>
      <c r="G91" s="318" t="s">
        <v>2194</v>
      </c>
      <c r="H91" s="319">
        <v>6.9099999999976722</v>
      </c>
      <c r="I91" s="319">
        <v>2.2433333333465271</v>
      </c>
      <c r="J91" s="319">
        <v>1</v>
      </c>
      <c r="K91" s="320">
        <v>20</v>
      </c>
      <c r="L91" s="320">
        <v>10</v>
      </c>
      <c r="M91" s="320">
        <v>3</v>
      </c>
      <c r="N91" s="321" t="s">
        <v>225</v>
      </c>
      <c r="O91" s="321" t="s">
        <v>225</v>
      </c>
      <c r="P91" s="322" t="s">
        <v>225</v>
      </c>
      <c r="Q91" s="308"/>
    </row>
    <row r="92" spans="3:17" x14ac:dyDescent="0.2">
      <c r="C92" s="315">
        <v>344</v>
      </c>
      <c r="D92" s="316" t="s">
        <v>1225</v>
      </c>
      <c r="E92" s="317" t="s">
        <v>2470</v>
      </c>
      <c r="F92" s="317" t="s">
        <v>4060</v>
      </c>
      <c r="G92" s="318" t="s">
        <v>2229</v>
      </c>
      <c r="H92" s="319">
        <v>9.3700000000186261</v>
      </c>
      <c r="I92" s="319">
        <v>6.6666666674427694E-2</v>
      </c>
      <c r="J92" s="319">
        <v>0.60000000000000009</v>
      </c>
      <c r="K92" s="320">
        <v>20</v>
      </c>
      <c r="L92" s="320">
        <v>10</v>
      </c>
      <c r="M92" s="320">
        <v>3</v>
      </c>
      <c r="N92" s="321" t="s">
        <v>225</v>
      </c>
      <c r="O92" s="321" t="s">
        <v>225</v>
      </c>
      <c r="P92" s="322" t="s">
        <v>225</v>
      </c>
      <c r="Q92" s="308"/>
    </row>
    <row r="93" spans="3:17" x14ac:dyDescent="0.2">
      <c r="C93" s="315">
        <v>575</v>
      </c>
      <c r="D93" s="316" t="s">
        <v>1225</v>
      </c>
      <c r="E93" s="317" t="s">
        <v>2470</v>
      </c>
      <c r="F93" s="317" t="s">
        <v>4060</v>
      </c>
      <c r="G93" s="318" t="s">
        <v>2230</v>
      </c>
      <c r="H93" s="319">
        <v>17.113333333237097</v>
      </c>
      <c r="I93" s="319">
        <v>6.6666666534729302E-3</v>
      </c>
      <c r="J93" s="319">
        <v>0.4</v>
      </c>
      <c r="K93" s="320">
        <v>20</v>
      </c>
      <c r="L93" s="320">
        <v>10</v>
      </c>
      <c r="M93" s="320">
        <v>3</v>
      </c>
      <c r="N93" s="321" t="s">
        <v>225</v>
      </c>
      <c r="O93" s="321" t="s">
        <v>225</v>
      </c>
      <c r="P93" s="322" t="s">
        <v>225</v>
      </c>
      <c r="Q93" s="308"/>
    </row>
    <row r="94" spans="3:17" x14ac:dyDescent="0.2">
      <c r="C94" s="315">
        <v>1624</v>
      </c>
      <c r="D94" s="316" t="s">
        <v>1225</v>
      </c>
      <c r="E94" s="317" t="s">
        <v>2470</v>
      </c>
      <c r="F94" s="317" t="s">
        <v>4060</v>
      </c>
      <c r="G94" s="318" t="s">
        <v>2471</v>
      </c>
      <c r="H94" s="319">
        <v>2.2099999999743889</v>
      </c>
      <c r="I94" s="319">
        <v>0.75666666661854842</v>
      </c>
      <c r="J94" s="319">
        <v>0.8</v>
      </c>
      <c r="K94" s="320">
        <v>39.948</v>
      </c>
      <c r="L94" s="320">
        <v>19.974</v>
      </c>
      <c r="M94" s="320">
        <v>5.9922000000000004</v>
      </c>
      <c r="N94" s="321" t="s">
        <v>225</v>
      </c>
      <c r="O94" s="321" t="s">
        <v>225</v>
      </c>
      <c r="P94" s="322" t="s">
        <v>225</v>
      </c>
      <c r="Q94" s="308"/>
    </row>
    <row r="95" spans="3:17" x14ac:dyDescent="0.2">
      <c r="C95" s="315">
        <v>576</v>
      </c>
      <c r="D95" s="316" t="s">
        <v>1225</v>
      </c>
      <c r="E95" s="317" t="s">
        <v>2470</v>
      </c>
      <c r="F95" s="317" t="s">
        <v>4060</v>
      </c>
      <c r="G95" s="318" t="s">
        <v>2472</v>
      </c>
      <c r="H95" s="319">
        <v>0</v>
      </c>
      <c r="I95" s="319">
        <v>0</v>
      </c>
      <c r="J95" s="319">
        <v>0</v>
      </c>
      <c r="K95" s="320">
        <v>20</v>
      </c>
      <c r="L95" s="320">
        <v>10</v>
      </c>
      <c r="M95" s="320">
        <v>3</v>
      </c>
      <c r="N95" s="321" t="s">
        <v>225</v>
      </c>
      <c r="O95" s="321" t="s">
        <v>225</v>
      </c>
      <c r="P95" s="322" t="s">
        <v>225</v>
      </c>
      <c r="Q95" s="308"/>
    </row>
    <row r="96" spans="3:17" x14ac:dyDescent="0.2">
      <c r="C96" s="315">
        <v>1259</v>
      </c>
      <c r="D96" s="316" t="s">
        <v>1225</v>
      </c>
      <c r="E96" s="317" t="s">
        <v>2470</v>
      </c>
      <c r="F96" s="317" t="s">
        <v>4060</v>
      </c>
      <c r="G96" s="318" t="s">
        <v>2473</v>
      </c>
      <c r="H96" s="319">
        <v>5.5766666666138924</v>
      </c>
      <c r="I96" s="319">
        <v>1.9000000000116417</v>
      </c>
      <c r="J96" s="319">
        <v>0.60000000000000009</v>
      </c>
      <c r="K96" s="320">
        <v>31.026</v>
      </c>
      <c r="L96" s="320">
        <v>15.513</v>
      </c>
      <c r="M96" s="320">
        <v>4.6539000000000001</v>
      </c>
      <c r="N96" s="321" t="s">
        <v>225</v>
      </c>
      <c r="O96" s="321" t="s">
        <v>225</v>
      </c>
      <c r="P96" s="322" t="s">
        <v>225</v>
      </c>
      <c r="Q96" s="308"/>
    </row>
    <row r="97" spans="3:24" x14ac:dyDescent="0.2">
      <c r="C97" s="315">
        <v>393</v>
      </c>
      <c r="D97" s="316" t="s">
        <v>1225</v>
      </c>
      <c r="E97" s="317" t="s">
        <v>2470</v>
      </c>
      <c r="F97" s="317" t="s">
        <v>4060</v>
      </c>
      <c r="G97" s="318" t="s">
        <v>2204</v>
      </c>
      <c r="H97" s="319">
        <v>23.733333333407064</v>
      </c>
      <c r="I97" s="319">
        <v>2.5666666666860696</v>
      </c>
      <c r="J97" s="319">
        <v>0.2</v>
      </c>
      <c r="K97" s="320">
        <v>20</v>
      </c>
      <c r="L97" s="320">
        <v>10</v>
      </c>
      <c r="M97" s="320">
        <v>3</v>
      </c>
      <c r="N97" s="321" t="s">
        <v>224</v>
      </c>
      <c r="O97" s="321" t="s">
        <v>225</v>
      </c>
      <c r="P97" s="322" t="s">
        <v>225</v>
      </c>
      <c r="Q97" s="308"/>
    </row>
    <row r="98" spans="3:24" x14ac:dyDescent="0.2">
      <c r="C98" s="315">
        <v>586</v>
      </c>
      <c r="D98" s="316" t="s">
        <v>1225</v>
      </c>
      <c r="E98" s="317" t="s">
        <v>2470</v>
      </c>
      <c r="F98" s="317" t="s">
        <v>4060</v>
      </c>
      <c r="G98" s="318" t="s">
        <v>2205</v>
      </c>
      <c r="H98" s="319">
        <v>27.680000000051223</v>
      </c>
      <c r="I98" s="319">
        <v>2.2400000000023286</v>
      </c>
      <c r="J98" s="319">
        <v>0.2</v>
      </c>
      <c r="K98" s="320">
        <v>20</v>
      </c>
      <c r="L98" s="320">
        <v>10</v>
      </c>
      <c r="M98" s="320">
        <v>3</v>
      </c>
      <c r="N98" s="321" t="s">
        <v>224</v>
      </c>
      <c r="O98" s="321" t="s">
        <v>225</v>
      </c>
      <c r="P98" s="322" t="s">
        <v>225</v>
      </c>
      <c r="Q98" s="308"/>
    </row>
    <row r="99" spans="3:24" x14ac:dyDescent="0.2">
      <c r="C99" s="315">
        <v>4709</v>
      </c>
      <c r="D99" s="316" t="s">
        <v>1225</v>
      </c>
      <c r="E99" s="317" t="s">
        <v>2470</v>
      </c>
      <c r="F99" s="317" t="s">
        <v>4060</v>
      </c>
      <c r="G99" s="318" t="s">
        <v>6304</v>
      </c>
      <c r="H99" s="319">
        <v>2.3366666666348466</v>
      </c>
      <c r="I99" s="319">
        <v>0</v>
      </c>
      <c r="J99" s="319">
        <v>0</v>
      </c>
      <c r="K99" s="320">
        <v>20</v>
      </c>
      <c r="L99" s="320">
        <v>10</v>
      </c>
      <c r="M99" s="320">
        <v>3</v>
      </c>
      <c r="N99" s="321" t="s">
        <v>225</v>
      </c>
      <c r="O99" s="321" t="s">
        <v>225</v>
      </c>
      <c r="P99" s="322" t="s">
        <v>225</v>
      </c>
      <c r="Q99" s="308"/>
      <c r="S99" s="597"/>
      <c r="T99" s="597"/>
      <c r="U99" s="597"/>
    </row>
    <row r="100" spans="3:24" x14ac:dyDescent="0.2">
      <c r="C100" s="315">
        <v>4708</v>
      </c>
      <c r="D100" s="316" t="s">
        <v>1225</v>
      </c>
      <c r="E100" s="317" t="s">
        <v>2470</v>
      </c>
      <c r="F100" s="317" t="s">
        <v>4060</v>
      </c>
      <c r="G100" s="318" t="s">
        <v>6305</v>
      </c>
      <c r="H100" s="319">
        <v>2.3366666666348466</v>
      </c>
      <c r="I100" s="319">
        <v>0</v>
      </c>
      <c r="J100" s="319">
        <v>0</v>
      </c>
      <c r="K100" s="320">
        <v>20</v>
      </c>
      <c r="L100" s="320">
        <v>10</v>
      </c>
      <c r="M100" s="320">
        <v>3</v>
      </c>
      <c r="N100" s="321" t="s">
        <v>225</v>
      </c>
      <c r="O100" s="321" t="s">
        <v>225</v>
      </c>
      <c r="P100" s="322" t="s">
        <v>225</v>
      </c>
      <c r="Q100" s="308"/>
      <c r="S100" s="597"/>
      <c r="T100" s="597"/>
      <c r="U100" s="597"/>
      <c r="V100" s="597"/>
      <c r="W100" s="597"/>
      <c r="X100" s="597"/>
    </row>
    <row r="101" spans="3:24" x14ac:dyDescent="0.2">
      <c r="C101" s="315">
        <v>4868</v>
      </c>
      <c r="D101" s="316" t="s">
        <v>1225</v>
      </c>
      <c r="E101" s="317" t="s">
        <v>2470</v>
      </c>
      <c r="F101" s="317" t="s">
        <v>4060</v>
      </c>
      <c r="G101" s="318" t="s">
        <v>6306</v>
      </c>
      <c r="H101" s="319">
        <v>13.96666666661622</v>
      </c>
      <c r="I101" s="319">
        <v>0</v>
      </c>
      <c r="J101" s="319">
        <v>0</v>
      </c>
      <c r="K101" s="320">
        <v>20</v>
      </c>
      <c r="L101" s="320">
        <v>10</v>
      </c>
      <c r="M101" s="320">
        <v>3</v>
      </c>
      <c r="N101" s="321" t="s">
        <v>4096</v>
      </c>
      <c r="O101" s="321" t="s">
        <v>4096</v>
      </c>
      <c r="P101" s="322" t="s">
        <v>4096</v>
      </c>
      <c r="Q101" s="308"/>
      <c r="S101" s="470"/>
      <c r="T101" s="470"/>
      <c r="U101" s="470"/>
      <c r="V101" s="470"/>
      <c r="W101" s="470"/>
      <c r="X101" s="470"/>
    </row>
    <row r="102" spans="3:24" x14ac:dyDescent="0.2">
      <c r="C102" s="315">
        <v>4867</v>
      </c>
      <c r="D102" s="316" t="s">
        <v>1225</v>
      </c>
      <c r="E102" s="317" t="s">
        <v>2470</v>
      </c>
      <c r="F102" s="317" t="s">
        <v>4060</v>
      </c>
      <c r="G102" s="318" t="s">
        <v>6307</v>
      </c>
      <c r="H102" s="319">
        <v>13.96666666661622</v>
      </c>
      <c r="I102" s="319">
        <v>0</v>
      </c>
      <c r="J102" s="319">
        <v>0</v>
      </c>
      <c r="K102" s="320">
        <v>20</v>
      </c>
      <c r="L102" s="320">
        <v>10</v>
      </c>
      <c r="M102" s="320">
        <v>3</v>
      </c>
      <c r="N102" s="321" t="s">
        <v>4096</v>
      </c>
      <c r="O102" s="321" t="s">
        <v>4096</v>
      </c>
      <c r="P102" s="322" t="s">
        <v>4096</v>
      </c>
      <c r="Q102" s="308"/>
      <c r="S102" s="470"/>
      <c r="T102" s="470"/>
      <c r="U102" s="470"/>
      <c r="V102" s="470"/>
      <c r="W102" s="470"/>
      <c r="X102" s="470"/>
    </row>
    <row r="103" spans="3:24" x14ac:dyDescent="0.2">
      <c r="C103" s="315">
        <v>1395</v>
      </c>
      <c r="D103" s="316" t="s">
        <v>1225</v>
      </c>
      <c r="E103" s="317" t="s">
        <v>2470</v>
      </c>
      <c r="F103" s="317" t="s">
        <v>4060</v>
      </c>
      <c r="G103" s="318" t="s">
        <v>2474</v>
      </c>
      <c r="H103" s="319">
        <v>18.430000000004657</v>
      </c>
      <c r="I103" s="319">
        <v>6.8733333333511837</v>
      </c>
      <c r="J103" s="319">
        <v>0.60000000000000009</v>
      </c>
      <c r="K103" s="320">
        <v>25.163999999999998</v>
      </c>
      <c r="L103" s="320">
        <v>12.581999999999999</v>
      </c>
      <c r="M103" s="320">
        <v>3.7746</v>
      </c>
      <c r="N103" s="321" t="s">
        <v>225</v>
      </c>
      <c r="O103" s="321" t="s">
        <v>225</v>
      </c>
      <c r="P103" s="322" t="s">
        <v>225</v>
      </c>
      <c r="Q103" s="308"/>
      <c r="S103" s="470"/>
      <c r="T103" s="470"/>
      <c r="U103" s="470"/>
      <c r="V103" s="470"/>
      <c r="W103" s="470"/>
      <c r="X103" s="470"/>
    </row>
    <row r="104" spans="3:24" x14ac:dyDescent="0.2">
      <c r="C104" s="315">
        <v>971</v>
      </c>
      <c r="D104" s="316" t="s">
        <v>1225</v>
      </c>
      <c r="E104" s="317" t="s">
        <v>2470</v>
      </c>
      <c r="F104" s="317" t="s">
        <v>4060</v>
      </c>
      <c r="G104" s="318" t="s">
        <v>2177</v>
      </c>
      <c r="H104" s="319">
        <v>4.3700000000302683</v>
      </c>
      <c r="I104" s="319">
        <v>0</v>
      </c>
      <c r="J104" s="319">
        <v>0</v>
      </c>
      <c r="K104" s="320">
        <v>20</v>
      </c>
      <c r="L104" s="320">
        <v>10</v>
      </c>
      <c r="M104" s="320">
        <v>3</v>
      </c>
      <c r="N104" s="321" t="s">
        <v>225</v>
      </c>
      <c r="O104" s="321" t="s">
        <v>225</v>
      </c>
      <c r="P104" s="322" t="s">
        <v>225</v>
      </c>
      <c r="Q104" s="308"/>
      <c r="S104" s="470"/>
      <c r="T104" s="470"/>
      <c r="U104" s="470"/>
      <c r="V104" s="470"/>
      <c r="W104" s="470"/>
      <c r="X104" s="470"/>
    </row>
    <row r="105" spans="3:24" x14ac:dyDescent="0.2">
      <c r="C105" s="315">
        <v>1403</v>
      </c>
      <c r="D105" s="316" t="s">
        <v>1225</v>
      </c>
      <c r="E105" s="317" t="s">
        <v>2470</v>
      </c>
      <c r="F105" s="317" t="s">
        <v>4060</v>
      </c>
      <c r="G105" s="318" t="s">
        <v>2181</v>
      </c>
      <c r="H105" s="319">
        <v>2.0033333333325571</v>
      </c>
      <c r="I105" s="319">
        <v>0</v>
      </c>
      <c r="J105" s="319">
        <v>0</v>
      </c>
      <c r="K105" s="320">
        <v>20</v>
      </c>
      <c r="L105" s="320">
        <v>10</v>
      </c>
      <c r="M105" s="320">
        <v>3</v>
      </c>
      <c r="N105" s="321" t="s">
        <v>225</v>
      </c>
      <c r="O105" s="321" t="s">
        <v>225</v>
      </c>
      <c r="P105" s="322" t="s">
        <v>225</v>
      </c>
      <c r="Q105" s="308"/>
      <c r="S105" s="470"/>
      <c r="T105" s="470"/>
      <c r="U105" s="470"/>
      <c r="V105" s="470"/>
      <c r="W105" s="470"/>
      <c r="X105" s="470"/>
    </row>
    <row r="106" spans="3:24" x14ac:dyDescent="0.2">
      <c r="C106" s="315">
        <v>1404</v>
      </c>
      <c r="D106" s="316" t="s">
        <v>1225</v>
      </c>
      <c r="E106" s="317" t="s">
        <v>2470</v>
      </c>
      <c r="F106" s="317" t="s">
        <v>4060</v>
      </c>
      <c r="G106" s="318" t="s">
        <v>2227</v>
      </c>
      <c r="H106" s="319">
        <v>2.0033333333325571</v>
      </c>
      <c r="I106" s="319">
        <v>0</v>
      </c>
      <c r="J106" s="319">
        <v>0</v>
      </c>
      <c r="K106" s="320">
        <v>20</v>
      </c>
      <c r="L106" s="320">
        <v>10</v>
      </c>
      <c r="M106" s="320">
        <v>3</v>
      </c>
      <c r="N106" s="321" t="s">
        <v>225</v>
      </c>
      <c r="O106" s="321" t="s">
        <v>225</v>
      </c>
      <c r="P106" s="322" t="s">
        <v>225</v>
      </c>
      <c r="Q106" s="308"/>
      <c r="S106" s="470"/>
      <c r="T106" s="470"/>
      <c r="U106" s="470"/>
      <c r="V106" s="470"/>
      <c r="W106" s="470"/>
      <c r="X106" s="470"/>
    </row>
    <row r="107" spans="3:24" x14ac:dyDescent="0.2">
      <c r="C107" s="315">
        <v>1268</v>
      </c>
      <c r="D107" s="316" t="s">
        <v>1225</v>
      </c>
      <c r="E107" s="317" t="s">
        <v>2470</v>
      </c>
      <c r="F107" s="317" t="s">
        <v>4060</v>
      </c>
      <c r="G107" s="318" t="s">
        <v>2178</v>
      </c>
      <c r="H107" s="319">
        <v>17.946666666702367</v>
      </c>
      <c r="I107" s="319">
        <v>2.3800000000046566</v>
      </c>
      <c r="J107" s="319">
        <v>1</v>
      </c>
      <c r="K107" s="320">
        <v>20</v>
      </c>
      <c r="L107" s="320">
        <v>10</v>
      </c>
      <c r="M107" s="320">
        <v>3</v>
      </c>
      <c r="N107" s="321" t="s">
        <v>225</v>
      </c>
      <c r="O107" s="321" t="s">
        <v>225</v>
      </c>
      <c r="P107" s="322" t="s">
        <v>225</v>
      </c>
      <c r="Q107" s="308"/>
      <c r="S107" s="470"/>
      <c r="T107" s="470"/>
      <c r="U107" s="470"/>
      <c r="V107" s="470"/>
      <c r="W107" s="470"/>
      <c r="X107" s="470"/>
    </row>
    <row r="108" spans="3:24" x14ac:dyDescent="0.2">
      <c r="C108" s="315">
        <v>1269</v>
      </c>
      <c r="D108" s="316" t="s">
        <v>1225</v>
      </c>
      <c r="E108" s="317" t="s">
        <v>2470</v>
      </c>
      <c r="F108" s="317" t="s">
        <v>4060</v>
      </c>
      <c r="G108" s="318" t="s">
        <v>2179</v>
      </c>
      <c r="H108" s="319">
        <v>23.350000000046567</v>
      </c>
      <c r="I108" s="319">
        <v>6.0000000020954763E-2</v>
      </c>
      <c r="J108" s="319">
        <v>0.2</v>
      </c>
      <c r="K108" s="320">
        <v>20</v>
      </c>
      <c r="L108" s="320">
        <v>10</v>
      </c>
      <c r="M108" s="320">
        <v>3</v>
      </c>
      <c r="N108" s="321" t="s">
        <v>224</v>
      </c>
      <c r="O108" s="321" t="s">
        <v>225</v>
      </c>
      <c r="P108" s="322" t="s">
        <v>225</v>
      </c>
      <c r="Q108" s="308"/>
    </row>
    <row r="109" spans="3:24" x14ac:dyDescent="0.2">
      <c r="C109" s="315">
        <v>406</v>
      </c>
      <c r="D109" s="316" t="s">
        <v>1225</v>
      </c>
      <c r="E109" s="317" t="s">
        <v>2470</v>
      </c>
      <c r="F109" s="317" t="s">
        <v>4060</v>
      </c>
      <c r="G109" s="318" t="s">
        <v>2211</v>
      </c>
      <c r="H109" s="319">
        <v>1.8299999999930152</v>
      </c>
      <c r="I109" s="319">
        <v>0.82666666670702404</v>
      </c>
      <c r="J109" s="319">
        <v>1.4000000000000001</v>
      </c>
      <c r="K109" s="320">
        <v>20</v>
      </c>
      <c r="L109" s="320">
        <v>10</v>
      </c>
      <c r="M109" s="320">
        <v>3</v>
      </c>
      <c r="N109" s="321" t="s">
        <v>225</v>
      </c>
      <c r="O109" s="321" t="s">
        <v>225</v>
      </c>
      <c r="P109" s="322" t="s">
        <v>225</v>
      </c>
      <c r="Q109" s="144"/>
    </row>
    <row r="110" spans="3:24" x14ac:dyDescent="0.2">
      <c r="C110" s="315">
        <v>588</v>
      </c>
      <c r="D110" s="316" t="s">
        <v>1225</v>
      </c>
      <c r="E110" s="317" t="s">
        <v>2470</v>
      </c>
      <c r="F110" s="317" t="s">
        <v>4060</v>
      </c>
      <c r="G110" s="318" t="s">
        <v>2212</v>
      </c>
      <c r="H110" s="319">
        <v>5.7500000000232836</v>
      </c>
      <c r="I110" s="319">
        <v>1.129999999946449</v>
      </c>
      <c r="J110" s="319">
        <v>0.8</v>
      </c>
      <c r="K110" s="320">
        <v>20</v>
      </c>
      <c r="L110" s="320">
        <v>10</v>
      </c>
      <c r="M110" s="320">
        <v>3</v>
      </c>
      <c r="N110" s="321" t="s">
        <v>225</v>
      </c>
      <c r="O110" s="321" t="s">
        <v>225</v>
      </c>
      <c r="P110" s="322" t="s">
        <v>225</v>
      </c>
      <c r="Q110" s="144"/>
    </row>
    <row r="111" spans="3:24" x14ac:dyDescent="0.2">
      <c r="C111" s="315">
        <v>4333</v>
      </c>
      <c r="D111" s="316" t="s">
        <v>1225</v>
      </c>
      <c r="E111" s="317" t="s">
        <v>2464</v>
      </c>
      <c r="F111" s="317" t="s">
        <v>4060</v>
      </c>
      <c r="G111" s="318" t="s">
        <v>4063</v>
      </c>
      <c r="H111" s="319">
        <v>6.8406640181611813</v>
      </c>
      <c r="I111" s="319">
        <v>0</v>
      </c>
      <c r="J111" s="319">
        <v>0</v>
      </c>
      <c r="K111" s="320">
        <v>20</v>
      </c>
      <c r="L111" s="320">
        <v>10</v>
      </c>
      <c r="M111" s="320">
        <v>3</v>
      </c>
      <c r="N111" s="321" t="s">
        <v>4096</v>
      </c>
      <c r="O111" s="321" t="s">
        <v>4096</v>
      </c>
      <c r="P111" s="322" t="s">
        <v>4096</v>
      </c>
      <c r="Q111" s="308"/>
    </row>
    <row r="112" spans="3:24" x14ac:dyDescent="0.2">
      <c r="C112" s="315">
        <v>1084</v>
      </c>
      <c r="D112" s="316" t="s">
        <v>1225</v>
      </c>
      <c r="E112" s="317" t="s">
        <v>2470</v>
      </c>
      <c r="F112" s="317" t="s">
        <v>4060</v>
      </c>
      <c r="G112" s="318" t="s">
        <v>2195</v>
      </c>
      <c r="H112" s="319">
        <v>14.496666666702367</v>
      </c>
      <c r="I112" s="319">
        <v>7.6100000000093138</v>
      </c>
      <c r="J112" s="319">
        <v>0.4</v>
      </c>
      <c r="K112" s="320">
        <v>20</v>
      </c>
      <c r="L112" s="320">
        <v>10</v>
      </c>
      <c r="M112" s="320">
        <v>3</v>
      </c>
      <c r="N112" s="321" t="s">
        <v>225</v>
      </c>
      <c r="O112" s="321" t="s">
        <v>225</v>
      </c>
      <c r="P112" s="322" t="s">
        <v>225</v>
      </c>
      <c r="Q112" s="308"/>
    </row>
    <row r="113" spans="3:17" x14ac:dyDescent="0.2">
      <c r="C113" s="315">
        <v>206</v>
      </c>
      <c r="D113" s="316" t="s">
        <v>1225</v>
      </c>
      <c r="E113" s="317" t="s">
        <v>2470</v>
      </c>
      <c r="F113" s="317" t="s">
        <v>4060</v>
      </c>
      <c r="G113" s="318" t="s">
        <v>2209</v>
      </c>
      <c r="H113" s="319">
        <v>9.9933333332533962</v>
      </c>
      <c r="I113" s="319">
        <v>5.9633333333185874</v>
      </c>
      <c r="J113" s="319">
        <v>0</v>
      </c>
      <c r="K113" s="320">
        <v>20</v>
      </c>
      <c r="L113" s="320">
        <v>10</v>
      </c>
      <c r="M113" s="320">
        <v>3</v>
      </c>
      <c r="N113" s="321" t="s">
        <v>225</v>
      </c>
      <c r="O113" s="321" t="s">
        <v>225</v>
      </c>
      <c r="P113" s="322" t="s">
        <v>225</v>
      </c>
      <c r="Q113" s="144"/>
    </row>
    <row r="114" spans="3:17" x14ac:dyDescent="0.2">
      <c r="C114" s="315">
        <v>542</v>
      </c>
      <c r="D114" s="316" t="s">
        <v>1225</v>
      </c>
      <c r="E114" s="317" t="s">
        <v>2470</v>
      </c>
      <c r="F114" s="317" t="s">
        <v>4060</v>
      </c>
      <c r="G114" s="318" t="s">
        <v>2210</v>
      </c>
      <c r="H114" s="319">
        <v>15.463333333306947</v>
      </c>
      <c r="I114" s="319">
        <v>2.016666666674428</v>
      </c>
      <c r="J114" s="319">
        <v>0</v>
      </c>
      <c r="K114" s="320">
        <v>20</v>
      </c>
      <c r="L114" s="320">
        <v>10</v>
      </c>
      <c r="M114" s="320">
        <v>3</v>
      </c>
      <c r="N114" s="321" t="s">
        <v>225</v>
      </c>
      <c r="O114" s="321" t="s">
        <v>225</v>
      </c>
      <c r="P114" s="322" t="s">
        <v>225</v>
      </c>
      <c r="Q114" s="144"/>
    </row>
    <row r="115" spans="3:17" x14ac:dyDescent="0.2">
      <c r="C115" s="315">
        <v>228</v>
      </c>
      <c r="D115" s="316" t="s">
        <v>1225</v>
      </c>
      <c r="E115" s="317" t="s">
        <v>2470</v>
      </c>
      <c r="F115" s="317" t="s">
        <v>4060</v>
      </c>
      <c r="G115" s="318" t="s">
        <v>2217</v>
      </c>
      <c r="H115" s="319">
        <v>4.8133333333069466</v>
      </c>
      <c r="I115" s="319">
        <v>2.013333333330229</v>
      </c>
      <c r="J115" s="319">
        <v>0.4</v>
      </c>
      <c r="K115" s="320">
        <v>21.836000000000002</v>
      </c>
      <c r="L115" s="320">
        <v>10.918000000000001</v>
      </c>
      <c r="M115" s="320">
        <v>3.2754000000000003</v>
      </c>
      <c r="N115" s="321" t="s">
        <v>225</v>
      </c>
      <c r="O115" s="321" t="s">
        <v>225</v>
      </c>
      <c r="P115" s="322" t="s">
        <v>225</v>
      </c>
      <c r="Q115" s="308"/>
    </row>
    <row r="116" spans="3:17" x14ac:dyDescent="0.2">
      <c r="C116" s="315">
        <v>545</v>
      </c>
      <c r="D116" s="316" t="s">
        <v>1225</v>
      </c>
      <c r="E116" s="317" t="s">
        <v>2470</v>
      </c>
      <c r="F116" s="317" t="s">
        <v>4060</v>
      </c>
      <c r="G116" s="318" t="s">
        <v>2218</v>
      </c>
      <c r="H116" s="319">
        <v>3.3133333333418706</v>
      </c>
      <c r="I116" s="319">
        <v>1.8299999999580905</v>
      </c>
      <c r="J116" s="319">
        <v>0.60000000000000009</v>
      </c>
      <c r="K116" s="320">
        <v>21.836000000000002</v>
      </c>
      <c r="L116" s="320">
        <v>10.918000000000001</v>
      </c>
      <c r="M116" s="320">
        <v>3.2754000000000003</v>
      </c>
      <c r="N116" s="321" t="s">
        <v>225</v>
      </c>
      <c r="O116" s="321" t="s">
        <v>225</v>
      </c>
      <c r="P116" s="322" t="s">
        <v>225</v>
      </c>
      <c r="Q116" s="308"/>
    </row>
    <row r="117" spans="3:17" x14ac:dyDescent="0.2">
      <c r="C117" s="315">
        <v>1410</v>
      </c>
      <c r="D117" s="316" t="s">
        <v>1225</v>
      </c>
      <c r="E117" s="317" t="s">
        <v>2470</v>
      </c>
      <c r="F117" s="317" t="s">
        <v>4060</v>
      </c>
      <c r="G117" s="318" t="s">
        <v>2188</v>
      </c>
      <c r="H117" s="319">
        <v>0</v>
      </c>
      <c r="I117" s="319">
        <v>0</v>
      </c>
      <c r="J117" s="319">
        <v>0</v>
      </c>
      <c r="K117" s="320">
        <v>20</v>
      </c>
      <c r="L117" s="320">
        <v>10</v>
      </c>
      <c r="M117" s="320">
        <v>3</v>
      </c>
      <c r="N117" s="321" t="s">
        <v>225</v>
      </c>
      <c r="O117" s="321" t="s">
        <v>225</v>
      </c>
      <c r="P117" s="322" t="s">
        <v>225</v>
      </c>
      <c r="Q117" s="308"/>
    </row>
    <row r="118" spans="3:17" x14ac:dyDescent="0.2">
      <c r="C118" s="315">
        <v>1411</v>
      </c>
      <c r="D118" s="316" t="s">
        <v>1225</v>
      </c>
      <c r="E118" s="317" t="s">
        <v>2470</v>
      </c>
      <c r="F118" s="317" t="s">
        <v>4060</v>
      </c>
      <c r="G118" s="318" t="s">
        <v>2198</v>
      </c>
      <c r="H118" s="319">
        <v>0</v>
      </c>
      <c r="I118" s="319">
        <v>0</v>
      </c>
      <c r="J118" s="319">
        <v>0</v>
      </c>
      <c r="K118" s="320">
        <v>20</v>
      </c>
      <c r="L118" s="320">
        <v>10</v>
      </c>
      <c r="M118" s="320">
        <v>3</v>
      </c>
      <c r="N118" s="321" t="s">
        <v>225</v>
      </c>
      <c r="O118" s="321" t="s">
        <v>225</v>
      </c>
      <c r="P118" s="322" t="s">
        <v>225</v>
      </c>
      <c r="Q118" s="308"/>
    </row>
    <row r="119" spans="3:17" x14ac:dyDescent="0.2">
      <c r="C119" s="315">
        <v>1412</v>
      </c>
      <c r="D119" s="316" t="s">
        <v>1225</v>
      </c>
      <c r="E119" s="317" t="s">
        <v>2470</v>
      </c>
      <c r="F119" s="317" t="s">
        <v>4060</v>
      </c>
      <c r="G119" s="318" t="s">
        <v>2189</v>
      </c>
      <c r="H119" s="319">
        <v>3.93000000002794</v>
      </c>
      <c r="I119" s="319">
        <v>0</v>
      </c>
      <c r="J119" s="319">
        <v>0</v>
      </c>
      <c r="K119" s="320">
        <v>20</v>
      </c>
      <c r="L119" s="320">
        <v>10</v>
      </c>
      <c r="M119" s="320">
        <v>3</v>
      </c>
      <c r="N119" s="321" t="s">
        <v>225</v>
      </c>
      <c r="O119" s="321" t="s">
        <v>225</v>
      </c>
      <c r="P119" s="322" t="s">
        <v>225</v>
      </c>
      <c r="Q119" s="308"/>
    </row>
    <row r="120" spans="3:17" x14ac:dyDescent="0.2">
      <c r="C120" s="315">
        <v>1413</v>
      </c>
      <c r="D120" s="316" t="s">
        <v>1225</v>
      </c>
      <c r="E120" s="317" t="s">
        <v>2470</v>
      </c>
      <c r="F120" s="317" t="s">
        <v>4060</v>
      </c>
      <c r="G120" s="318" t="s">
        <v>2199</v>
      </c>
      <c r="H120" s="319">
        <v>3.93000000002794</v>
      </c>
      <c r="I120" s="319">
        <v>0</v>
      </c>
      <c r="J120" s="319">
        <v>0</v>
      </c>
      <c r="K120" s="320">
        <v>20</v>
      </c>
      <c r="L120" s="320">
        <v>10</v>
      </c>
      <c r="M120" s="320">
        <v>3</v>
      </c>
      <c r="N120" s="321" t="s">
        <v>225</v>
      </c>
      <c r="O120" s="321" t="s">
        <v>225</v>
      </c>
      <c r="P120" s="322" t="s">
        <v>225</v>
      </c>
      <c r="Q120" s="308"/>
    </row>
    <row r="121" spans="3:17" x14ac:dyDescent="0.2">
      <c r="C121" s="315">
        <v>1387</v>
      </c>
      <c r="D121" s="316" t="s">
        <v>1225</v>
      </c>
      <c r="E121" s="317" t="s">
        <v>2470</v>
      </c>
      <c r="F121" s="317" t="s">
        <v>4060</v>
      </c>
      <c r="G121" s="318" t="s">
        <v>2183</v>
      </c>
      <c r="H121" s="319">
        <v>16.863333333400078</v>
      </c>
      <c r="I121" s="319">
        <v>3.3200000000302681</v>
      </c>
      <c r="J121" s="319">
        <v>1.6</v>
      </c>
      <c r="K121" s="320">
        <v>51.472000000000008</v>
      </c>
      <c r="L121" s="320">
        <v>12.868000000000002</v>
      </c>
      <c r="M121" s="320">
        <v>5.1472000000000007</v>
      </c>
      <c r="N121" s="321" t="s">
        <v>225</v>
      </c>
      <c r="O121" s="321" t="s">
        <v>225</v>
      </c>
      <c r="P121" s="322" t="s">
        <v>225</v>
      </c>
      <c r="Q121" s="308"/>
    </row>
    <row r="122" spans="3:17" x14ac:dyDescent="0.2">
      <c r="C122" s="315">
        <v>1424</v>
      </c>
      <c r="D122" s="316" t="s">
        <v>1225</v>
      </c>
      <c r="E122" s="317" t="s">
        <v>2470</v>
      </c>
      <c r="F122" s="317" t="s">
        <v>4060</v>
      </c>
      <c r="G122" s="318" t="s">
        <v>2196</v>
      </c>
      <c r="H122" s="319">
        <v>5.8566666666883975</v>
      </c>
      <c r="I122" s="319">
        <v>0</v>
      </c>
      <c r="J122" s="319">
        <v>0</v>
      </c>
      <c r="K122" s="320">
        <v>20</v>
      </c>
      <c r="L122" s="320">
        <v>10</v>
      </c>
      <c r="M122" s="320">
        <v>3</v>
      </c>
      <c r="N122" s="321" t="s">
        <v>225</v>
      </c>
      <c r="O122" s="321" t="s">
        <v>225</v>
      </c>
      <c r="P122" s="322" t="s">
        <v>225</v>
      </c>
      <c r="Q122" s="308"/>
    </row>
    <row r="123" spans="3:17" x14ac:dyDescent="0.2">
      <c r="C123" s="315">
        <v>1425</v>
      </c>
      <c r="D123" s="316" t="s">
        <v>1225</v>
      </c>
      <c r="E123" s="317" t="s">
        <v>2470</v>
      </c>
      <c r="F123" s="317" t="s">
        <v>4060</v>
      </c>
      <c r="G123" s="318" t="s">
        <v>2228</v>
      </c>
      <c r="H123" s="319">
        <v>5.8566666666883975</v>
      </c>
      <c r="I123" s="319">
        <v>0</v>
      </c>
      <c r="J123" s="319">
        <v>0</v>
      </c>
      <c r="K123" s="320">
        <v>20</v>
      </c>
      <c r="L123" s="320">
        <v>10</v>
      </c>
      <c r="M123" s="320">
        <v>3</v>
      </c>
      <c r="N123" s="321" t="s">
        <v>225</v>
      </c>
      <c r="O123" s="321" t="s">
        <v>225</v>
      </c>
      <c r="P123" s="322" t="s">
        <v>225</v>
      </c>
      <c r="Q123" s="308"/>
    </row>
    <row r="124" spans="3:17" x14ac:dyDescent="0.2">
      <c r="C124" s="315">
        <v>1426</v>
      </c>
      <c r="D124" s="316" t="s">
        <v>1225</v>
      </c>
      <c r="E124" s="317" t="s">
        <v>2470</v>
      </c>
      <c r="F124" s="317" t="s">
        <v>4060</v>
      </c>
      <c r="G124" s="318" t="s">
        <v>2197</v>
      </c>
      <c r="H124" s="319">
        <v>0</v>
      </c>
      <c r="I124" s="319">
        <v>6.4033333333209157</v>
      </c>
      <c r="J124" s="319">
        <v>2</v>
      </c>
      <c r="K124" s="320">
        <v>20</v>
      </c>
      <c r="L124" s="320">
        <v>10</v>
      </c>
      <c r="M124" s="320">
        <v>3</v>
      </c>
      <c r="N124" s="321" t="s">
        <v>225</v>
      </c>
      <c r="O124" s="321" t="s">
        <v>225</v>
      </c>
      <c r="P124" s="322" t="s">
        <v>225</v>
      </c>
      <c r="Q124" s="308"/>
    </row>
    <row r="125" spans="3:17" x14ac:dyDescent="0.2">
      <c r="C125" s="315">
        <v>1567</v>
      </c>
      <c r="D125" s="316" t="s">
        <v>1225</v>
      </c>
      <c r="E125" s="317" t="s">
        <v>2470</v>
      </c>
      <c r="F125" s="317" t="s">
        <v>4060</v>
      </c>
      <c r="G125" s="318" t="s">
        <v>2475</v>
      </c>
      <c r="H125" s="319">
        <v>0</v>
      </c>
      <c r="I125" s="319">
        <v>6.4033333333209157</v>
      </c>
      <c r="J125" s="319">
        <v>2</v>
      </c>
      <c r="K125" s="320">
        <v>24.52</v>
      </c>
      <c r="L125" s="320">
        <v>12.26</v>
      </c>
      <c r="M125" s="320">
        <v>3.6779999999999995</v>
      </c>
      <c r="N125" s="321" t="s">
        <v>225</v>
      </c>
      <c r="O125" s="321" t="s">
        <v>225</v>
      </c>
      <c r="P125" s="322" t="s">
        <v>225</v>
      </c>
      <c r="Q125" s="308"/>
    </row>
    <row r="126" spans="3:17" x14ac:dyDescent="0.2">
      <c r="C126" s="315">
        <v>1490</v>
      </c>
      <c r="D126" s="316" t="s">
        <v>1225</v>
      </c>
      <c r="E126" s="317" t="s">
        <v>2470</v>
      </c>
      <c r="F126" s="317" t="s">
        <v>4060</v>
      </c>
      <c r="G126" s="318" t="s">
        <v>2202</v>
      </c>
      <c r="H126" s="319">
        <v>272.33666666666977</v>
      </c>
      <c r="I126" s="319">
        <v>290.39666666665579</v>
      </c>
      <c r="J126" s="319">
        <v>0.60000000000000009</v>
      </c>
      <c r="K126" s="320">
        <v>20</v>
      </c>
      <c r="L126" s="320">
        <v>10</v>
      </c>
      <c r="M126" s="320">
        <v>3</v>
      </c>
      <c r="N126" s="321" t="s">
        <v>224</v>
      </c>
      <c r="O126" s="321" t="s">
        <v>224</v>
      </c>
      <c r="P126" s="322" t="s">
        <v>225</v>
      </c>
      <c r="Q126" s="308"/>
    </row>
    <row r="127" spans="3:17" x14ac:dyDescent="0.2">
      <c r="C127" s="315">
        <v>1491</v>
      </c>
      <c r="D127" s="316" t="s">
        <v>1225</v>
      </c>
      <c r="E127" s="317" t="s">
        <v>2470</v>
      </c>
      <c r="F127" s="317" t="s">
        <v>4060</v>
      </c>
      <c r="G127" s="318" t="s">
        <v>2203</v>
      </c>
      <c r="H127" s="319">
        <v>111.63999999992085</v>
      </c>
      <c r="I127" s="319">
        <v>29.79999999997672</v>
      </c>
      <c r="J127" s="319">
        <v>0.2</v>
      </c>
      <c r="K127" s="320">
        <v>20</v>
      </c>
      <c r="L127" s="320">
        <v>10</v>
      </c>
      <c r="M127" s="320">
        <v>3</v>
      </c>
      <c r="N127" s="321" t="s">
        <v>224</v>
      </c>
      <c r="O127" s="321" t="s">
        <v>224</v>
      </c>
      <c r="P127" s="322" t="s">
        <v>225</v>
      </c>
      <c r="Q127" s="144"/>
    </row>
    <row r="128" spans="3:17" x14ac:dyDescent="0.2">
      <c r="C128" s="315">
        <v>580</v>
      </c>
      <c r="D128" s="316" t="s">
        <v>1225</v>
      </c>
      <c r="E128" s="317" t="s">
        <v>2470</v>
      </c>
      <c r="F128" s="317" t="s">
        <v>4060</v>
      </c>
      <c r="G128" s="318" t="s">
        <v>2476</v>
      </c>
      <c r="H128" s="319">
        <v>9.1933333332999609</v>
      </c>
      <c r="I128" s="319">
        <v>4.6166666666627867</v>
      </c>
      <c r="J128" s="319">
        <v>1.4000000000000001</v>
      </c>
      <c r="K128" s="320">
        <v>20</v>
      </c>
      <c r="L128" s="320">
        <v>10</v>
      </c>
      <c r="M128" s="320">
        <v>3</v>
      </c>
      <c r="N128" s="321" t="s">
        <v>225</v>
      </c>
      <c r="O128" s="321" t="s">
        <v>225</v>
      </c>
      <c r="P128" s="322" t="s">
        <v>225</v>
      </c>
      <c r="Q128" s="144"/>
    </row>
    <row r="129" spans="3:17" x14ac:dyDescent="0.2">
      <c r="C129" s="315">
        <v>1533</v>
      </c>
      <c r="D129" s="316" t="s">
        <v>1225</v>
      </c>
      <c r="E129" s="317" t="s">
        <v>2470</v>
      </c>
      <c r="F129" s="317" t="s">
        <v>4060</v>
      </c>
      <c r="G129" s="318" t="s">
        <v>2477</v>
      </c>
      <c r="H129" s="319">
        <v>9.4299999999697324</v>
      </c>
      <c r="I129" s="319">
        <v>4.6166666666627867</v>
      </c>
      <c r="J129" s="319">
        <v>1.4000000000000001</v>
      </c>
      <c r="K129" s="320">
        <v>20</v>
      </c>
      <c r="L129" s="320">
        <v>10</v>
      </c>
      <c r="M129" s="320">
        <v>3</v>
      </c>
      <c r="N129" s="321" t="s">
        <v>225</v>
      </c>
      <c r="O129" s="321" t="s">
        <v>225</v>
      </c>
      <c r="P129" s="322" t="s">
        <v>225</v>
      </c>
      <c r="Q129" s="144"/>
    </row>
    <row r="130" spans="3:17" x14ac:dyDescent="0.2">
      <c r="C130" s="315">
        <v>581</v>
      </c>
      <c r="D130" s="316" t="s">
        <v>1225</v>
      </c>
      <c r="E130" s="317" t="s">
        <v>2470</v>
      </c>
      <c r="F130" s="317" t="s">
        <v>4060</v>
      </c>
      <c r="G130" s="318" t="s">
        <v>2478</v>
      </c>
      <c r="H130" s="319">
        <v>6.9299999999930151</v>
      </c>
      <c r="I130" s="319">
        <v>1.5433333333348855</v>
      </c>
      <c r="J130" s="319">
        <v>0.4</v>
      </c>
      <c r="K130" s="320">
        <v>20</v>
      </c>
      <c r="L130" s="320">
        <v>10</v>
      </c>
      <c r="M130" s="320">
        <v>3</v>
      </c>
      <c r="N130" s="321" t="s">
        <v>225</v>
      </c>
      <c r="O130" s="321" t="s">
        <v>225</v>
      </c>
      <c r="P130" s="322" t="s">
        <v>225</v>
      </c>
      <c r="Q130" s="144"/>
    </row>
    <row r="131" spans="3:17" x14ac:dyDescent="0.2">
      <c r="C131" s="315">
        <v>1331</v>
      </c>
      <c r="D131" s="316" t="s">
        <v>1225</v>
      </c>
      <c r="E131" s="317" t="s">
        <v>2470</v>
      </c>
      <c r="F131" s="317" t="s">
        <v>4060</v>
      </c>
      <c r="G131" s="318" t="s">
        <v>2231</v>
      </c>
      <c r="H131" s="319">
        <v>0</v>
      </c>
      <c r="I131" s="319">
        <v>7.6666666672099384E-2</v>
      </c>
      <c r="J131" s="319">
        <v>0.8</v>
      </c>
      <c r="K131" s="320">
        <v>21.72</v>
      </c>
      <c r="L131" s="320">
        <v>10.86</v>
      </c>
      <c r="M131" s="320">
        <v>3.2579999999999996</v>
      </c>
      <c r="N131" s="321" t="s">
        <v>225</v>
      </c>
      <c r="O131" s="321" t="s">
        <v>225</v>
      </c>
      <c r="P131" s="322" t="s">
        <v>225</v>
      </c>
      <c r="Q131" s="144"/>
    </row>
    <row r="132" spans="3:17" x14ac:dyDescent="0.2">
      <c r="C132" s="315">
        <v>1330</v>
      </c>
      <c r="D132" s="316" t="s">
        <v>1225</v>
      </c>
      <c r="E132" s="317" t="s">
        <v>2470</v>
      </c>
      <c r="F132" s="317" t="s">
        <v>4060</v>
      </c>
      <c r="G132" s="318" t="s">
        <v>2221</v>
      </c>
      <c r="H132" s="319">
        <v>2.1199999999953434</v>
      </c>
      <c r="I132" s="319">
        <v>0.13666666662320495</v>
      </c>
      <c r="J132" s="319">
        <v>1.4000000000000001</v>
      </c>
      <c r="K132" s="320">
        <v>22.346599999999999</v>
      </c>
      <c r="L132" s="320">
        <v>11.173299999999999</v>
      </c>
      <c r="M132" s="320">
        <v>3.3519899999999994</v>
      </c>
      <c r="N132" s="321" t="s">
        <v>225</v>
      </c>
      <c r="O132" s="321" t="s">
        <v>225</v>
      </c>
      <c r="P132" s="322" t="s">
        <v>225</v>
      </c>
      <c r="Q132" s="308"/>
    </row>
    <row r="133" spans="3:17" x14ac:dyDescent="0.2">
      <c r="C133" s="315">
        <v>394</v>
      </c>
      <c r="D133" s="316" t="s">
        <v>1225</v>
      </c>
      <c r="E133" s="317" t="s">
        <v>2470</v>
      </c>
      <c r="F133" s="317" t="s">
        <v>4060</v>
      </c>
      <c r="G133" s="318" t="s">
        <v>2479</v>
      </c>
      <c r="H133" s="319">
        <v>5.7533333332976326</v>
      </c>
      <c r="I133" s="319">
        <v>0.42333333331625911</v>
      </c>
      <c r="J133" s="319">
        <v>0</v>
      </c>
      <c r="K133" s="320">
        <v>20</v>
      </c>
      <c r="L133" s="320">
        <v>10</v>
      </c>
      <c r="M133" s="320">
        <v>3</v>
      </c>
      <c r="N133" s="321" t="s">
        <v>225</v>
      </c>
      <c r="O133" s="321" t="s">
        <v>225</v>
      </c>
      <c r="P133" s="322" t="s">
        <v>225</v>
      </c>
      <c r="Q133" s="144"/>
    </row>
    <row r="134" spans="3:17" x14ac:dyDescent="0.2">
      <c r="C134" s="315">
        <v>1394</v>
      </c>
      <c r="D134" s="316" t="s">
        <v>1225</v>
      </c>
      <c r="E134" s="317" t="s">
        <v>2470</v>
      </c>
      <c r="F134" s="317" t="s">
        <v>4060</v>
      </c>
      <c r="G134" s="318" t="s">
        <v>2480</v>
      </c>
      <c r="H134" s="319">
        <v>3.0966666666325184</v>
      </c>
      <c r="I134" s="319">
        <v>0.42333333331625911</v>
      </c>
      <c r="J134" s="319">
        <v>0</v>
      </c>
      <c r="K134" s="320">
        <v>20</v>
      </c>
      <c r="L134" s="320">
        <v>10</v>
      </c>
      <c r="M134" s="320">
        <v>3</v>
      </c>
      <c r="N134" s="321" t="s">
        <v>225</v>
      </c>
      <c r="O134" s="321" t="s">
        <v>225</v>
      </c>
      <c r="P134" s="322" t="s">
        <v>225</v>
      </c>
      <c r="Q134" s="144"/>
    </row>
    <row r="135" spans="3:17" x14ac:dyDescent="0.2">
      <c r="C135" s="315">
        <v>1397</v>
      </c>
      <c r="D135" s="316" t="s">
        <v>1225</v>
      </c>
      <c r="E135" s="317" t="s">
        <v>2470</v>
      </c>
      <c r="F135" s="317" t="s">
        <v>4060</v>
      </c>
      <c r="G135" s="318" t="s">
        <v>2481</v>
      </c>
      <c r="H135" s="319">
        <v>7.1633333333185876</v>
      </c>
      <c r="I135" s="319">
        <v>0.60333333330927419</v>
      </c>
      <c r="J135" s="319">
        <v>0.2</v>
      </c>
      <c r="K135" s="320">
        <v>20</v>
      </c>
      <c r="L135" s="320">
        <v>10</v>
      </c>
      <c r="M135" s="320">
        <v>3</v>
      </c>
      <c r="N135" s="321" t="s">
        <v>225</v>
      </c>
      <c r="O135" s="321" t="s">
        <v>225</v>
      </c>
      <c r="P135" s="322" t="s">
        <v>225</v>
      </c>
      <c r="Q135" s="144"/>
    </row>
    <row r="136" spans="3:17" x14ac:dyDescent="0.2">
      <c r="C136" s="315">
        <v>1323</v>
      </c>
      <c r="D136" s="316" t="s">
        <v>1225</v>
      </c>
      <c r="E136" s="317" t="s">
        <v>2470</v>
      </c>
      <c r="F136" s="317" t="s">
        <v>4060</v>
      </c>
      <c r="G136" s="318" t="s">
        <v>2482</v>
      </c>
      <c r="H136" s="319">
        <v>10.480000000004658</v>
      </c>
      <c r="I136" s="319">
        <v>0.81999999998370188</v>
      </c>
      <c r="J136" s="319">
        <v>0</v>
      </c>
      <c r="K136" s="320">
        <v>20</v>
      </c>
      <c r="L136" s="320">
        <v>10</v>
      </c>
      <c r="M136" s="320">
        <v>3</v>
      </c>
      <c r="N136" s="321" t="s">
        <v>225</v>
      </c>
      <c r="O136" s="321" t="s">
        <v>225</v>
      </c>
      <c r="P136" s="322" t="s">
        <v>225</v>
      </c>
      <c r="Q136" s="144"/>
    </row>
    <row r="137" spans="3:17" x14ac:dyDescent="0.2">
      <c r="C137" s="315">
        <v>1396</v>
      </c>
      <c r="D137" s="316" t="s">
        <v>1225</v>
      </c>
      <c r="E137" s="317" t="s">
        <v>2470</v>
      </c>
      <c r="F137" s="317" t="s">
        <v>4060</v>
      </c>
      <c r="G137" s="318" t="s">
        <v>2483</v>
      </c>
      <c r="H137" s="319">
        <v>22.146666666667443</v>
      </c>
      <c r="I137" s="319">
        <v>1.7499999999767171</v>
      </c>
      <c r="J137" s="319">
        <v>0.2</v>
      </c>
      <c r="K137" s="320">
        <v>20</v>
      </c>
      <c r="L137" s="320">
        <v>10</v>
      </c>
      <c r="M137" s="320">
        <v>3</v>
      </c>
      <c r="N137" s="321" t="s">
        <v>224</v>
      </c>
      <c r="O137" s="321" t="s">
        <v>225</v>
      </c>
      <c r="P137" s="322" t="s">
        <v>225</v>
      </c>
      <c r="Q137" s="144"/>
    </row>
    <row r="138" spans="3:17" x14ac:dyDescent="0.2">
      <c r="C138" s="315">
        <v>1479</v>
      </c>
      <c r="D138" s="316" t="s">
        <v>1225</v>
      </c>
      <c r="E138" s="317" t="s">
        <v>2470</v>
      </c>
      <c r="F138" s="317" t="s">
        <v>4060</v>
      </c>
      <c r="G138" s="318" t="s">
        <v>2484</v>
      </c>
      <c r="H138" s="319">
        <v>311.68333333352348</v>
      </c>
      <c r="I138" s="319">
        <v>18.899999999965075</v>
      </c>
      <c r="J138" s="319">
        <v>1</v>
      </c>
      <c r="K138" s="320">
        <v>20</v>
      </c>
      <c r="L138" s="320">
        <v>5</v>
      </c>
      <c r="M138" s="320">
        <v>2</v>
      </c>
      <c r="N138" s="321" t="s">
        <v>4096</v>
      </c>
      <c r="O138" s="321" t="s">
        <v>4096</v>
      </c>
      <c r="P138" s="322" t="s">
        <v>4096</v>
      </c>
      <c r="Q138" s="308"/>
    </row>
    <row r="139" spans="3:17" x14ac:dyDescent="0.2">
      <c r="C139" s="315">
        <v>1385</v>
      </c>
      <c r="D139" s="316" t="s">
        <v>1225</v>
      </c>
      <c r="E139" s="317" t="s">
        <v>2470</v>
      </c>
      <c r="F139" s="317" t="s">
        <v>4060</v>
      </c>
      <c r="G139" s="318" t="s">
        <v>2485</v>
      </c>
      <c r="H139" s="319">
        <v>13.173333333351184</v>
      </c>
      <c r="I139" s="319">
        <v>3.3333333441987636E-3</v>
      </c>
      <c r="J139" s="319">
        <v>0.2</v>
      </c>
      <c r="K139" s="320">
        <v>20</v>
      </c>
      <c r="L139" s="320">
        <v>5</v>
      </c>
      <c r="M139" s="320">
        <v>2</v>
      </c>
      <c r="N139" s="321" t="s">
        <v>225</v>
      </c>
      <c r="O139" s="321" t="s">
        <v>225</v>
      </c>
      <c r="P139" s="322" t="s">
        <v>225</v>
      </c>
      <c r="Q139" s="144"/>
    </row>
    <row r="140" spans="3:17" x14ac:dyDescent="0.2">
      <c r="C140" s="315">
        <v>1663</v>
      </c>
      <c r="D140" s="316" t="s">
        <v>1225</v>
      </c>
      <c r="E140" s="317" t="s">
        <v>2470</v>
      </c>
      <c r="F140" s="317" t="s">
        <v>4060</v>
      </c>
      <c r="G140" s="318" t="s">
        <v>6308</v>
      </c>
      <c r="H140" s="319">
        <v>6.8700000000069856</v>
      </c>
      <c r="I140" s="319">
        <v>1.2333333333372138</v>
      </c>
      <c r="J140" s="319">
        <v>0.2</v>
      </c>
      <c r="K140" s="320">
        <v>20</v>
      </c>
      <c r="L140" s="320">
        <v>10</v>
      </c>
      <c r="M140" s="320">
        <v>3</v>
      </c>
      <c r="N140" s="321" t="s">
        <v>225</v>
      </c>
      <c r="O140" s="321" t="s">
        <v>225</v>
      </c>
      <c r="P140" s="322" t="s">
        <v>225</v>
      </c>
      <c r="Q140" s="144"/>
    </row>
    <row r="141" spans="3:17" x14ac:dyDescent="0.2">
      <c r="C141" s="315">
        <v>1664</v>
      </c>
      <c r="D141" s="316" t="s">
        <v>1225</v>
      </c>
      <c r="E141" s="317" t="s">
        <v>2470</v>
      </c>
      <c r="F141" s="317" t="s">
        <v>4060</v>
      </c>
      <c r="G141" s="318" t="s">
        <v>6309</v>
      </c>
      <c r="H141" s="319">
        <v>5.5599999999976717</v>
      </c>
      <c r="I141" s="319">
        <v>0</v>
      </c>
      <c r="J141" s="319">
        <v>0</v>
      </c>
      <c r="K141" s="320">
        <v>20</v>
      </c>
      <c r="L141" s="320">
        <v>10</v>
      </c>
      <c r="M141" s="320">
        <v>3</v>
      </c>
      <c r="N141" s="321" t="s">
        <v>225</v>
      </c>
      <c r="O141" s="321" t="s">
        <v>225</v>
      </c>
      <c r="P141" s="322" t="s">
        <v>225</v>
      </c>
      <c r="Q141" s="308"/>
    </row>
    <row r="142" spans="3:17" x14ac:dyDescent="0.2">
      <c r="C142" s="315">
        <v>1665</v>
      </c>
      <c r="D142" s="316" t="s">
        <v>1225</v>
      </c>
      <c r="E142" s="317" t="s">
        <v>2470</v>
      </c>
      <c r="F142" s="317" t="s">
        <v>4060</v>
      </c>
      <c r="G142" s="318" t="s">
        <v>6310</v>
      </c>
      <c r="H142" s="319">
        <v>3.8099999999860303</v>
      </c>
      <c r="I142" s="319">
        <v>2.3500000000465664</v>
      </c>
      <c r="J142" s="319">
        <v>0.2</v>
      </c>
      <c r="K142" s="320">
        <v>20</v>
      </c>
      <c r="L142" s="320">
        <v>10</v>
      </c>
      <c r="M142" s="320">
        <v>3</v>
      </c>
      <c r="N142" s="321" t="s">
        <v>225</v>
      </c>
      <c r="O142" s="321" t="s">
        <v>225</v>
      </c>
      <c r="P142" s="322" t="s">
        <v>225</v>
      </c>
      <c r="Q142" s="308"/>
    </row>
    <row r="143" spans="3:17" x14ac:dyDescent="0.2">
      <c r="C143" s="315">
        <v>1666</v>
      </c>
      <c r="D143" s="316" t="s">
        <v>1225</v>
      </c>
      <c r="E143" s="317" t="s">
        <v>2470</v>
      </c>
      <c r="F143" s="317" t="s">
        <v>4060</v>
      </c>
      <c r="G143" s="318" t="s">
        <v>6311</v>
      </c>
      <c r="H143" s="319">
        <v>7.4333333333255727</v>
      </c>
      <c r="I143" s="319">
        <v>0</v>
      </c>
      <c r="J143" s="319">
        <v>0</v>
      </c>
      <c r="K143" s="320">
        <v>20</v>
      </c>
      <c r="L143" s="320">
        <v>10</v>
      </c>
      <c r="M143" s="320">
        <v>3</v>
      </c>
      <c r="N143" s="321" t="s">
        <v>225</v>
      </c>
      <c r="O143" s="321" t="s">
        <v>225</v>
      </c>
      <c r="P143" s="322" t="s">
        <v>225</v>
      </c>
      <c r="Q143" s="144"/>
    </row>
    <row r="144" spans="3:17" x14ac:dyDescent="0.2">
      <c r="C144" s="315">
        <v>1539</v>
      </c>
      <c r="D144" s="316" t="s">
        <v>1225</v>
      </c>
      <c r="E144" s="317" t="s">
        <v>2470</v>
      </c>
      <c r="F144" s="317" t="s">
        <v>4060</v>
      </c>
      <c r="G144" s="318" t="s">
        <v>6312</v>
      </c>
      <c r="H144" s="319">
        <v>4.6799999999930151</v>
      </c>
      <c r="I144" s="319">
        <v>1.4900000000023284</v>
      </c>
      <c r="J144" s="319">
        <v>0</v>
      </c>
      <c r="K144" s="320">
        <v>20.971999999999998</v>
      </c>
      <c r="L144" s="320">
        <v>10.485999999999999</v>
      </c>
      <c r="M144" s="320">
        <v>3.1457999999999999</v>
      </c>
      <c r="N144" s="321" t="s">
        <v>225</v>
      </c>
      <c r="O144" s="321" t="s">
        <v>225</v>
      </c>
      <c r="P144" s="322" t="s">
        <v>225</v>
      </c>
      <c r="Q144" s="144"/>
    </row>
    <row r="145" spans="3:17" x14ac:dyDescent="0.2">
      <c r="C145" s="315">
        <v>1473</v>
      </c>
      <c r="D145" s="316" t="s">
        <v>1225</v>
      </c>
      <c r="E145" s="317" t="s">
        <v>2470</v>
      </c>
      <c r="F145" s="317" t="s">
        <v>4060</v>
      </c>
      <c r="G145" s="318" t="s">
        <v>6313</v>
      </c>
      <c r="H145" s="319">
        <v>4.6799999999930151</v>
      </c>
      <c r="I145" s="319">
        <v>1.4900000000023284</v>
      </c>
      <c r="J145" s="319">
        <v>0</v>
      </c>
      <c r="K145" s="320">
        <v>20</v>
      </c>
      <c r="L145" s="320">
        <v>10</v>
      </c>
      <c r="M145" s="320">
        <v>3</v>
      </c>
      <c r="N145" s="321" t="s">
        <v>225</v>
      </c>
      <c r="O145" s="321" t="s">
        <v>225</v>
      </c>
      <c r="P145" s="322" t="s">
        <v>225</v>
      </c>
      <c r="Q145" s="308"/>
    </row>
    <row r="146" spans="3:17" x14ac:dyDescent="0.2">
      <c r="C146" s="315">
        <v>4342</v>
      </c>
      <c r="D146" s="316" t="s">
        <v>1225</v>
      </c>
      <c r="E146" s="317" t="s">
        <v>2470</v>
      </c>
      <c r="F146" s="317" t="s">
        <v>4060</v>
      </c>
      <c r="G146" s="318" t="s">
        <v>5062</v>
      </c>
      <c r="H146" s="319">
        <v>0</v>
      </c>
      <c r="I146" s="319">
        <v>11.67529665584477</v>
      </c>
      <c r="J146" s="319">
        <v>1.1823085221143472</v>
      </c>
      <c r="K146" s="320">
        <v>36.717000000000006</v>
      </c>
      <c r="L146" s="320">
        <v>9.1792500000000015</v>
      </c>
      <c r="M146" s="320">
        <v>3.6717</v>
      </c>
      <c r="N146" s="321" t="s">
        <v>4096</v>
      </c>
      <c r="O146" s="321" t="s">
        <v>4096</v>
      </c>
      <c r="P146" s="322" t="s">
        <v>4096</v>
      </c>
      <c r="Q146" s="144"/>
    </row>
    <row r="147" spans="3:17" x14ac:dyDescent="0.2">
      <c r="C147" s="315">
        <v>4344</v>
      </c>
      <c r="D147" s="316" t="s">
        <v>1225</v>
      </c>
      <c r="E147" s="317" t="s">
        <v>2470</v>
      </c>
      <c r="F147" s="317" t="s">
        <v>4060</v>
      </c>
      <c r="G147" s="318" t="s">
        <v>5064</v>
      </c>
      <c r="H147" s="319">
        <v>0</v>
      </c>
      <c r="I147" s="319">
        <v>9.7682709424671804E-2</v>
      </c>
      <c r="J147" s="319">
        <v>0.65121806298276885</v>
      </c>
      <c r="K147" s="320">
        <v>20</v>
      </c>
      <c r="L147" s="320">
        <v>5</v>
      </c>
      <c r="M147" s="320">
        <v>2</v>
      </c>
      <c r="N147" s="321" t="s">
        <v>4096</v>
      </c>
      <c r="O147" s="321" t="s">
        <v>4096</v>
      </c>
      <c r="P147" s="322" t="s">
        <v>4096</v>
      </c>
      <c r="Q147" s="144"/>
    </row>
    <row r="148" spans="3:17" x14ac:dyDescent="0.2">
      <c r="C148" s="315">
        <v>4343</v>
      </c>
      <c r="D148" s="316" t="s">
        <v>1225</v>
      </c>
      <c r="E148" s="317" t="s">
        <v>2470</v>
      </c>
      <c r="F148" s="317" t="s">
        <v>4060</v>
      </c>
      <c r="G148" s="318" t="s">
        <v>5063</v>
      </c>
      <c r="H148" s="319">
        <v>0</v>
      </c>
      <c r="I148" s="319">
        <v>0</v>
      </c>
      <c r="J148" s="319">
        <v>0</v>
      </c>
      <c r="K148" s="320">
        <v>20</v>
      </c>
      <c r="L148" s="320">
        <v>5</v>
      </c>
      <c r="M148" s="320">
        <v>2</v>
      </c>
      <c r="N148" s="321" t="s">
        <v>4096</v>
      </c>
      <c r="O148" s="321" t="s">
        <v>4096</v>
      </c>
      <c r="P148" s="322" t="s">
        <v>4096</v>
      </c>
      <c r="Q148" s="144"/>
    </row>
    <row r="149" spans="3:17" x14ac:dyDescent="0.2">
      <c r="C149" s="315">
        <v>4341</v>
      </c>
      <c r="D149" s="316" t="s">
        <v>1225</v>
      </c>
      <c r="E149" s="317" t="s">
        <v>2470</v>
      </c>
      <c r="F149" s="317" t="s">
        <v>4060</v>
      </c>
      <c r="G149" s="318" t="s">
        <v>5061</v>
      </c>
      <c r="H149" s="319">
        <v>0</v>
      </c>
      <c r="I149" s="319">
        <v>27.104422869457647</v>
      </c>
      <c r="J149" s="319">
        <v>1.7734627831715208</v>
      </c>
      <c r="K149" s="320">
        <v>33.791000000000004</v>
      </c>
      <c r="L149" s="320">
        <v>8.447750000000001</v>
      </c>
      <c r="M149" s="320">
        <v>3.3791000000000002</v>
      </c>
      <c r="N149" s="321" t="s">
        <v>4096</v>
      </c>
      <c r="O149" s="321" t="s">
        <v>4096</v>
      </c>
      <c r="P149" s="322" t="s">
        <v>4096</v>
      </c>
      <c r="Q149" s="144"/>
    </row>
    <row r="150" spans="3:17" x14ac:dyDescent="0.2">
      <c r="C150" s="315">
        <v>4345</v>
      </c>
      <c r="D150" s="316" t="s">
        <v>1225</v>
      </c>
      <c r="E150" s="317" t="s">
        <v>2470</v>
      </c>
      <c r="F150" s="317" t="s">
        <v>4060</v>
      </c>
      <c r="G150" s="318" t="s">
        <v>5054</v>
      </c>
      <c r="H150" s="319">
        <v>0</v>
      </c>
      <c r="I150" s="319">
        <v>0</v>
      </c>
      <c r="J150" s="319">
        <v>0</v>
      </c>
      <c r="K150" s="320">
        <v>20</v>
      </c>
      <c r="L150" s="320">
        <v>10</v>
      </c>
      <c r="M150" s="320">
        <v>3</v>
      </c>
      <c r="N150" s="321" t="s">
        <v>4096</v>
      </c>
      <c r="O150" s="321" t="s">
        <v>4096</v>
      </c>
      <c r="P150" s="322" t="s">
        <v>4096</v>
      </c>
      <c r="Q150" s="308"/>
    </row>
    <row r="151" spans="3:17" x14ac:dyDescent="0.2">
      <c r="C151" s="315">
        <v>4346</v>
      </c>
      <c r="D151" s="316" t="s">
        <v>1225</v>
      </c>
      <c r="E151" s="317" t="s">
        <v>2470</v>
      </c>
      <c r="F151" s="317" t="s">
        <v>4060</v>
      </c>
      <c r="G151" s="318" t="s">
        <v>5056</v>
      </c>
      <c r="H151" s="319">
        <v>5.0143790850507131</v>
      </c>
      <c r="I151" s="319">
        <v>4.8949891066754736</v>
      </c>
      <c r="J151" s="319">
        <v>0.65121806298276885</v>
      </c>
      <c r="K151" s="320">
        <v>20</v>
      </c>
      <c r="L151" s="320">
        <v>10</v>
      </c>
      <c r="M151" s="320">
        <v>3</v>
      </c>
      <c r="N151" s="321" t="s">
        <v>4096</v>
      </c>
      <c r="O151" s="321" t="s">
        <v>4096</v>
      </c>
      <c r="P151" s="322" t="s">
        <v>4096</v>
      </c>
      <c r="Q151" s="308"/>
    </row>
    <row r="152" spans="3:17" x14ac:dyDescent="0.2">
      <c r="C152" s="315">
        <v>4412</v>
      </c>
      <c r="D152" s="316" t="s">
        <v>1225</v>
      </c>
      <c r="E152" s="317" t="s">
        <v>2470</v>
      </c>
      <c r="F152" s="317" t="s">
        <v>4060</v>
      </c>
      <c r="G152" s="318" t="s">
        <v>6314</v>
      </c>
      <c r="H152" s="319">
        <v>11.666666666662787</v>
      </c>
      <c r="I152" s="319">
        <v>1.7866666666930542</v>
      </c>
      <c r="J152" s="319">
        <v>0.2</v>
      </c>
      <c r="K152" s="320">
        <v>20</v>
      </c>
      <c r="L152" s="320">
        <v>10</v>
      </c>
      <c r="M152" s="320">
        <v>3</v>
      </c>
      <c r="N152" s="321" t="s">
        <v>225</v>
      </c>
      <c r="O152" s="321" t="s">
        <v>225</v>
      </c>
      <c r="P152" s="322" t="s">
        <v>225</v>
      </c>
      <c r="Q152" s="144"/>
    </row>
    <row r="153" spans="3:17" x14ac:dyDescent="0.2">
      <c r="C153" s="315">
        <v>4413</v>
      </c>
      <c r="D153" s="316" t="s">
        <v>1225</v>
      </c>
      <c r="E153" s="317" t="s">
        <v>2470</v>
      </c>
      <c r="F153" s="317" t="s">
        <v>4060</v>
      </c>
      <c r="G153" s="318" t="s">
        <v>6315</v>
      </c>
      <c r="H153" s="319">
        <v>3.9199999999953437</v>
      </c>
      <c r="I153" s="319">
        <v>3.3333333441987636E-3</v>
      </c>
      <c r="J153" s="319">
        <v>0.2</v>
      </c>
      <c r="K153" s="320">
        <v>20</v>
      </c>
      <c r="L153" s="320">
        <v>10</v>
      </c>
      <c r="M153" s="320">
        <v>3</v>
      </c>
      <c r="N153" s="321" t="s">
        <v>225</v>
      </c>
      <c r="O153" s="321" t="s">
        <v>225</v>
      </c>
      <c r="P153" s="322" t="s">
        <v>225</v>
      </c>
      <c r="Q153" s="144"/>
    </row>
    <row r="154" spans="3:17" x14ac:dyDescent="0.2">
      <c r="C154" s="315">
        <v>4414</v>
      </c>
      <c r="D154" s="316" t="s">
        <v>1225</v>
      </c>
      <c r="E154" s="317" t="s">
        <v>2470</v>
      </c>
      <c r="F154" s="317" t="s">
        <v>4060</v>
      </c>
      <c r="G154" s="318" t="s">
        <v>6316</v>
      </c>
      <c r="H154" s="319">
        <v>2.063333333353512</v>
      </c>
      <c r="I154" s="319">
        <v>5.0733333333511839</v>
      </c>
      <c r="J154" s="319">
        <v>0.8</v>
      </c>
      <c r="K154" s="320">
        <v>20</v>
      </c>
      <c r="L154" s="320">
        <v>10</v>
      </c>
      <c r="M154" s="320">
        <v>3</v>
      </c>
      <c r="N154" s="321" t="s">
        <v>225</v>
      </c>
      <c r="O154" s="321" t="s">
        <v>225</v>
      </c>
      <c r="P154" s="322" t="s">
        <v>225</v>
      </c>
      <c r="Q154" s="144"/>
    </row>
    <row r="155" spans="3:17" x14ac:dyDescent="0.2">
      <c r="C155" s="315">
        <v>4409</v>
      </c>
      <c r="D155" s="316" t="s">
        <v>1225</v>
      </c>
      <c r="E155" s="317" t="s">
        <v>2470</v>
      </c>
      <c r="F155" s="317" t="s">
        <v>4060</v>
      </c>
      <c r="G155" s="318" t="s">
        <v>2480</v>
      </c>
      <c r="H155" s="319">
        <v>3.0966666666325184</v>
      </c>
      <c r="I155" s="319">
        <v>0.42333333331625911</v>
      </c>
      <c r="J155" s="319">
        <v>0</v>
      </c>
      <c r="K155" s="320">
        <v>20</v>
      </c>
      <c r="L155" s="320">
        <v>10</v>
      </c>
      <c r="M155" s="320">
        <v>3</v>
      </c>
      <c r="N155" s="321" t="s">
        <v>225</v>
      </c>
      <c r="O155" s="321" t="s">
        <v>225</v>
      </c>
      <c r="P155" s="322" t="s">
        <v>225</v>
      </c>
      <c r="Q155" s="144"/>
    </row>
    <row r="156" spans="3:17" x14ac:dyDescent="0.2">
      <c r="C156" s="315">
        <v>4410</v>
      </c>
      <c r="D156" s="316" t="s">
        <v>1225</v>
      </c>
      <c r="E156" s="317" t="s">
        <v>2470</v>
      </c>
      <c r="F156" s="317" t="s">
        <v>4060</v>
      </c>
      <c r="G156" s="318" t="s">
        <v>6318</v>
      </c>
      <c r="H156" s="319">
        <v>6.6966666666325185</v>
      </c>
      <c r="I156" s="319">
        <v>0</v>
      </c>
      <c r="J156" s="319">
        <v>0</v>
      </c>
      <c r="K156" s="320">
        <v>20</v>
      </c>
      <c r="L156" s="320">
        <v>10</v>
      </c>
      <c r="M156" s="320">
        <v>3</v>
      </c>
      <c r="N156" s="321" t="s">
        <v>225</v>
      </c>
      <c r="O156" s="321" t="s">
        <v>225</v>
      </c>
      <c r="P156" s="322" t="s">
        <v>225</v>
      </c>
      <c r="Q156" s="308"/>
    </row>
    <row r="157" spans="3:17" x14ac:dyDescent="0.2">
      <c r="C157" s="315">
        <v>4804</v>
      </c>
      <c r="D157" s="316" t="s">
        <v>1225</v>
      </c>
      <c r="E157" s="317" t="s">
        <v>2470</v>
      </c>
      <c r="F157" s="317" t="s">
        <v>4060</v>
      </c>
      <c r="G157" s="318" t="s">
        <v>6319</v>
      </c>
      <c r="H157" s="319">
        <v>45.266666666662786</v>
      </c>
      <c r="I157" s="319">
        <v>1.4666666665580124</v>
      </c>
      <c r="J157" s="319">
        <v>1</v>
      </c>
      <c r="K157" s="320">
        <v>20</v>
      </c>
      <c r="L157" s="320">
        <v>10</v>
      </c>
      <c r="M157" s="320">
        <v>3</v>
      </c>
      <c r="N157" s="321" t="s">
        <v>4096</v>
      </c>
      <c r="O157" s="321" t="s">
        <v>4096</v>
      </c>
      <c r="P157" s="322" t="s">
        <v>4096</v>
      </c>
      <c r="Q157" s="144"/>
    </row>
    <row r="158" spans="3:17" x14ac:dyDescent="0.2">
      <c r="C158" s="315">
        <v>4806</v>
      </c>
      <c r="D158" s="316" t="s">
        <v>1225</v>
      </c>
      <c r="E158" s="317" t="s">
        <v>2470</v>
      </c>
      <c r="F158" s="317" t="s">
        <v>4060</v>
      </c>
      <c r="G158" s="318" t="s">
        <v>6320</v>
      </c>
      <c r="H158" s="319">
        <v>7.7999999999301508</v>
      </c>
      <c r="I158" s="319">
        <v>0</v>
      </c>
      <c r="J158" s="319">
        <v>0</v>
      </c>
      <c r="K158" s="320">
        <v>20</v>
      </c>
      <c r="L158" s="320">
        <v>10</v>
      </c>
      <c r="M158" s="320">
        <v>3</v>
      </c>
      <c r="N158" s="321" t="s">
        <v>4096</v>
      </c>
      <c r="O158" s="321" t="s">
        <v>4096</v>
      </c>
      <c r="P158" s="322" t="s">
        <v>4096</v>
      </c>
      <c r="Q158" s="144"/>
    </row>
    <row r="159" spans="3:17" x14ac:dyDescent="0.2">
      <c r="C159" s="315">
        <v>4534</v>
      </c>
      <c r="D159" s="316" t="s">
        <v>1225</v>
      </c>
      <c r="E159" s="317" t="s">
        <v>2470</v>
      </c>
      <c r="F159" s="317" t="s">
        <v>4060</v>
      </c>
      <c r="G159" s="318" t="s">
        <v>6321</v>
      </c>
      <c r="H159" s="319">
        <v>0</v>
      </c>
      <c r="I159" s="319">
        <v>0</v>
      </c>
      <c r="J159" s="319">
        <v>0</v>
      </c>
      <c r="K159" s="320">
        <v>20</v>
      </c>
      <c r="L159" s="320">
        <v>10</v>
      </c>
      <c r="M159" s="320">
        <v>3</v>
      </c>
      <c r="N159" s="321" t="s">
        <v>4096</v>
      </c>
      <c r="O159" s="321" t="s">
        <v>4096</v>
      </c>
      <c r="P159" s="322" t="s">
        <v>4096</v>
      </c>
      <c r="Q159" s="144"/>
    </row>
    <row r="160" spans="3:17" x14ac:dyDescent="0.2">
      <c r="C160" s="315">
        <v>4535</v>
      </c>
      <c r="D160" s="316" t="s">
        <v>1225</v>
      </c>
      <c r="E160" s="317" t="s">
        <v>2470</v>
      </c>
      <c r="F160" s="317" t="s">
        <v>4060</v>
      </c>
      <c r="G160" s="318" t="s">
        <v>6322</v>
      </c>
      <c r="H160" s="319">
        <v>0</v>
      </c>
      <c r="I160" s="319">
        <v>0</v>
      </c>
      <c r="J160" s="319">
        <v>0</v>
      </c>
      <c r="K160" s="320">
        <v>20</v>
      </c>
      <c r="L160" s="320">
        <v>10</v>
      </c>
      <c r="M160" s="320">
        <v>3</v>
      </c>
      <c r="N160" s="321" t="s">
        <v>4096</v>
      </c>
      <c r="O160" s="321" t="s">
        <v>4096</v>
      </c>
      <c r="P160" s="322" t="s">
        <v>4096</v>
      </c>
      <c r="Q160" s="144"/>
    </row>
    <row r="161" spans="3:17" x14ac:dyDescent="0.2">
      <c r="C161" s="315">
        <v>4481</v>
      </c>
      <c r="D161" s="316" t="s">
        <v>1225</v>
      </c>
      <c r="E161" s="317" t="s">
        <v>2470</v>
      </c>
      <c r="F161" s="317" t="s">
        <v>4060</v>
      </c>
      <c r="G161" s="318" t="s">
        <v>6323</v>
      </c>
      <c r="H161" s="319">
        <v>1.0900000000256114</v>
      </c>
      <c r="I161" s="319">
        <v>4.0866666666814124</v>
      </c>
      <c r="J161" s="319">
        <v>0.2</v>
      </c>
      <c r="K161" s="320">
        <v>20</v>
      </c>
      <c r="L161" s="320">
        <v>10</v>
      </c>
      <c r="M161" s="320">
        <v>3</v>
      </c>
      <c r="N161" s="321" t="s">
        <v>225</v>
      </c>
      <c r="O161" s="321" t="s">
        <v>225</v>
      </c>
      <c r="P161" s="322" t="s">
        <v>225</v>
      </c>
      <c r="Q161" s="308"/>
    </row>
    <row r="162" spans="3:17" x14ac:dyDescent="0.2">
      <c r="C162" s="315">
        <v>4485</v>
      </c>
      <c r="D162" s="316" t="s">
        <v>1225</v>
      </c>
      <c r="E162" s="317" t="s">
        <v>2470</v>
      </c>
      <c r="F162" s="317" t="s">
        <v>4060</v>
      </c>
      <c r="G162" s="318" t="s">
        <v>6324</v>
      </c>
      <c r="H162" s="319">
        <v>0</v>
      </c>
      <c r="I162" s="319">
        <v>3.9166666666860692</v>
      </c>
      <c r="J162" s="319">
        <v>0</v>
      </c>
      <c r="K162" s="320">
        <v>20</v>
      </c>
      <c r="L162" s="320">
        <v>10</v>
      </c>
      <c r="M162" s="320">
        <v>3</v>
      </c>
      <c r="N162" s="321" t="s">
        <v>4096</v>
      </c>
      <c r="O162" s="321" t="s">
        <v>4096</v>
      </c>
      <c r="P162" s="322" t="s">
        <v>4096</v>
      </c>
      <c r="Q162" s="308"/>
    </row>
    <row r="163" spans="3:17" x14ac:dyDescent="0.2">
      <c r="C163" s="315">
        <v>4772</v>
      </c>
      <c r="D163" s="316" t="s">
        <v>1225</v>
      </c>
      <c r="E163" s="317" t="s">
        <v>2470</v>
      </c>
      <c r="F163" s="317" t="s">
        <v>4060</v>
      </c>
      <c r="G163" s="318" t="s">
        <v>6325</v>
      </c>
      <c r="H163" s="319">
        <v>0</v>
      </c>
      <c r="I163" s="319">
        <v>4.7604040403782637</v>
      </c>
      <c r="J163" s="319">
        <v>1.9927272727272727</v>
      </c>
      <c r="K163" s="320">
        <v>25</v>
      </c>
      <c r="L163" s="320">
        <v>12.5</v>
      </c>
      <c r="M163" s="320">
        <v>3.75</v>
      </c>
      <c r="N163" s="321" t="s">
        <v>4096</v>
      </c>
      <c r="O163" s="321" t="s">
        <v>4096</v>
      </c>
      <c r="P163" s="322" t="s">
        <v>4096</v>
      </c>
      <c r="Q163" s="144"/>
    </row>
    <row r="164" spans="3:17" x14ac:dyDescent="0.2">
      <c r="C164" s="315">
        <v>4774</v>
      </c>
      <c r="D164" s="316" t="s">
        <v>1225</v>
      </c>
      <c r="E164" s="317" t="s">
        <v>2470</v>
      </c>
      <c r="F164" s="317" t="s">
        <v>4060</v>
      </c>
      <c r="G164" s="318" t="s">
        <v>6326</v>
      </c>
      <c r="H164" s="319">
        <v>0</v>
      </c>
      <c r="I164" s="319">
        <v>0</v>
      </c>
      <c r="J164" s="319">
        <v>0</v>
      </c>
      <c r="K164" s="320">
        <v>20</v>
      </c>
      <c r="L164" s="320">
        <v>10</v>
      </c>
      <c r="M164" s="320">
        <v>3</v>
      </c>
      <c r="N164" s="321" t="s">
        <v>4096</v>
      </c>
      <c r="O164" s="321" t="s">
        <v>4096</v>
      </c>
      <c r="P164" s="322" t="s">
        <v>4096</v>
      </c>
      <c r="Q164" s="144"/>
    </row>
    <row r="165" spans="3:17" x14ac:dyDescent="0.2">
      <c r="C165" s="315">
        <v>3999</v>
      </c>
      <c r="D165" s="316" t="s">
        <v>1225</v>
      </c>
      <c r="E165" s="317" t="s">
        <v>3572</v>
      </c>
      <c r="F165" s="317" t="s">
        <v>4060</v>
      </c>
      <c r="G165" s="318" t="s">
        <v>6327</v>
      </c>
      <c r="H165" s="319">
        <v>57.460761035028973</v>
      </c>
      <c r="I165" s="319">
        <v>27.733637747375219</v>
      </c>
      <c r="J165" s="319">
        <v>1.0009132420091325</v>
      </c>
      <c r="K165" s="320">
        <v>20</v>
      </c>
      <c r="L165" s="320">
        <v>10</v>
      </c>
      <c r="M165" s="320">
        <v>3</v>
      </c>
      <c r="N165" s="321" t="s">
        <v>4096</v>
      </c>
      <c r="O165" s="321" t="s">
        <v>4096</v>
      </c>
      <c r="P165" s="322" t="s">
        <v>4096</v>
      </c>
      <c r="Q165" s="308"/>
    </row>
    <row r="166" spans="3:17" x14ac:dyDescent="0.2">
      <c r="C166" s="315">
        <v>4000</v>
      </c>
      <c r="D166" s="316" t="s">
        <v>1225</v>
      </c>
      <c r="E166" s="317" t="s">
        <v>3572</v>
      </c>
      <c r="F166" s="317" t="s">
        <v>4060</v>
      </c>
      <c r="G166" s="318" t="s">
        <v>6328</v>
      </c>
      <c r="H166" s="319">
        <v>38.101430745915295</v>
      </c>
      <c r="I166" s="319">
        <v>28.367549467283265</v>
      </c>
      <c r="J166" s="319">
        <v>1.0009132420091325</v>
      </c>
      <c r="K166" s="320">
        <v>20</v>
      </c>
      <c r="L166" s="320">
        <v>10</v>
      </c>
      <c r="M166" s="320">
        <v>3</v>
      </c>
      <c r="N166" s="321" t="s">
        <v>4096</v>
      </c>
      <c r="O166" s="321" t="s">
        <v>4096</v>
      </c>
      <c r="P166" s="322" t="s">
        <v>4096</v>
      </c>
      <c r="Q166" s="308"/>
    </row>
    <row r="167" spans="3:17" x14ac:dyDescent="0.2">
      <c r="C167" s="315">
        <v>4001</v>
      </c>
      <c r="D167" s="316" t="s">
        <v>1225</v>
      </c>
      <c r="E167" s="317" t="s">
        <v>3572</v>
      </c>
      <c r="F167" s="317" t="s">
        <v>4060</v>
      </c>
      <c r="G167" s="318" t="s">
        <v>4069</v>
      </c>
      <c r="H167" s="319">
        <v>92.500000000465661</v>
      </c>
      <c r="I167" s="319">
        <v>24.750000000174623</v>
      </c>
      <c r="J167" s="319">
        <v>2</v>
      </c>
      <c r="K167" s="320">
        <v>72.979199999999992</v>
      </c>
      <c r="L167" s="320">
        <v>18.244799999999998</v>
      </c>
      <c r="M167" s="320">
        <v>7.2979199999999995</v>
      </c>
      <c r="N167" s="321" t="s">
        <v>4096</v>
      </c>
      <c r="O167" s="321" t="s">
        <v>4096</v>
      </c>
      <c r="P167" s="322" t="s">
        <v>4096</v>
      </c>
      <c r="Q167" s="308"/>
    </row>
    <row r="168" spans="3:17" x14ac:dyDescent="0.2">
      <c r="C168" s="315">
        <v>4002</v>
      </c>
      <c r="D168" s="316" t="s">
        <v>1225</v>
      </c>
      <c r="E168" s="317" t="s">
        <v>3572</v>
      </c>
      <c r="F168" s="317" t="s">
        <v>4060</v>
      </c>
      <c r="G168" s="318" t="s">
        <v>4070</v>
      </c>
      <c r="H168" s="319">
        <v>51.983333332871553</v>
      </c>
      <c r="I168" s="319">
        <v>0</v>
      </c>
      <c r="J168" s="319">
        <v>0</v>
      </c>
      <c r="K168" s="320">
        <v>72.979199999999992</v>
      </c>
      <c r="L168" s="320">
        <v>18.244799999999998</v>
      </c>
      <c r="M168" s="320">
        <v>7.2979199999999995</v>
      </c>
      <c r="N168" s="321" t="s">
        <v>4096</v>
      </c>
      <c r="O168" s="321" t="s">
        <v>4096</v>
      </c>
      <c r="P168" s="322" t="s">
        <v>4096</v>
      </c>
      <c r="Q168" s="144"/>
    </row>
    <row r="169" spans="3:17" x14ac:dyDescent="0.2">
      <c r="C169" s="315">
        <v>4003</v>
      </c>
      <c r="D169" s="316" t="s">
        <v>1225</v>
      </c>
      <c r="E169" s="317" t="s">
        <v>3572</v>
      </c>
      <c r="F169" s="317" t="s">
        <v>4060</v>
      </c>
      <c r="G169" s="318" t="s">
        <v>4071</v>
      </c>
      <c r="H169" s="319">
        <v>33.483333333162591</v>
      </c>
      <c r="I169" s="319">
        <v>6.3166666666511446</v>
      </c>
      <c r="J169" s="319">
        <v>0</v>
      </c>
      <c r="K169" s="320">
        <v>37.82</v>
      </c>
      <c r="L169" s="320">
        <v>9.4550000000000001</v>
      </c>
      <c r="M169" s="320">
        <v>3.782</v>
      </c>
      <c r="N169" s="321" t="s">
        <v>4096</v>
      </c>
      <c r="O169" s="321" t="s">
        <v>4096</v>
      </c>
      <c r="P169" s="322" t="s">
        <v>4096</v>
      </c>
      <c r="Q169" s="144"/>
    </row>
    <row r="170" spans="3:17" x14ac:dyDescent="0.2">
      <c r="C170" s="315">
        <v>4004</v>
      </c>
      <c r="D170" s="316" t="s">
        <v>1225</v>
      </c>
      <c r="E170" s="317" t="s">
        <v>3572</v>
      </c>
      <c r="F170" s="317" t="s">
        <v>4060</v>
      </c>
      <c r="G170" s="318" t="s">
        <v>4072</v>
      </c>
      <c r="H170" s="319">
        <v>28.350000000034925</v>
      </c>
      <c r="I170" s="319">
        <v>15.666666666744277</v>
      </c>
      <c r="J170" s="319">
        <v>0</v>
      </c>
      <c r="K170" s="320">
        <v>37.82</v>
      </c>
      <c r="L170" s="320">
        <v>9.4550000000000001</v>
      </c>
      <c r="M170" s="320">
        <v>3.782</v>
      </c>
      <c r="N170" s="321" t="s">
        <v>4096</v>
      </c>
      <c r="O170" s="321" t="s">
        <v>4096</v>
      </c>
      <c r="P170" s="322" t="s">
        <v>4096</v>
      </c>
      <c r="Q170" s="144"/>
    </row>
    <row r="171" spans="3:17" x14ac:dyDescent="0.2">
      <c r="C171" s="315">
        <v>4014</v>
      </c>
      <c r="D171" s="316" t="s">
        <v>1225</v>
      </c>
      <c r="E171" s="317" t="s">
        <v>18</v>
      </c>
      <c r="F171" s="317" t="s">
        <v>4060</v>
      </c>
      <c r="G171" s="318" t="s">
        <v>4077</v>
      </c>
      <c r="H171" s="319">
        <v>2.149999999953434</v>
      </c>
      <c r="I171" s="319">
        <v>5.3199999999487773</v>
      </c>
      <c r="J171" s="319">
        <v>0.8</v>
      </c>
      <c r="K171" s="320">
        <v>23.071399999999997</v>
      </c>
      <c r="L171" s="320">
        <v>11.535699999999999</v>
      </c>
      <c r="M171" s="320">
        <v>3.4607100000000002</v>
      </c>
      <c r="N171" s="321" t="s">
        <v>225</v>
      </c>
      <c r="O171" s="321" t="s">
        <v>225</v>
      </c>
      <c r="P171" s="322" t="s">
        <v>225</v>
      </c>
      <c r="Q171" s="144"/>
    </row>
    <row r="172" spans="3:17" x14ac:dyDescent="0.2">
      <c r="C172" s="315">
        <v>4015</v>
      </c>
      <c r="D172" s="316" t="s">
        <v>1225</v>
      </c>
      <c r="E172" s="317" t="s">
        <v>18</v>
      </c>
      <c r="F172" s="317" t="s">
        <v>4060</v>
      </c>
      <c r="G172" s="318" t="s">
        <v>4078</v>
      </c>
      <c r="H172" s="319">
        <v>2.5666666666511446</v>
      </c>
      <c r="I172" s="319">
        <v>0.16666666665114463</v>
      </c>
      <c r="J172" s="319">
        <v>0.2</v>
      </c>
      <c r="K172" s="320">
        <v>20</v>
      </c>
      <c r="L172" s="320">
        <v>10</v>
      </c>
      <c r="M172" s="320">
        <v>3</v>
      </c>
      <c r="N172" s="321" t="s">
        <v>225</v>
      </c>
      <c r="O172" s="321" t="s">
        <v>225</v>
      </c>
      <c r="P172" s="322" t="s">
        <v>225</v>
      </c>
      <c r="Q172" s="144"/>
    </row>
    <row r="173" spans="3:17" x14ac:dyDescent="0.2">
      <c r="C173" s="315">
        <v>4019</v>
      </c>
      <c r="D173" s="316" t="s">
        <v>1225</v>
      </c>
      <c r="E173" s="317" t="s">
        <v>18</v>
      </c>
      <c r="F173" s="317" t="s">
        <v>4060</v>
      </c>
      <c r="G173" s="318" t="s">
        <v>4079</v>
      </c>
      <c r="H173" s="319">
        <v>0</v>
      </c>
      <c r="I173" s="319">
        <v>0</v>
      </c>
      <c r="J173" s="319">
        <v>0</v>
      </c>
      <c r="K173" s="320">
        <v>20</v>
      </c>
      <c r="L173" s="320">
        <v>10</v>
      </c>
      <c r="M173" s="320">
        <v>3</v>
      </c>
      <c r="N173" s="321" t="s">
        <v>225</v>
      </c>
      <c r="O173" s="321" t="s">
        <v>225</v>
      </c>
      <c r="P173" s="322" t="s">
        <v>225</v>
      </c>
      <c r="Q173" s="144"/>
    </row>
    <row r="174" spans="3:17" x14ac:dyDescent="0.2">
      <c r="C174" s="315">
        <v>4020</v>
      </c>
      <c r="D174" s="316" t="s">
        <v>1225</v>
      </c>
      <c r="E174" s="317" t="s">
        <v>18</v>
      </c>
      <c r="F174" s="317" t="s">
        <v>4060</v>
      </c>
      <c r="G174" s="318" t="s">
        <v>2472</v>
      </c>
      <c r="H174" s="319">
        <v>0</v>
      </c>
      <c r="I174" s="319">
        <v>0</v>
      </c>
      <c r="J174" s="319">
        <v>0</v>
      </c>
      <c r="K174" s="320">
        <v>20</v>
      </c>
      <c r="L174" s="320">
        <v>10</v>
      </c>
      <c r="M174" s="320">
        <v>3</v>
      </c>
      <c r="N174" s="321" t="s">
        <v>225</v>
      </c>
      <c r="O174" s="321" t="s">
        <v>225</v>
      </c>
      <c r="P174" s="322" t="s">
        <v>225</v>
      </c>
      <c r="Q174" s="144"/>
    </row>
    <row r="175" spans="3:17" x14ac:dyDescent="0.2">
      <c r="C175" s="315">
        <v>4334</v>
      </c>
      <c r="D175" s="316" t="s">
        <v>1225</v>
      </c>
      <c r="E175" s="317" t="s">
        <v>2436</v>
      </c>
      <c r="F175" s="317" t="s">
        <v>4060</v>
      </c>
      <c r="G175" s="318" t="s">
        <v>4083</v>
      </c>
      <c r="H175" s="319">
        <v>3.2031483790753437</v>
      </c>
      <c r="I175" s="319">
        <v>2.876761221938068</v>
      </c>
      <c r="J175" s="319">
        <v>0</v>
      </c>
      <c r="K175" s="320">
        <v>20</v>
      </c>
      <c r="L175" s="320">
        <v>10</v>
      </c>
      <c r="M175" s="320">
        <v>3</v>
      </c>
      <c r="N175" s="321" t="s">
        <v>4096</v>
      </c>
      <c r="O175" s="321" t="s">
        <v>4096</v>
      </c>
      <c r="P175" s="322" t="s">
        <v>4096</v>
      </c>
      <c r="Q175" s="144"/>
    </row>
    <row r="176" spans="3:17" x14ac:dyDescent="0.2">
      <c r="C176" s="315">
        <v>4335</v>
      </c>
      <c r="D176" s="316" t="s">
        <v>1225</v>
      </c>
      <c r="E176" s="317" t="s">
        <v>18</v>
      </c>
      <c r="F176" s="317" t="s">
        <v>4060</v>
      </c>
      <c r="G176" s="318" t="s">
        <v>4084</v>
      </c>
      <c r="H176" s="319">
        <v>272.28333333344199</v>
      </c>
      <c r="I176" s="319">
        <v>1.5499999999883585</v>
      </c>
      <c r="J176" s="319">
        <v>1</v>
      </c>
      <c r="K176" s="320">
        <v>20</v>
      </c>
      <c r="L176" s="320">
        <v>10</v>
      </c>
      <c r="M176" s="320">
        <v>3</v>
      </c>
      <c r="N176" s="321" t="s">
        <v>4096</v>
      </c>
      <c r="O176" s="321" t="s">
        <v>4096</v>
      </c>
      <c r="P176" s="322" t="s">
        <v>4096</v>
      </c>
      <c r="Q176" s="144"/>
    </row>
    <row r="177" spans="3:17" x14ac:dyDescent="0.2">
      <c r="C177" s="315">
        <v>4336</v>
      </c>
      <c r="D177" s="316" t="s">
        <v>1225</v>
      </c>
      <c r="E177" s="317" t="s">
        <v>18</v>
      </c>
      <c r="F177" s="317" t="s">
        <v>4060</v>
      </c>
      <c r="G177" s="318" t="s">
        <v>4085</v>
      </c>
      <c r="H177" s="319">
        <v>16.416666666569654</v>
      </c>
      <c r="I177" s="319">
        <v>0</v>
      </c>
      <c r="J177" s="319">
        <v>0</v>
      </c>
      <c r="K177" s="320">
        <v>20</v>
      </c>
      <c r="L177" s="320">
        <v>10</v>
      </c>
      <c r="M177" s="320">
        <v>3</v>
      </c>
      <c r="N177" s="321" t="s">
        <v>4096</v>
      </c>
      <c r="O177" s="321" t="s">
        <v>4096</v>
      </c>
      <c r="P177" s="322" t="s">
        <v>4096</v>
      </c>
      <c r="Q177" s="144"/>
    </row>
    <row r="178" spans="3:17" x14ac:dyDescent="0.2">
      <c r="C178" s="315">
        <v>4337</v>
      </c>
      <c r="D178" s="316" t="s">
        <v>1225</v>
      </c>
      <c r="E178" s="317" t="s">
        <v>18</v>
      </c>
      <c r="F178" s="317" t="s">
        <v>4060</v>
      </c>
      <c r="G178" s="318" t="s">
        <v>4086</v>
      </c>
      <c r="H178" s="319">
        <v>0</v>
      </c>
      <c r="I178" s="319">
        <v>0</v>
      </c>
      <c r="J178" s="319">
        <v>0</v>
      </c>
      <c r="K178" s="320">
        <v>20</v>
      </c>
      <c r="L178" s="320">
        <v>10</v>
      </c>
      <c r="M178" s="320">
        <v>3</v>
      </c>
      <c r="N178" s="321" t="s">
        <v>225</v>
      </c>
      <c r="O178" s="321" t="s">
        <v>225</v>
      </c>
      <c r="P178" s="322" t="s">
        <v>225</v>
      </c>
      <c r="Q178" s="144"/>
    </row>
    <row r="179" spans="3:17" x14ac:dyDescent="0.2">
      <c r="C179" s="315">
        <v>4338</v>
      </c>
      <c r="D179" s="316" t="s">
        <v>1225</v>
      </c>
      <c r="E179" s="317" t="s">
        <v>18</v>
      </c>
      <c r="F179" s="317" t="s">
        <v>4060</v>
      </c>
      <c r="G179" s="318" t="s">
        <v>4087</v>
      </c>
      <c r="H179" s="319">
        <v>0</v>
      </c>
      <c r="I179" s="319">
        <v>0.78999999999068682</v>
      </c>
      <c r="J179" s="319">
        <v>0.2</v>
      </c>
      <c r="K179" s="320">
        <v>20</v>
      </c>
      <c r="L179" s="320">
        <v>10</v>
      </c>
      <c r="M179" s="320">
        <v>3</v>
      </c>
      <c r="N179" s="321" t="s">
        <v>225</v>
      </c>
      <c r="O179" s="321" t="s">
        <v>225</v>
      </c>
      <c r="P179" s="322" t="s">
        <v>225</v>
      </c>
      <c r="Q179" s="144"/>
    </row>
    <row r="180" spans="3:17" x14ac:dyDescent="0.2">
      <c r="C180" s="315">
        <v>4339</v>
      </c>
      <c r="D180" s="316" t="s">
        <v>1225</v>
      </c>
      <c r="E180" s="317" t="s">
        <v>18</v>
      </c>
      <c r="F180" s="317" t="s">
        <v>4060</v>
      </c>
      <c r="G180" s="318" t="s">
        <v>4088</v>
      </c>
      <c r="H180" s="319">
        <v>0</v>
      </c>
      <c r="I180" s="319">
        <v>0.78999999999068682</v>
      </c>
      <c r="J180" s="319">
        <v>0.2</v>
      </c>
      <c r="K180" s="320">
        <v>20</v>
      </c>
      <c r="L180" s="320">
        <v>10</v>
      </c>
      <c r="M180" s="320">
        <v>3</v>
      </c>
      <c r="N180" s="321" t="s">
        <v>225</v>
      </c>
      <c r="O180" s="321" t="s">
        <v>225</v>
      </c>
      <c r="P180" s="322" t="s">
        <v>225</v>
      </c>
      <c r="Q180" s="144"/>
    </row>
    <row r="181" spans="3:17" x14ac:dyDescent="0.2">
      <c r="C181" s="315">
        <v>4368</v>
      </c>
      <c r="D181" s="316" t="s">
        <v>1225</v>
      </c>
      <c r="E181" s="317" t="s">
        <v>18</v>
      </c>
      <c r="F181" s="317" t="s">
        <v>4060</v>
      </c>
      <c r="G181" s="318" t="s">
        <v>4090</v>
      </c>
      <c r="H181" s="319">
        <v>5.2433333333465271</v>
      </c>
      <c r="I181" s="319">
        <v>0.89333333334652709</v>
      </c>
      <c r="J181" s="319">
        <v>0.4</v>
      </c>
      <c r="K181" s="320">
        <v>20</v>
      </c>
      <c r="L181" s="320">
        <v>10</v>
      </c>
      <c r="M181" s="320">
        <v>3</v>
      </c>
      <c r="N181" s="321" t="s">
        <v>225</v>
      </c>
      <c r="O181" s="321" t="s">
        <v>225</v>
      </c>
      <c r="P181" s="322" t="s">
        <v>225</v>
      </c>
      <c r="Q181" s="144"/>
    </row>
    <row r="182" spans="3:17" x14ac:dyDescent="0.2">
      <c r="C182" s="315">
        <v>4369</v>
      </c>
      <c r="D182" s="316" t="s">
        <v>1225</v>
      </c>
      <c r="E182" s="317" t="s">
        <v>18</v>
      </c>
      <c r="F182" s="317" t="s">
        <v>4060</v>
      </c>
      <c r="G182" s="318" t="s">
        <v>4091</v>
      </c>
      <c r="H182" s="319">
        <v>3.4366666666581298</v>
      </c>
      <c r="I182" s="319">
        <v>0</v>
      </c>
      <c r="J182" s="319">
        <v>0</v>
      </c>
      <c r="K182" s="320">
        <v>20</v>
      </c>
      <c r="L182" s="320">
        <v>10</v>
      </c>
      <c r="M182" s="320">
        <v>3</v>
      </c>
      <c r="N182" s="321" t="s">
        <v>225</v>
      </c>
      <c r="O182" s="321" t="s">
        <v>225</v>
      </c>
      <c r="P182" s="322" t="s">
        <v>225</v>
      </c>
      <c r="Q182" s="144"/>
    </row>
    <row r="183" spans="3:17" x14ac:dyDescent="0.2">
      <c r="C183" s="315">
        <v>1591</v>
      </c>
      <c r="D183" s="316" t="s">
        <v>1225</v>
      </c>
      <c r="E183" s="317" t="s">
        <v>4058</v>
      </c>
      <c r="F183" s="317" t="s">
        <v>4060</v>
      </c>
      <c r="G183" s="318" t="s">
        <v>6329</v>
      </c>
      <c r="H183" s="319">
        <v>4.72133095666298</v>
      </c>
      <c r="I183" s="319">
        <v>0</v>
      </c>
      <c r="J183" s="319">
        <v>0</v>
      </c>
      <c r="K183" s="320">
        <v>26.907999999999998</v>
      </c>
      <c r="L183" s="320">
        <v>6.7269999999999994</v>
      </c>
      <c r="M183" s="320">
        <v>2.6907999999999999</v>
      </c>
      <c r="N183" s="321" t="s">
        <v>4096</v>
      </c>
      <c r="O183" s="321" t="s">
        <v>4096</v>
      </c>
      <c r="P183" s="322" t="s">
        <v>4096</v>
      </c>
      <c r="Q183" s="144"/>
    </row>
    <row r="184" spans="3:17" x14ac:dyDescent="0.2">
      <c r="C184" s="315">
        <v>1592</v>
      </c>
      <c r="D184" s="316" t="s">
        <v>1225</v>
      </c>
      <c r="E184" s="317" t="s">
        <v>4058</v>
      </c>
      <c r="F184" s="317" t="s">
        <v>4060</v>
      </c>
      <c r="G184" s="318" t="s">
        <v>6330</v>
      </c>
      <c r="H184" s="319">
        <v>3.1339869281709105</v>
      </c>
      <c r="I184" s="319">
        <v>0</v>
      </c>
      <c r="J184" s="319">
        <v>0</v>
      </c>
      <c r="K184" s="320">
        <v>26.907999999999998</v>
      </c>
      <c r="L184" s="320">
        <v>6.7269999999999994</v>
      </c>
      <c r="M184" s="320">
        <v>2.6907999999999999</v>
      </c>
      <c r="N184" s="321" t="s">
        <v>4096</v>
      </c>
      <c r="O184" s="321" t="s">
        <v>4096</v>
      </c>
      <c r="P184" s="322" t="s">
        <v>4096</v>
      </c>
      <c r="Q184" s="308"/>
    </row>
    <row r="185" spans="3:17" x14ac:dyDescent="0.2">
      <c r="C185" s="315">
        <v>1593</v>
      </c>
      <c r="D185" s="316" t="s">
        <v>1225</v>
      </c>
      <c r="E185" s="317" t="s">
        <v>4058</v>
      </c>
      <c r="F185" s="317" t="s">
        <v>4060</v>
      </c>
      <c r="G185" s="318" t="s">
        <v>5068</v>
      </c>
      <c r="H185" s="319">
        <v>19.801345699132188</v>
      </c>
      <c r="I185" s="319">
        <v>5.301618476139927</v>
      </c>
      <c r="J185" s="319">
        <v>0</v>
      </c>
      <c r="K185" s="320">
        <v>42.448</v>
      </c>
      <c r="L185" s="320">
        <v>10.612</v>
      </c>
      <c r="M185" s="320">
        <v>4.2448000000000006</v>
      </c>
      <c r="N185" s="321" t="s">
        <v>4096</v>
      </c>
      <c r="O185" s="321" t="s">
        <v>4096</v>
      </c>
      <c r="P185" s="322" t="s">
        <v>4096</v>
      </c>
      <c r="Q185" s="144"/>
    </row>
    <row r="186" spans="3:17" x14ac:dyDescent="0.2">
      <c r="C186" s="315">
        <v>1594</v>
      </c>
      <c r="D186" s="316" t="s">
        <v>1225</v>
      </c>
      <c r="E186" s="317" t="s">
        <v>4058</v>
      </c>
      <c r="F186" s="317" t="s">
        <v>4060</v>
      </c>
      <c r="G186" s="318" t="s">
        <v>5070</v>
      </c>
      <c r="H186" s="319">
        <v>12.406983087764543</v>
      </c>
      <c r="I186" s="319">
        <v>0.55806510268562692</v>
      </c>
      <c r="J186" s="319">
        <v>1.1958537915984724</v>
      </c>
      <c r="K186" s="320">
        <v>42.448</v>
      </c>
      <c r="L186" s="320">
        <v>10.612</v>
      </c>
      <c r="M186" s="320">
        <v>4.2448000000000006</v>
      </c>
      <c r="N186" s="321" t="s">
        <v>4096</v>
      </c>
      <c r="O186" s="321" t="s">
        <v>4096</v>
      </c>
      <c r="P186" s="322" t="s">
        <v>4096</v>
      </c>
      <c r="Q186" s="308"/>
    </row>
    <row r="187" spans="3:17" x14ac:dyDescent="0.2">
      <c r="C187" s="315">
        <v>3033</v>
      </c>
      <c r="D187" s="316" t="s">
        <v>1225</v>
      </c>
      <c r="E187" s="317" t="s">
        <v>18</v>
      </c>
      <c r="F187" s="317" t="s">
        <v>4060</v>
      </c>
      <c r="G187" s="318" t="s">
        <v>6331</v>
      </c>
      <c r="H187" s="319">
        <v>39.169999999925494</v>
      </c>
      <c r="I187" s="319">
        <v>27.793333333334886</v>
      </c>
      <c r="J187" s="319">
        <v>0</v>
      </c>
      <c r="K187" s="320">
        <v>20.0928</v>
      </c>
      <c r="L187" s="320">
        <v>10.0464</v>
      </c>
      <c r="M187" s="320">
        <v>3.0139200000000002</v>
      </c>
      <c r="N187" s="321" t="s">
        <v>224</v>
      </c>
      <c r="O187" s="321" t="s">
        <v>224</v>
      </c>
      <c r="P187" s="322" t="s">
        <v>225</v>
      </c>
      <c r="Q187" s="308"/>
    </row>
    <row r="188" spans="3:17" x14ac:dyDescent="0.2">
      <c r="C188" s="315">
        <v>3034</v>
      </c>
      <c r="D188" s="316" t="s">
        <v>1225</v>
      </c>
      <c r="E188" s="317" t="s">
        <v>18</v>
      </c>
      <c r="F188" s="317" t="s">
        <v>4060</v>
      </c>
      <c r="G188" s="318" t="s">
        <v>6332</v>
      </c>
      <c r="H188" s="319">
        <v>39.169999999925494</v>
      </c>
      <c r="I188" s="319">
        <v>27.793333333334886</v>
      </c>
      <c r="J188" s="319">
        <v>0</v>
      </c>
      <c r="K188" s="320">
        <v>20</v>
      </c>
      <c r="L188" s="320">
        <v>10</v>
      </c>
      <c r="M188" s="320">
        <v>3</v>
      </c>
      <c r="N188" s="321" t="s">
        <v>224</v>
      </c>
      <c r="O188" s="321" t="s">
        <v>224</v>
      </c>
      <c r="P188" s="322" t="s">
        <v>225</v>
      </c>
      <c r="Q188" s="308"/>
    </row>
    <row r="189" spans="3:17" x14ac:dyDescent="0.2">
      <c r="C189" s="315">
        <v>2966</v>
      </c>
      <c r="D189" s="316" t="s">
        <v>1225</v>
      </c>
      <c r="E189" s="317" t="s">
        <v>3446</v>
      </c>
      <c r="F189" s="317" t="s">
        <v>4060</v>
      </c>
      <c r="G189" s="318" t="s">
        <v>6333</v>
      </c>
      <c r="H189" s="319">
        <v>29.980000000004658</v>
      </c>
      <c r="I189" s="319">
        <v>4.9966666666790847</v>
      </c>
      <c r="J189" s="319">
        <v>0</v>
      </c>
      <c r="K189" s="320">
        <v>20</v>
      </c>
      <c r="L189" s="320">
        <v>10</v>
      </c>
      <c r="M189" s="320">
        <v>3</v>
      </c>
      <c r="N189" s="321" t="s">
        <v>224</v>
      </c>
      <c r="O189" s="321" t="s">
        <v>225</v>
      </c>
      <c r="P189" s="322" t="s">
        <v>225</v>
      </c>
      <c r="Q189" s="144"/>
    </row>
    <row r="190" spans="3:17" x14ac:dyDescent="0.2">
      <c r="C190" s="315">
        <v>4418</v>
      </c>
      <c r="D190" s="316" t="s">
        <v>1225</v>
      </c>
      <c r="E190" s="317" t="s">
        <v>4058</v>
      </c>
      <c r="F190" s="317" t="s">
        <v>4060</v>
      </c>
      <c r="G190" s="318" t="s">
        <v>6334</v>
      </c>
      <c r="H190" s="319">
        <v>22.633012820498287</v>
      </c>
      <c r="I190" s="319">
        <v>8.7784871793839692</v>
      </c>
      <c r="J190" s="319">
        <v>0</v>
      </c>
      <c r="K190" s="320">
        <v>38.554000000000002</v>
      </c>
      <c r="L190" s="320">
        <v>19.277000000000001</v>
      </c>
      <c r="M190" s="320">
        <v>5.783100000000001</v>
      </c>
      <c r="N190" s="321" t="s">
        <v>4096</v>
      </c>
      <c r="O190" s="321" t="s">
        <v>4096</v>
      </c>
      <c r="P190" s="322" t="s">
        <v>4096</v>
      </c>
      <c r="Q190" s="144"/>
    </row>
    <row r="191" spans="3:17" x14ac:dyDescent="0.2">
      <c r="C191" s="315">
        <v>4419</v>
      </c>
      <c r="D191" s="316" t="s">
        <v>1225</v>
      </c>
      <c r="E191" s="317" t="s">
        <v>4058</v>
      </c>
      <c r="F191" s="317" t="s">
        <v>4060</v>
      </c>
      <c r="G191" s="318" t="s">
        <v>6335</v>
      </c>
      <c r="H191" s="319">
        <v>20.635064102644058</v>
      </c>
      <c r="I191" s="319">
        <v>18.555948717924007</v>
      </c>
      <c r="J191" s="319">
        <v>0</v>
      </c>
      <c r="K191" s="320">
        <v>38.554000000000002</v>
      </c>
      <c r="L191" s="320">
        <v>19.277000000000001</v>
      </c>
      <c r="M191" s="320">
        <v>5.783100000000001</v>
      </c>
      <c r="N191" s="321" t="s">
        <v>4096</v>
      </c>
      <c r="O191" s="321" t="s">
        <v>4096</v>
      </c>
      <c r="P191" s="322" t="s">
        <v>4096</v>
      </c>
      <c r="Q191" s="144"/>
    </row>
    <row r="192" spans="3:17" x14ac:dyDescent="0.2">
      <c r="C192" s="315">
        <v>3026</v>
      </c>
      <c r="D192" s="316" t="s">
        <v>1225</v>
      </c>
      <c r="E192" s="317" t="s">
        <v>3442</v>
      </c>
      <c r="F192" s="317" t="s">
        <v>4060</v>
      </c>
      <c r="G192" s="318" t="s">
        <v>6336</v>
      </c>
      <c r="H192" s="319">
        <v>62.443333333299961</v>
      </c>
      <c r="I192" s="319">
        <v>0</v>
      </c>
      <c r="J192" s="319">
        <v>0</v>
      </c>
      <c r="K192" s="320">
        <v>20</v>
      </c>
      <c r="L192" s="320">
        <v>10</v>
      </c>
      <c r="M192" s="320">
        <v>3</v>
      </c>
      <c r="N192" s="321" t="s">
        <v>224</v>
      </c>
      <c r="O192" s="321" t="s">
        <v>225</v>
      </c>
      <c r="P192" s="322" t="s">
        <v>225</v>
      </c>
      <c r="Q192" s="144"/>
    </row>
    <row r="193" spans="3:17" x14ac:dyDescent="0.2">
      <c r="C193" s="315">
        <v>3035</v>
      </c>
      <c r="D193" s="316" t="s">
        <v>1225</v>
      </c>
      <c r="E193" s="317" t="s">
        <v>3446</v>
      </c>
      <c r="F193" s="317" t="s">
        <v>4060</v>
      </c>
      <c r="G193" s="318" t="s">
        <v>5065</v>
      </c>
      <c r="H193" s="319">
        <v>0</v>
      </c>
      <c r="I193" s="319">
        <v>0</v>
      </c>
      <c r="J193" s="319">
        <v>0</v>
      </c>
      <c r="K193" s="320">
        <v>20</v>
      </c>
      <c r="L193" s="320">
        <v>10</v>
      </c>
      <c r="M193" s="320">
        <v>3</v>
      </c>
      <c r="N193" s="321" t="s">
        <v>225</v>
      </c>
      <c r="O193" s="321" t="s">
        <v>225</v>
      </c>
      <c r="P193" s="322" t="s">
        <v>225</v>
      </c>
      <c r="Q193" s="144"/>
    </row>
    <row r="194" spans="3:17" x14ac:dyDescent="0.2">
      <c r="C194" s="315">
        <v>3081</v>
      </c>
      <c r="D194" s="316" t="s">
        <v>1225</v>
      </c>
      <c r="E194" s="317" t="s">
        <v>3446</v>
      </c>
      <c r="F194" s="317" t="s">
        <v>4060</v>
      </c>
      <c r="G194" s="318" t="s">
        <v>6337</v>
      </c>
      <c r="H194" s="319">
        <v>35.283333333372141</v>
      </c>
      <c r="I194" s="319">
        <v>14.429999999993015</v>
      </c>
      <c r="J194" s="319">
        <v>0</v>
      </c>
      <c r="K194" s="320">
        <v>20</v>
      </c>
      <c r="L194" s="320">
        <v>10</v>
      </c>
      <c r="M194" s="320">
        <v>3</v>
      </c>
      <c r="N194" s="321" t="s">
        <v>224</v>
      </c>
      <c r="O194" s="321" t="s">
        <v>224</v>
      </c>
      <c r="P194" s="322" t="s">
        <v>225</v>
      </c>
      <c r="Q194" s="144"/>
    </row>
    <row r="195" spans="3:17" x14ac:dyDescent="0.2">
      <c r="C195" s="315">
        <v>4735</v>
      </c>
      <c r="D195" s="316" t="s">
        <v>1225</v>
      </c>
      <c r="E195" s="317" t="s">
        <v>3451</v>
      </c>
      <c r="F195" s="317" t="s">
        <v>4060</v>
      </c>
      <c r="G195" s="318" t="s">
        <v>6338</v>
      </c>
      <c r="H195" s="319">
        <v>103.80000000000001</v>
      </c>
      <c r="I195" s="319">
        <v>58.563333333330235</v>
      </c>
      <c r="J195" s="319">
        <v>0</v>
      </c>
      <c r="K195" s="320">
        <v>20</v>
      </c>
      <c r="L195" s="320">
        <v>10</v>
      </c>
      <c r="M195" s="320">
        <v>3</v>
      </c>
      <c r="N195" s="321" t="s">
        <v>224</v>
      </c>
      <c r="O195" s="321" t="s">
        <v>224</v>
      </c>
      <c r="P195" s="322" t="s">
        <v>225</v>
      </c>
      <c r="Q195" s="308"/>
    </row>
    <row r="196" spans="3:17" x14ac:dyDescent="0.2">
      <c r="C196" s="315">
        <v>2974</v>
      </c>
      <c r="D196" s="316" t="s">
        <v>1225</v>
      </c>
      <c r="E196" s="317" t="s">
        <v>3366</v>
      </c>
      <c r="F196" s="317" t="s">
        <v>4060</v>
      </c>
      <c r="G196" s="318" t="s">
        <v>6339</v>
      </c>
      <c r="H196" s="319">
        <v>181.32333333338613</v>
      </c>
      <c r="I196" s="319">
        <v>121.2800000000163</v>
      </c>
      <c r="J196" s="319">
        <v>0</v>
      </c>
      <c r="K196" s="320">
        <v>26.54</v>
      </c>
      <c r="L196" s="320">
        <v>13.27</v>
      </c>
      <c r="M196" s="320">
        <v>3.9809999999999999</v>
      </c>
      <c r="N196" s="321" t="s">
        <v>224</v>
      </c>
      <c r="O196" s="321" t="s">
        <v>224</v>
      </c>
      <c r="P196" s="322" t="s">
        <v>225</v>
      </c>
      <c r="Q196" s="144"/>
    </row>
    <row r="197" spans="3:17" x14ac:dyDescent="0.2">
      <c r="C197" s="315">
        <v>2993</v>
      </c>
      <c r="D197" s="316" t="s">
        <v>1225</v>
      </c>
      <c r="E197" s="317" t="s">
        <v>3451</v>
      </c>
      <c r="F197" s="317" t="s">
        <v>4060</v>
      </c>
      <c r="G197" s="318" t="s">
        <v>6340</v>
      </c>
      <c r="H197" s="319">
        <v>16.806666666653474</v>
      </c>
      <c r="I197" s="319">
        <v>0</v>
      </c>
      <c r="J197" s="319">
        <v>0</v>
      </c>
      <c r="K197" s="320">
        <v>20</v>
      </c>
      <c r="L197" s="320">
        <v>10</v>
      </c>
      <c r="M197" s="320">
        <v>3</v>
      </c>
      <c r="N197" s="321" t="s">
        <v>225</v>
      </c>
      <c r="O197" s="321" t="s">
        <v>225</v>
      </c>
      <c r="P197" s="322" t="s">
        <v>225</v>
      </c>
      <c r="Q197" s="144"/>
    </row>
    <row r="198" spans="3:17" x14ac:dyDescent="0.2">
      <c r="C198" s="315">
        <v>2975</v>
      </c>
      <c r="D198" s="316" t="s">
        <v>1225</v>
      </c>
      <c r="E198" s="317" t="s">
        <v>3441</v>
      </c>
      <c r="F198" s="317" t="s">
        <v>4060</v>
      </c>
      <c r="G198" s="318" t="s">
        <v>6341</v>
      </c>
      <c r="H198" s="319">
        <v>24.10666666663019</v>
      </c>
      <c r="I198" s="319">
        <v>1.4833333333488554</v>
      </c>
      <c r="J198" s="319">
        <v>0</v>
      </c>
      <c r="K198" s="320">
        <v>26.6</v>
      </c>
      <c r="L198" s="320">
        <v>13.3</v>
      </c>
      <c r="M198" s="320">
        <v>3.99</v>
      </c>
      <c r="N198" s="321" t="s">
        <v>225</v>
      </c>
      <c r="O198" s="321" t="s">
        <v>225</v>
      </c>
      <c r="P198" s="322" t="s">
        <v>225</v>
      </c>
      <c r="Q198" s="144"/>
    </row>
    <row r="199" spans="3:17" x14ac:dyDescent="0.2">
      <c r="C199" s="315">
        <v>4570</v>
      </c>
      <c r="D199" s="316" t="s">
        <v>1225</v>
      </c>
      <c r="E199" s="317" t="s">
        <v>18</v>
      </c>
      <c r="F199" s="317" t="s">
        <v>4060</v>
      </c>
      <c r="G199" s="318" t="s">
        <v>6342</v>
      </c>
      <c r="H199" s="319">
        <v>17.253333333379125</v>
      </c>
      <c r="I199" s="319">
        <v>4.6099999999743888</v>
      </c>
      <c r="J199" s="319">
        <v>0.2</v>
      </c>
      <c r="K199" s="320">
        <v>44.436000000000007</v>
      </c>
      <c r="L199" s="320">
        <v>22.218000000000004</v>
      </c>
      <c r="M199" s="320">
        <v>6.6654</v>
      </c>
      <c r="N199" s="321" t="s">
        <v>225</v>
      </c>
      <c r="O199" s="321" t="s">
        <v>225</v>
      </c>
      <c r="P199" s="322" t="s">
        <v>225</v>
      </c>
      <c r="Q199" s="144"/>
    </row>
    <row r="200" spans="3:17" x14ac:dyDescent="0.2">
      <c r="C200" s="315">
        <v>2972</v>
      </c>
      <c r="D200" s="316" t="s">
        <v>1225</v>
      </c>
      <c r="E200" s="317" t="s">
        <v>18</v>
      </c>
      <c r="F200" s="317" t="s">
        <v>4060</v>
      </c>
      <c r="G200" s="318" t="s">
        <v>6343</v>
      </c>
      <c r="H200" s="319">
        <v>147.86333333328366</v>
      </c>
      <c r="I200" s="319">
        <v>9.2466666666674424</v>
      </c>
      <c r="J200" s="319">
        <v>0.2</v>
      </c>
      <c r="K200" s="320">
        <v>20</v>
      </c>
      <c r="L200" s="320">
        <v>10</v>
      </c>
      <c r="M200" s="320">
        <v>3</v>
      </c>
      <c r="N200" s="321" t="s">
        <v>224</v>
      </c>
      <c r="O200" s="321" t="s">
        <v>225</v>
      </c>
      <c r="P200" s="322" t="s">
        <v>225</v>
      </c>
      <c r="Q200" s="144"/>
    </row>
    <row r="201" spans="3:17" x14ac:dyDescent="0.2">
      <c r="C201" s="315">
        <v>2973</v>
      </c>
      <c r="D201" s="316" t="s">
        <v>1225</v>
      </c>
      <c r="E201" s="317" t="s">
        <v>18</v>
      </c>
      <c r="F201" s="317" t="s">
        <v>4060</v>
      </c>
      <c r="G201" s="318" t="s">
        <v>6344</v>
      </c>
      <c r="H201" s="319">
        <v>122.1166666665813</v>
      </c>
      <c r="I201" s="319">
        <v>7.026666666660458</v>
      </c>
      <c r="J201" s="319">
        <v>0</v>
      </c>
      <c r="K201" s="320">
        <v>20</v>
      </c>
      <c r="L201" s="320">
        <v>10</v>
      </c>
      <c r="M201" s="320">
        <v>3</v>
      </c>
      <c r="N201" s="321" t="s">
        <v>224</v>
      </c>
      <c r="O201" s="321" t="s">
        <v>225</v>
      </c>
      <c r="P201" s="322" t="s">
        <v>225</v>
      </c>
      <c r="Q201" s="144"/>
    </row>
    <row r="202" spans="3:17" x14ac:dyDescent="0.2">
      <c r="C202" s="315">
        <v>2978</v>
      </c>
      <c r="D202" s="316" t="s">
        <v>1225</v>
      </c>
      <c r="E202" s="317" t="s">
        <v>18</v>
      </c>
      <c r="F202" s="317" t="s">
        <v>4060</v>
      </c>
      <c r="G202" s="318" t="s">
        <v>6345</v>
      </c>
      <c r="H202" s="319">
        <v>58.30666666659527</v>
      </c>
      <c r="I202" s="319">
        <v>0.68666666666977116</v>
      </c>
      <c r="J202" s="319">
        <v>0.4</v>
      </c>
      <c r="K202" s="320">
        <v>20</v>
      </c>
      <c r="L202" s="320">
        <v>10</v>
      </c>
      <c r="M202" s="320">
        <v>3</v>
      </c>
      <c r="N202" s="321" t="s">
        <v>224</v>
      </c>
      <c r="O202" s="321" t="s">
        <v>225</v>
      </c>
      <c r="P202" s="322" t="s">
        <v>225</v>
      </c>
      <c r="Q202" s="144"/>
    </row>
    <row r="203" spans="3:17" x14ac:dyDescent="0.2">
      <c r="C203" s="315">
        <v>4771</v>
      </c>
      <c r="D203" s="316" t="s">
        <v>1225</v>
      </c>
      <c r="E203" s="317" t="s">
        <v>18</v>
      </c>
      <c r="F203" s="317" t="s">
        <v>4060</v>
      </c>
      <c r="G203" s="318" t="s">
        <v>6346</v>
      </c>
      <c r="H203" s="319">
        <v>110.71666666661622</v>
      </c>
      <c r="I203" s="319">
        <v>0</v>
      </c>
      <c r="J203" s="319">
        <v>0</v>
      </c>
      <c r="K203" s="320">
        <v>20</v>
      </c>
      <c r="L203" s="320">
        <v>10</v>
      </c>
      <c r="M203" s="320">
        <v>3</v>
      </c>
      <c r="N203" s="321" t="s">
        <v>4096</v>
      </c>
      <c r="O203" s="321" t="s">
        <v>4096</v>
      </c>
      <c r="P203" s="322" t="s">
        <v>4096</v>
      </c>
      <c r="Q203" s="308"/>
    </row>
    <row r="204" spans="3:17" x14ac:dyDescent="0.2">
      <c r="C204" s="315">
        <v>3087</v>
      </c>
      <c r="D204" s="316" t="s">
        <v>1225</v>
      </c>
      <c r="E204" s="317" t="s">
        <v>18</v>
      </c>
      <c r="F204" s="317" t="s">
        <v>4060</v>
      </c>
      <c r="G204" s="318" t="s">
        <v>6347</v>
      </c>
      <c r="H204" s="319">
        <v>3.3333333333372139</v>
      </c>
      <c r="I204" s="319">
        <v>5.6666666676755996E-2</v>
      </c>
      <c r="J204" s="319">
        <v>0</v>
      </c>
      <c r="K204" s="320">
        <v>20</v>
      </c>
      <c r="L204" s="320">
        <v>10</v>
      </c>
      <c r="M204" s="320">
        <v>3</v>
      </c>
      <c r="N204" s="321" t="s">
        <v>225</v>
      </c>
      <c r="O204" s="321" t="s">
        <v>225</v>
      </c>
      <c r="P204" s="322" t="s">
        <v>225</v>
      </c>
      <c r="Q204" s="144"/>
    </row>
    <row r="205" spans="3:17" x14ac:dyDescent="0.2">
      <c r="C205" s="315">
        <v>3088</v>
      </c>
      <c r="D205" s="316" t="s">
        <v>1225</v>
      </c>
      <c r="E205" s="317" t="s">
        <v>18</v>
      </c>
      <c r="F205" s="317" t="s">
        <v>4060</v>
      </c>
      <c r="G205" s="318" t="s">
        <v>6348</v>
      </c>
      <c r="H205" s="319">
        <v>590.79000000015367</v>
      </c>
      <c r="I205" s="319">
        <v>0</v>
      </c>
      <c r="J205" s="319">
        <v>0</v>
      </c>
      <c r="K205" s="320">
        <v>20</v>
      </c>
      <c r="L205" s="320">
        <v>10</v>
      </c>
      <c r="M205" s="320">
        <v>3</v>
      </c>
      <c r="N205" s="321" t="s">
        <v>224</v>
      </c>
      <c r="O205" s="321" t="s">
        <v>225</v>
      </c>
      <c r="P205" s="322" t="s">
        <v>225</v>
      </c>
      <c r="Q205" s="144"/>
    </row>
    <row r="206" spans="3:17" x14ac:dyDescent="0.2">
      <c r="C206" s="315">
        <v>3089</v>
      </c>
      <c r="D206" s="316" t="s">
        <v>1225</v>
      </c>
      <c r="E206" s="317" t="s">
        <v>18</v>
      </c>
      <c r="F206" s="317" t="s">
        <v>4060</v>
      </c>
      <c r="G206" s="318" t="s">
        <v>6349</v>
      </c>
      <c r="H206" s="319">
        <v>30.763333333376796</v>
      </c>
      <c r="I206" s="319">
        <v>2.6666666648816319E-2</v>
      </c>
      <c r="J206" s="319">
        <v>0</v>
      </c>
      <c r="K206" s="320">
        <v>20</v>
      </c>
      <c r="L206" s="320">
        <v>10</v>
      </c>
      <c r="M206" s="320">
        <v>3</v>
      </c>
      <c r="N206" s="321" t="s">
        <v>224</v>
      </c>
      <c r="O206" s="321" t="s">
        <v>225</v>
      </c>
      <c r="P206" s="322" t="s">
        <v>225</v>
      </c>
      <c r="Q206" s="144"/>
    </row>
    <row r="207" spans="3:17" x14ac:dyDescent="0.2">
      <c r="C207" s="315">
        <v>4773</v>
      </c>
      <c r="D207" s="316" t="s">
        <v>1225</v>
      </c>
      <c r="E207" s="317" t="s">
        <v>18</v>
      </c>
      <c r="F207" s="317" t="s">
        <v>4060</v>
      </c>
      <c r="G207" s="318" t="s">
        <v>6350</v>
      </c>
      <c r="H207" s="319">
        <v>0</v>
      </c>
      <c r="I207" s="319">
        <v>0</v>
      </c>
      <c r="J207" s="319">
        <v>0</v>
      </c>
      <c r="K207" s="320">
        <v>20</v>
      </c>
      <c r="L207" s="320">
        <v>10</v>
      </c>
      <c r="M207" s="320">
        <v>3</v>
      </c>
      <c r="N207" s="321" t="s">
        <v>4096</v>
      </c>
      <c r="O207" s="321" t="s">
        <v>4096</v>
      </c>
      <c r="P207" s="322" t="s">
        <v>4096</v>
      </c>
      <c r="Q207" s="144"/>
    </row>
    <row r="208" spans="3:17" x14ac:dyDescent="0.2">
      <c r="C208" s="315">
        <v>1595</v>
      </c>
      <c r="D208" s="316" t="s">
        <v>1225</v>
      </c>
      <c r="E208" s="317" t="s">
        <v>18</v>
      </c>
      <c r="F208" s="317" t="s">
        <v>4060</v>
      </c>
      <c r="G208" s="318" t="s">
        <v>6351</v>
      </c>
      <c r="H208" s="319">
        <v>0</v>
      </c>
      <c r="I208" s="319">
        <v>41.566666666651145</v>
      </c>
      <c r="J208" s="319">
        <v>2</v>
      </c>
      <c r="K208" s="320">
        <v>74.013999999999996</v>
      </c>
      <c r="L208" s="320">
        <v>18.503499999999999</v>
      </c>
      <c r="M208" s="320">
        <v>7.4014000000000006</v>
      </c>
      <c r="N208" s="321" t="s">
        <v>4096</v>
      </c>
      <c r="O208" s="321" t="s">
        <v>4096</v>
      </c>
      <c r="P208" s="322" t="s">
        <v>4096</v>
      </c>
      <c r="Q208" s="144"/>
    </row>
    <row r="209" spans="3:17" x14ac:dyDescent="0.2">
      <c r="C209" s="315">
        <v>1596</v>
      </c>
      <c r="D209" s="316" t="s">
        <v>1225</v>
      </c>
      <c r="E209" s="317" t="s">
        <v>18</v>
      </c>
      <c r="F209" s="317" t="s">
        <v>4060</v>
      </c>
      <c r="G209" s="318" t="s">
        <v>6352</v>
      </c>
      <c r="H209" s="319">
        <v>7.4666666667326353</v>
      </c>
      <c r="I209" s="319">
        <v>0</v>
      </c>
      <c r="J209" s="319">
        <v>0</v>
      </c>
      <c r="K209" s="320">
        <v>74.013999999999996</v>
      </c>
      <c r="L209" s="320">
        <v>18.503499999999999</v>
      </c>
      <c r="M209" s="320">
        <v>7.4014000000000006</v>
      </c>
      <c r="N209" s="321" t="s">
        <v>4096</v>
      </c>
      <c r="O209" s="321" t="s">
        <v>4096</v>
      </c>
      <c r="P209" s="322" t="s">
        <v>4096</v>
      </c>
      <c r="Q209" s="144"/>
    </row>
    <row r="210" spans="3:17" x14ac:dyDescent="0.2">
      <c r="C210" s="315">
        <v>3080</v>
      </c>
      <c r="D210" s="316" t="s">
        <v>1225</v>
      </c>
      <c r="E210" s="317" t="s">
        <v>3382</v>
      </c>
      <c r="F210" s="317" t="s">
        <v>4060</v>
      </c>
      <c r="G210" s="318" t="s">
        <v>6353</v>
      </c>
      <c r="H210" s="319">
        <v>1.6066666666651146</v>
      </c>
      <c r="I210" s="319">
        <v>1.0233333333162591</v>
      </c>
      <c r="J210" s="319">
        <v>0.2</v>
      </c>
      <c r="K210" s="320">
        <v>20</v>
      </c>
      <c r="L210" s="320">
        <v>10</v>
      </c>
      <c r="M210" s="320">
        <v>3</v>
      </c>
      <c r="N210" s="321" t="s">
        <v>225</v>
      </c>
      <c r="O210" s="321" t="s">
        <v>225</v>
      </c>
      <c r="P210" s="322" t="s">
        <v>225</v>
      </c>
      <c r="Q210" s="144"/>
    </row>
    <row r="211" spans="3:17" x14ac:dyDescent="0.2">
      <c r="C211" s="315">
        <v>2929</v>
      </c>
      <c r="D211" s="316" t="s">
        <v>1225</v>
      </c>
      <c r="E211" s="317" t="s">
        <v>3366</v>
      </c>
      <c r="F211" s="317" t="s">
        <v>4060</v>
      </c>
      <c r="G211" s="318" t="s">
        <v>6354</v>
      </c>
      <c r="H211" s="319">
        <v>430.12261392941957</v>
      </c>
      <c r="I211" s="319">
        <v>99.571238177170784</v>
      </c>
      <c r="J211" s="319">
        <v>1.5709372312983663</v>
      </c>
      <c r="K211" s="320">
        <v>20</v>
      </c>
      <c r="L211" s="320">
        <v>10</v>
      </c>
      <c r="M211" s="320">
        <v>3</v>
      </c>
      <c r="N211" s="321" t="s">
        <v>4096</v>
      </c>
      <c r="O211" s="321" t="s">
        <v>4096</v>
      </c>
      <c r="P211" s="322" t="s">
        <v>4096</v>
      </c>
      <c r="Q211" s="144"/>
    </row>
    <row r="212" spans="3:17" x14ac:dyDescent="0.2">
      <c r="C212" s="315">
        <v>2931</v>
      </c>
      <c r="D212" s="316" t="s">
        <v>1225</v>
      </c>
      <c r="E212" s="317" t="s">
        <v>3366</v>
      </c>
      <c r="F212" s="317" t="s">
        <v>4060</v>
      </c>
      <c r="G212" s="318" t="s">
        <v>6355</v>
      </c>
      <c r="H212" s="319">
        <v>1478.6603783318967</v>
      </c>
      <c r="I212" s="319">
        <v>156.67480653490298</v>
      </c>
      <c r="J212" s="319">
        <v>0.31418744625967326</v>
      </c>
      <c r="K212" s="320">
        <v>20</v>
      </c>
      <c r="L212" s="320">
        <v>10</v>
      </c>
      <c r="M212" s="320">
        <v>3</v>
      </c>
      <c r="N212" s="321" t="s">
        <v>4096</v>
      </c>
      <c r="O212" s="321" t="s">
        <v>4096</v>
      </c>
      <c r="P212" s="322" t="s">
        <v>4096</v>
      </c>
      <c r="Q212" s="144"/>
    </row>
    <row r="213" spans="3:17" x14ac:dyDescent="0.2">
      <c r="C213" s="315">
        <v>2920</v>
      </c>
      <c r="D213" s="316" t="s">
        <v>1225</v>
      </c>
      <c r="E213" s="317" t="s">
        <v>18</v>
      </c>
      <c r="F213" s="317" t="s">
        <v>4060</v>
      </c>
      <c r="G213" s="318" t="s">
        <v>6356</v>
      </c>
      <c r="H213" s="319">
        <v>3.0798398168979464</v>
      </c>
      <c r="I213" s="319">
        <v>11.826956521743455</v>
      </c>
      <c r="J213" s="319">
        <v>0.27871853546910752</v>
      </c>
      <c r="K213" s="320">
        <v>27.418000000000003</v>
      </c>
      <c r="L213" s="320">
        <v>13.709000000000001</v>
      </c>
      <c r="M213" s="320">
        <v>4.1127000000000002</v>
      </c>
      <c r="N213" s="321" t="s">
        <v>4096</v>
      </c>
      <c r="O213" s="321" t="s">
        <v>4096</v>
      </c>
      <c r="P213" s="322" t="s">
        <v>4096</v>
      </c>
      <c r="Q213" s="144"/>
    </row>
    <row r="214" spans="3:17" x14ac:dyDescent="0.2">
      <c r="C214" s="315">
        <v>2925</v>
      </c>
      <c r="D214" s="316" t="s">
        <v>1225</v>
      </c>
      <c r="E214" s="317" t="s">
        <v>18</v>
      </c>
      <c r="F214" s="317" t="s">
        <v>4060</v>
      </c>
      <c r="G214" s="318" t="s">
        <v>6357</v>
      </c>
      <c r="H214" s="319">
        <v>21.456681922100532</v>
      </c>
      <c r="I214" s="319">
        <v>5.0540961098149406</v>
      </c>
      <c r="J214" s="319">
        <v>0.27871853546910752</v>
      </c>
      <c r="K214" s="320">
        <v>27.418000000000003</v>
      </c>
      <c r="L214" s="320">
        <v>13.709000000000001</v>
      </c>
      <c r="M214" s="320">
        <v>4.1127000000000002</v>
      </c>
      <c r="N214" s="321" t="s">
        <v>4096</v>
      </c>
      <c r="O214" s="321" t="s">
        <v>4096</v>
      </c>
      <c r="P214" s="322" t="s">
        <v>4096</v>
      </c>
      <c r="Q214" s="308"/>
    </row>
    <row r="215" spans="3:17" x14ac:dyDescent="0.2">
      <c r="C215" s="315">
        <v>4348</v>
      </c>
      <c r="D215" s="316" t="s">
        <v>1225</v>
      </c>
      <c r="E215" s="317" t="s">
        <v>18</v>
      </c>
      <c r="F215" s="317" t="s">
        <v>4060</v>
      </c>
      <c r="G215" s="318" t="s">
        <v>6358</v>
      </c>
      <c r="H215" s="319">
        <v>19.859310653461396</v>
      </c>
      <c r="I215" s="319">
        <v>0.45233885406325985</v>
      </c>
      <c r="J215" s="319">
        <v>0.3269919427036706</v>
      </c>
      <c r="K215" s="320">
        <v>20</v>
      </c>
      <c r="L215" s="320">
        <v>10</v>
      </c>
      <c r="M215" s="320">
        <v>3</v>
      </c>
      <c r="N215" s="321" t="s">
        <v>4096</v>
      </c>
      <c r="O215" s="321" t="s">
        <v>4096</v>
      </c>
      <c r="P215" s="322" t="s">
        <v>4096</v>
      </c>
      <c r="Q215" s="308"/>
    </row>
    <row r="216" spans="3:17" x14ac:dyDescent="0.2">
      <c r="C216" s="315">
        <v>4349</v>
      </c>
      <c r="D216" s="316" t="s">
        <v>1225</v>
      </c>
      <c r="E216" s="317" t="s">
        <v>18</v>
      </c>
      <c r="F216" s="317" t="s">
        <v>4060</v>
      </c>
      <c r="G216" s="318" t="s">
        <v>6359</v>
      </c>
      <c r="H216" s="319">
        <v>107.65664726945406</v>
      </c>
      <c r="I216" s="319">
        <v>1.3134176365251413</v>
      </c>
      <c r="J216" s="319">
        <v>0</v>
      </c>
      <c r="K216" s="320">
        <v>20</v>
      </c>
      <c r="L216" s="320">
        <v>10</v>
      </c>
      <c r="M216" s="320">
        <v>3</v>
      </c>
      <c r="N216" s="321" t="s">
        <v>4096</v>
      </c>
      <c r="O216" s="321" t="s">
        <v>4096</v>
      </c>
      <c r="P216" s="322" t="s">
        <v>4096</v>
      </c>
      <c r="Q216" s="308"/>
    </row>
    <row r="217" spans="3:17" x14ac:dyDescent="0.2">
      <c r="C217" s="315">
        <v>4782</v>
      </c>
      <c r="D217" s="316" t="s">
        <v>1225</v>
      </c>
      <c r="E217" s="317" t="s">
        <v>18</v>
      </c>
      <c r="F217" s="317" t="s">
        <v>4060</v>
      </c>
      <c r="G217" s="318" t="s">
        <v>6360</v>
      </c>
      <c r="H217" s="319">
        <v>85.183333333348855</v>
      </c>
      <c r="I217" s="319">
        <v>0</v>
      </c>
      <c r="J217" s="319">
        <v>0</v>
      </c>
      <c r="K217" s="320">
        <v>20</v>
      </c>
      <c r="L217" s="320">
        <v>5</v>
      </c>
      <c r="M217" s="320">
        <v>2</v>
      </c>
      <c r="N217" s="321" t="s">
        <v>4096</v>
      </c>
      <c r="O217" s="321" t="s">
        <v>4096</v>
      </c>
      <c r="P217" s="322" t="s">
        <v>4096</v>
      </c>
      <c r="Q217" s="308"/>
    </row>
    <row r="218" spans="3:17" x14ac:dyDescent="0.2">
      <c r="C218" s="315">
        <v>4233</v>
      </c>
      <c r="D218" s="316" t="s">
        <v>1225</v>
      </c>
      <c r="E218" s="317" t="s">
        <v>2381</v>
      </c>
      <c r="F218" s="317" t="s">
        <v>4060</v>
      </c>
      <c r="G218" s="318" t="s">
        <v>6361</v>
      </c>
      <c r="H218" s="319">
        <v>0</v>
      </c>
      <c r="I218" s="319">
        <v>3.6334628334099595</v>
      </c>
      <c r="J218" s="319">
        <v>0</v>
      </c>
      <c r="K218" s="320">
        <v>20</v>
      </c>
      <c r="L218" s="320">
        <v>10</v>
      </c>
      <c r="M218" s="320">
        <v>3</v>
      </c>
      <c r="N218" s="321" t="s">
        <v>4096</v>
      </c>
      <c r="O218" s="321" t="s">
        <v>4096</v>
      </c>
      <c r="P218" s="322" t="s">
        <v>4096</v>
      </c>
      <c r="Q218" s="308"/>
    </row>
    <row r="219" spans="3:17" x14ac:dyDescent="0.2">
      <c r="C219" s="315">
        <v>4234</v>
      </c>
      <c r="D219" s="316" t="s">
        <v>1225</v>
      </c>
      <c r="E219" s="317" t="s">
        <v>2381</v>
      </c>
      <c r="F219" s="317" t="s">
        <v>4060</v>
      </c>
      <c r="G219" s="318" t="s">
        <v>6362</v>
      </c>
      <c r="H219" s="319">
        <v>6.7133903132647381</v>
      </c>
      <c r="I219" s="319">
        <v>4.3573167572440559</v>
      </c>
      <c r="J219" s="319">
        <v>0.85159285159285159</v>
      </c>
      <c r="K219" s="320">
        <v>20</v>
      </c>
      <c r="L219" s="320">
        <v>10</v>
      </c>
      <c r="M219" s="320">
        <v>3</v>
      </c>
      <c r="N219" s="321" t="s">
        <v>4096</v>
      </c>
      <c r="O219" s="321" t="s">
        <v>4096</v>
      </c>
      <c r="P219" s="322" t="s">
        <v>4096</v>
      </c>
      <c r="Q219" s="308"/>
    </row>
    <row r="220" spans="3:17" x14ac:dyDescent="0.2">
      <c r="C220" s="315">
        <v>4235</v>
      </c>
      <c r="D220" s="316" t="s">
        <v>1225</v>
      </c>
      <c r="E220" s="317" t="s">
        <v>2381</v>
      </c>
      <c r="F220" s="317" t="s">
        <v>4060</v>
      </c>
      <c r="G220" s="318" t="s">
        <v>6363</v>
      </c>
      <c r="H220" s="319">
        <v>0</v>
      </c>
      <c r="I220" s="319">
        <v>0</v>
      </c>
      <c r="J220" s="319">
        <v>0</v>
      </c>
      <c r="K220" s="320">
        <v>20</v>
      </c>
      <c r="L220" s="320">
        <v>10</v>
      </c>
      <c r="M220" s="320">
        <v>3</v>
      </c>
      <c r="N220" s="321" t="s">
        <v>4096</v>
      </c>
      <c r="O220" s="321" t="s">
        <v>4096</v>
      </c>
      <c r="P220" s="322" t="s">
        <v>4096</v>
      </c>
      <c r="Q220" s="308"/>
    </row>
    <row r="221" spans="3:17" x14ac:dyDescent="0.2">
      <c r="C221" s="315">
        <v>4236</v>
      </c>
      <c r="D221" s="316" t="s">
        <v>1225</v>
      </c>
      <c r="E221" s="317" t="s">
        <v>2381</v>
      </c>
      <c r="F221" s="317" t="s">
        <v>4060</v>
      </c>
      <c r="G221" s="318" t="s">
        <v>6364</v>
      </c>
      <c r="H221" s="319">
        <v>0</v>
      </c>
      <c r="I221" s="319">
        <v>0</v>
      </c>
      <c r="J221" s="319">
        <v>0</v>
      </c>
      <c r="K221" s="320">
        <v>20</v>
      </c>
      <c r="L221" s="320">
        <v>10</v>
      </c>
      <c r="M221" s="320">
        <v>3</v>
      </c>
      <c r="N221" s="321" t="s">
        <v>4096</v>
      </c>
      <c r="O221" s="321" t="s">
        <v>4096</v>
      </c>
      <c r="P221" s="322" t="s">
        <v>4096</v>
      </c>
      <c r="Q221" s="308"/>
    </row>
    <row r="222" spans="3:17" x14ac:dyDescent="0.2">
      <c r="C222" s="315">
        <v>4370</v>
      </c>
      <c r="D222" s="316" t="s">
        <v>1225</v>
      </c>
      <c r="E222" s="317" t="s">
        <v>2384</v>
      </c>
      <c r="F222" s="317" t="s">
        <v>4060</v>
      </c>
      <c r="G222" s="318" t="s">
        <v>6365</v>
      </c>
      <c r="H222" s="319">
        <v>9.5006589410685631</v>
      </c>
      <c r="I222" s="319">
        <v>0</v>
      </c>
      <c r="J222" s="319">
        <v>0</v>
      </c>
      <c r="K222" s="320">
        <v>20</v>
      </c>
      <c r="L222" s="320">
        <v>10</v>
      </c>
      <c r="M222" s="320">
        <v>3</v>
      </c>
      <c r="N222" s="321" t="s">
        <v>4096</v>
      </c>
      <c r="O222" s="321" t="s">
        <v>4096</v>
      </c>
      <c r="P222" s="322" t="s">
        <v>4096</v>
      </c>
      <c r="Q222" s="308"/>
    </row>
    <row r="223" spans="3:17" x14ac:dyDescent="0.2">
      <c r="C223" s="315">
        <v>12</v>
      </c>
      <c r="D223" s="316" t="s">
        <v>1225</v>
      </c>
      <c r="E223" s="317" t="s">
        <v>2486</v>
      </c>
      <c r="F223" s="317" t="s">
        <v>4061</v>
      </c>
      <c r="G223" s="318" t="s">
        <v>1514</v>
      </c>
      <c r="H223" s="319">
        <v>27.850000000011644</v>
      </c>
      <c r="I223" s="319">
        <v>0.32666666668374095</v>
      </c>
      <c r="J223" s="319">
        <v>0</v>
      </c>
      <c r="K223" s="320">
        <v>20</v>
      </c>
      <c r="L223" s="320">
        <v>15</v>
      </c>
      <c r="M223" s="320">
        <v>4</v>
      </c>
      <c r="N223" s="321" t="s">
        <v>224</v>
      </c>
      <c r="O223" s="321" t="s">
        <v>225</v>
      </c>
      <c r="P223" s="322" t="s">
        <v>225</v>
      </c>
      <c r="Q223" s="308"/>
    </row>
    <row r="224" spans="3:17" x14ac:dyDescent="0.2">
      <c r="C224" s="315">
        <v>96</v>
      </c>
      <c r="D224" s="316" t="s">
        <v>1225</v>
      </c>
      <c r="E224" s="317" t="s">
        <v>2486</v>
      </c>
      <c r="F224" s="317" t="s">
        <v>4061</v>
      </c>
      <c r="G224" s="318" t="s">
        <v>1515</v>
      </c>
      <c r="H224" s="319">
        <v>20.286666666681413</v>
      </c>
      <c r="I224" s="319">
        <v>0.52333333332790066</v>
      </c>
      <c r="J224" s="319">
        <v>0.60000000000000009</v>
      </c>
      <c r="K224" s="320">
        <v>20</v>
      </c>
      <c r="L224" s="320">
        <v>15</v>
      </c>
      <c r="M224" s="320">
        <v>4</v>
      </c>
      <c r="N224" s="321" t="s">
        <v>224</v>
      </c>
      <c r="O224" s="321" t="s">
        <v>225</v>
      </c>
      <c r="P224" s="322" t="s">
        <v>225</v>
      </c>
      <c r="Q224" s="308"/>
    </row>
    <row r="225" spans="3:17" x14ac:dyDescent="0.2">
      <c r="C225" s="315">
        <v>1040</v>
      </c>
      <c r="D225" s="316" t="s">
        <v>1225</v>
      </c>
      <c r="E225" s="317" t="s">
        <v>2486</v>
      </c>
      <c r="F225" s="317" t="s">
        <v>4061</v>
      </c>
      <c r="G225" s="318" t="s">
        <v>1509</v>
      </c>
      <c r="H225" s="319">
        <v>41.393333333276679</v>
      </c>
      <c r="I225" s="319">
        <v>2.1899999999790452</v>
      </c>
      <c r="J225" s="319">
        <v>0.60000000000000009</v>
      </c>
      <c r="K225" s="320">
        <v>20</v>
      </c>
      <c r="L225" s="320">
        <v>15</v>
      </c>
      <c r="M225" s="320">
        <v>4</v>
      </c>
      <c r="N225" s="321" t="s">
        <v>224</v>
      </c>
      <c r="O225" s="321" t="s">
        <v>225</v>
      </c>
      <c r="P225" s="322" t="s">
        <v>225</v>
      </c>
      <c r="Q225" s="308"/>
    </row>
    <row r="226" spans="3:17" x14ac:dyDescent="0.2">
      <c r="C226" s="315">
        <v>77</v>
      </c>
      <c r="D226" s="316" t="s">
        <v>1225</v>
      </c>
      <c r="E226" s="317" t="s">
        <v>2486</v>
      </c>
      <c r="F226" s="317" t="s">
        <v>4061</v>
      </c>
      <c r="G226" s="318" t="s">
        <v>1505</v>
      </c>
      <c r="H226" s="319">
        <v>59.303333333262714</v>
      </c>
      <c r="I226" s="319">
        <v>3.7166666666627863</v>
      </c>
      <c r="J226" s="319">
        <v>0.8</v>
      </c>
      <c r="K226" s="320">
        <v>20</v>
      </c>
      <c r="L226" s="320">
        <v>15</v>
      </c>
      <c r="M226" s="320">
        <v>4</v>
      </c>
      <c r="N226" s="321" t="s">
        <v>224</v>
      </c>
      <c r="O226" s="321" t="s">
        <v>225</v>
      </c>
      <c r="P226" s="322" t="s">
        <v>225</v>
      </c>
      <c r="Q226" s="308"/>
    </row>
    <row r="227" spans="3:17" x14ac:dyDescent="0.2">
      <c r="C227" s="315">
        <v>1042</v>
      </c>
      <c r="D227" s="316" t="s">
        <v>1225</v>
      </c>
      <c r="E227" s="317" t="s">
        <v>2486</v>
      </c>
      <c r="F227" s="317" t="s">
        <v>4061</v>
      </c>
      <c r="G227" s="318" t="s">
        <v>1511</v>
      </c>
      <c r="H227" s="319">
        <v>58.593333333253398</v>
      </c>
      <c r="I227" s="319">
        <v>3.7166666666627863</v>
      </c>
      <c r="J227" s="319">
        <v>0.8</v>
      </c>
      <c r="K227" s="320">
        <v>20</v>
      </c>
      <c r="L227" s="320">
        <v>15</v>
      </c>
      <c r="M227" s="320">
        <v>4</v>
      </c>
      <c r="N227" s="321" t="s">
        <v>224</v>
      </c>
      <c r="O227" s="321" t="s">
        <v>225</v>
      </c>
      <c r="P227" s="322" t="s">
        <v>225</v>
      </c>
      <c r="Q227" s="308"/>
    </row>
    <row r="228" spans="3:17" x14ac:dyDescent="0.2">
      <c r="C228" s="315">
        <v>1041</v>
      </c>
      <c r="D228" s="316" t="s">
        <v>1225</v>
      </c>
      <c r="E228" s="317" t="s">
        <v>2486</v>
      </c>
      <c r="F228" s="317" t="s">
        <v>4061</v>
      </c>
      <c r="G228" s="318" t="s">
        <v>1510</v>
      </c>
      <c r="H228" s="319">
        <v>32.819999999972062</v>
      </c>
      <c r="I228" s="319">
        <v>3.0066666666534729</v>
      </c>
      <c r="J228" s="319">
        <v>0.2</v>
      </c>
      <c r="K228" s="320">
        <v>20</v>
      </c>
      <c r="L228" s="320">
        <v>15</v>
      </c>
      <c r="M228" s="320">
        <v>4</v>
      </c>
      <c r="N228" s="321" t="s">
        <v>224</v>
      </c>
      <c r="O228" s="321" t="s">
        <v>225</v>
      </c>
      <c r="P228" s="322" t="s">
        <v>225</v>
      </c>
      <c r="Q228" s="144"/>
    </row>
    <row r="229" spans="3:17" x14ac:dyDescent="0.2">
      <c r="C229" s="315">
        <v>115</v>
      </c>
      <c r="D229" s="316" t="s">
        <v>1225</v>
      </c>
      <c r="E229" s="317" t="s">
        <v>2486</v>
      </c>
      <c r="F229" s="317" t="s">
        <v>4061</v>
      </c>
      <c r="G229" s="318" t="s">
        <v>1506</v>
      </c>
      <c r="H229" s="319">
        <v>47.243333333381457</v>
      </c>
      <c r="I229" s="319">
        <v>3.189999999990687</v>
      </c>
      <c r="J229" s="319">
        <v>0.4</v>
      </c>
      <c r="K229" s="320">
        <v>20</v>
      </c>
      <c r="L229" s="320">
        <v>15</v>
      </c>
      <c r="M229" s="320">
        <v>4</v>
      </c>
      <c r="N229" s="321" t="s">
        <v>224</v>
      </c>
      <c r="O229" s="321" t="s">
        <v>225</v>
      </c>
      <c r="P229" s="322" t="s">
        <v>225</v>
      </c>
      <c r="Q229" s="308"/>
    </row>
    <row r="230" spans="3:17" x14ac:dyDescent="0.2">
      <c r="C230" s="315">
        <v>1043</v>
      </c>
      <c r="D230" s="316" t="s">
        <v>1225</v>
      </c>
      <c r="E230" s="317" t="s">
        <v>2486</v>
      </c>
      <c r="F230" s="317" t="s">
        <v>4061</v>
      </c>
      <c r="G230" s="318" t="s">
        <v>1512</v>
      </c>
      <c r="H230" s="319">
        <v>47.243333333381457</v>
      </c>
      <c r="I230" s="319">
        <v>3.189999999990687</v>
      </c>
      <c r="J230" s="319">
        <v>0.4</v>
      </c>
      <c r="K230" s="320">
        <v>20</v>
      </c>
      <c r="L230" s="320">
        <v>15</v>
      </c>
      <c r="M230" s="320">
        <v>4</v>
      </c>
      <c r="N230" s="321" t="s">
        <v>224</v>
      </c>
      <c r="O230" s="321" t="s">
        <v>225</v>
      </c>
      <c r="P230" s="322" t="s">
        <v>225</v>
      </c>
      <c r="Q230" s="308"/>
    </row>
    <row r="231" spans="3:17" x14ac:dyDescent="0.2">
      <c r="C231" s="315">
        <v>66</v>
      </c>
      <c r="D231" s="316" t="s">
        <v>1225</v>
      </c>
      <c r="E231" s="317" t="s">
        <v>2486</v>
      </c>
      <c r="F231" s="317" t="s">
        <v>4061</v>
      </c>
      <c r="G231" s="318" t="s">
        <v>1501</v>
      </c>
      <c r="H231" s="319">
        <v>1222.3833333332325</v>
      </c>
      <c r="I231" s="319">
        <v>39.009999999997675</v>
      </c>
      <c r="J231" s="319">
        <v>0.8</v>
      </c>
      <c r="K231" s="320">
        <v>20</v>
      </c>
      <c r="L231" s="320">
        <v>15</v>
      </c>
      <c r="M231" s="320">
        <v>4</v>
      </c>
      <c r="N231" s="321" t="s">
        <v>224</v>
      </c>
      <c r="O231" s="321" t="s">
        <v>224</v>
      </c>
      <c r="P231" s="322" t="s">
        <v>225</v>
      </c>
      <c r="Q231" s="308"/>
    </row>
    <row r="232" spans="3:17" x14ac:dyDescent="0.2">
      <c r="C232" s="315">
        <v>127</v>
      </c>
      <c r="D232" s="316" t="s">
        <v>1225</v>
      </c>
      <c r="E232" s="317" t="s">
        <v>2486</v>
      </c>
      <c r="F232" s="317" t="s">
        <v>4061</v>
      </c>
      <c r="G232" s="318" t="s">
        <v>1502</v>
      </c>
      <c r="H232" s="319">
        <v>1382.3266666669865</v>
      </c>
      <c r="I232" s="319">
        <v>22.373333333199845</v>
      </c>
      <c r="J232" s="319">
        <v>1.2000000000000002</v>
      </c>
      <c r="K232" s="320">
        <v>20</v>
      </c>
      <c r="L232" s="320">
        <v>15</v>
      </c>
      <c r="M232" s="320">
        <v>4</v>
      </c>
      <c r="N232" s="321" t="s">
        <v>224</v>
      </c>
      <c r="O232" s="321" t="s">
        <v>224</v>
      </c>
      <c r="P232" s="322" t="s">
        <v>225</v>
      </c>
      <c r="Q232" s="144"/>
    </row>
    <row r="233" spans="3:17" x14ac:dyDescent="0.2">
      <c r="C233" s="315">
        <v>122</v>
      </c>
      <c r="D233" s="316" t="s">
        <v>1225</v>
      </c>
      <c r="E233" s="317" t="s">
        <v>2486</v>
      </c>
      <c r="F233" s="317" t="s">
        <v>4061</v>
      </c>
      <c r="G233" s="318" t="s">
        <v>1500</v>
      </c>
      <c r="H233" s="319">
        <v>150.08333333329065</v>
      </c>
      <c r="I233" s="319">
        <v>40.09333333333489</v>
      </c>
      <c r="J233" s="319">
        <v>0.2</v>
      </c>
      <c r="K233" s="320">
        <v>20</v>
      </c>
      <c r="L233" s="320">
        <v>15</v>
      </c>
      <c r="M233" s="320">
        <v>4</v>
      </c>
      <c r="N233" s="321" t="s">
        <v>224</v>
      </c>
      <c r="O233" s="321" t="s">
        <v>224</v>
      </c>
      <c r="P233" s="322" t="s">
        <v>225</v>
      </c>
      <c r="Q233" s="144"/>
    </row>
    <row r="234" spans="3:17" x14ac:dyDescent="0.2">
      <c r="C234" s="315">
        <v>816</v>
      </c>
      <c r="D234" s="316" t="s">
        <v>1225</v>
      </c>
      <c r="E234" s="317" t="s">
        <v>2486</v>
      </c>
      <c r="F234" s="317" t="s">
        <v>4061</v>
      </c>
      <c r="G234" s="318" t="s">
        <v>1578</v>
      </c>
      <c r="H234" s="319">
        <v>1.0566666666883975</v>
      </c>
      <c r="I234" s="319">
        <v>0</v>
      </c>
      <c r="J234" s="319">
        <v>0</v>
      </c>
      <c r="K234" s="320">
        <v>20</v>
      </c>
      <c r="L234" s="320">
        <v>15</v>
      </c>
      <c r="M234" s="320">
        <v>4</v>
      </c>
      <c r="N234" s="321" t="s">
        <v>225</v>
      </c>
      <c r="O234" s="321" t="s">
        <v>225</v>
      </c>
      <c r="P234" s="322" t="s">
        <v>225</v>
      </c>
      <c r="Q234" s="144"/>
    </row>
    <row r="235" spans="3:17" x14ac:dyDescent="0.2">
      <c r="C235" s="315">
        <v>124</v>
      </c>
      <c r="D235" s="316" t="s">
        <v>1225</v>
      </c>
      <c r="E235" s="317" t="s">
        <v>2486</v>
      </c>
      <c r="F235" s="317" t="s">
        <v>4061</v>
      </c>
      <c r="G235" s="318" t="s">
        <v>1513</v>
      </c>
      <c r="H235" s="319">
        <v>161.23333333327901</v>
      </c>
      <c r="I235" s="319">
        <v>40.09333333333489</v>
      </c>
      <c r="J235" s="319">
        <v>0.2</v>
      </c>
      <c r="K235" s="320">
        <v>20</v>
      </c>
      <c r="L235" s="320">
        <v>15</v>
      </c>
      <c r="M235" s="320">
        <v>4</v>
      </c>
      <c r="N235" s="321" t="s">
        <v>224</v>
      </c>
      <c r="O235" s="321" t="s">
        <v>224</v>
      </c>
      <c r="P235" s="322" t="s">
        <v>225</v>
      </c>
      <c r="Q235" s="144"/>
    </row>
    <row r="236" spans="3:17" x14ac:dyDescent="0.2">
      <c r="C236" s="315">
        <v>123</v>
      </c>
      <c r="D236" s="316" t="s">
        <v>1225</v>
      </c>
      <c r="E236" s="317" t="s">
        <v>2486</v>
      </c>
      <c r="F236" s="317" t="s">
        <v>4061</v>
      </c>
      <c r="G236" s="318" t="s">
        <v>1508</v>
      </c>
      <c r="H236" s="319">
        <v>150.08333333329065</v>
      </c>
      <c r="I236" s="319">
        <v>40.09333333333489</v>
      </c>
      <c r="J236" s="319">
        <v>0.2</v>
      </c>
      <c r="K236" s="320">
        <v>20</v>
      </c>
      <c r="L236" s="320">
        <v>15</v>
      </c>
      <c r="M236" s="320">
        <v>4</v>
      </c>
      <c r="N236" s="321" t="s">
        <v>224</v>
      </c>
      <c r="O236" s="321" t="s">
        <v>224</v>
      </c>
      <c r="P236" s="322" t="s">
        <v>225</v>
      </c>
      <c r="Q236" s="144"/>
    </row>
    <row r="237" spans="3:17" x14ac:dyDescent="0.2">
      <c r="C237" s="315">
        <v>731</v>
      </c>
      <c r="D237" s="316" t="s">
        <v>1225</v>
      </c>
      <c r="E237" s="317" t="s">
        <v>2486</v>
      </c>
      <c r="F237" s="317" t="s">
        <v>4061</v>
      </c>
      <c r="G237" s="318" t="s">
        <v>1503</v>
      </c>
      <c r="H237" s="319">
        <v>2.7533333333674821</v>
      </c>
      <c r="I237" s="319">
        <v>5.05666666663019</v>
      </c>
      <c r="J237" s="319">
        <v>0</v>
      </c>
      <c r="K237" s="320">
        <v>20</v>
      </c>
      <c r="L237" s="320">
        <v>15</v>
      </c>
      <c r="M237" s="320">
        <v>4</v>
      </c>
      <c r="N237" s="321" t="s">
        <v>225</v>
      </c>
      <c r="O237" s="321" t="s">
        <v>225</v>
      </c>
      <c r="P237" s="322" t="s">
        <v>225</v>
      </c>
      <c r="Q237" s="308"/>
    </row>
    <row r="238" spans="3:17" x14ac:dyDescent="0.2">
      <c r="C238" s="315">
        <v>1070</v>
      </c>
      <c r="D238" s="316" t="s">
        <v>1225</v>
      </c>
      <c r="E238" s="317" t="s">
        <v>2486</v>
      </c>
      <c r="F238" s="317" t="s">
        <v>4061</v>
      </c>
      <c r="G238" s="318" t="s">
        <v>1504</v>
      </c>
      <c r="H238" s="319">
        <v>0</v>
      </c>
      <c r="I238" s="319">
        <v>0</v>
      </c>
      <c r="J238" s="319">
        <v>0</v>
      </c>
      <c r="K238" s="320">
        <v>20</v>
      </c>
      <c r="L238" s="320">
        <v>15</v>
      </c>
      <c r="M238" s="320">
        <v>4</v>
      </c>
      <c r="N238" s="321" t="s">
        <v>225</v>
      </c>
      <c r="O238" s="321" t="s">
        <v>225</v>
      </c>
      <c r="P238" s="322" t="s">
        <v>225</v>
      </c>
      <c r="Q238" s="144"/>
    </row>
    <row r="239" spans="3:17" x14ac:dyDescent="0.2">
      <c r="C239" s="315">
        <v>79</v>
      </c>
      <c r="D239" s="316" t="s">
        <v>1225</v>
      </c>
      <c r="E239" s="317" t="s">
        <v>2486</v>
      </c>
      <c r="F239" s="317" t="s">
        <v>4061</v>
      </c>
      <c r="G239" s="318" t="s">
        <v>1517</v>
      </c>
      <c r="H239" s="319">
        <v>72.80333333333256</v>
      </c>
      <c r="I239" s="319">
        <v>17.616666666709353</v>
      </c>
      <c r="J239" s="319">
        <v>0.8</v>
      </c>
      <c r="K239" s="320">
        <v>20</v>
      </c>
      <c r="L239" s="320">
        <v>15</v>
      </c>
      <c r="M239" s="320">
        <v>4</v>
      </c>
      <c r="N239" s="321" t="s">
        <v>224</v>
      </c>
      <c r="O239" s="321" t="s">
        <v>224</v>
      </c>
      <c r="P239" s="322" t="s">
        <v>225</v>
      </c>
      <c r="Q239" s="144"/>
    </row>
    <row r="240" spans="3:17" x14ac:dyDescent="0.2">
      <c r="C240" s="315">
        <v>117</v>
      </c>
      <c r="D240" s="316" t="s">
        <v>1225</v>
      </c>
      <c r="E240" s="317" t="s">
        <v>2486</v>
      </c>
      <c r="F240" s="317" t="s">
        <v>4061</v>
      </c>
      <c r="G240" s="318" t="s">
        <v>1518</v>
      </c>
      <c r="H240" s="319">
        <v>1819.4766666665907</v>
      </c>
      <c r="I240" s="319">
        <v>12.119999999972061</v>
      </c>
      <c r="J240" s="319">
        <v>0.4</v>
      </c>
      <c r="K240" s="320">
        <v>20</v>
      </c>
      <c r="L240" s="320">
        <v>15</v>
      </c>
      <c r="M240" s="320">
        <v>4</v>
      </c>
      <c r="N240" s="321" t="s">
        <v>224</v>
      </c>
      <c r="O240" s="321" t="s">
        <v>225</v>
      </c>
      <c r="P240" s="322" t="s">
        <v>225</v>
      </c>
      <c r="Q240" s="144"/>
    </row>
    <row r="241" spans="3:17" x14ac:dyDescent="0.2">
      <c r="C241" s="315">
        <v>89</v>
      </c>
      <c r="D241" s="316" t="s">
        <v>1225</v>
      </c>
      <c r="E241" s="317" t="s">
        <v>2486</v>
      </c>
      <c r="F241" s="317" t="s">
        <v>4061</v>
      </c>
      <c r="G241" s="318" t="s">
        <v>1516</v>
      </c>
      <c r="H241" s="319">
        <v>0</v>
      </c>
      <c r="I241" s="319">
        <v>20.896666666644162</v>
      </c>
      <c r="J241" s="319">
        <v>0</v>
      </c>
      <c r="K241" s="320">
        <v>20</v>
      </c>
      <c r="L241" s="320">
        <v>15</v>
      </c>
      <c r="M241" s="320">
        <v>4</v>
      </c>
      <c r="N241" s="321" t="s">
        <v>225</v>
      </c>
      <c r="O241" s="321" t="s">
        <v>224</v>
      </c>
      <c r="P241" s="322" t="s">
        <v>225</v>
      </c>
      <c r="Q241" s="144"/>
    </row>
    <row r="242" spans="3:17" x14ac:dyDescent="0.2">
      <c r="C242" s="315">
        <v>1629</v>
      </c>
      <c r="D242" s="316" t="s">
        <v>1225</v>
      </c>
      <c r="E242" s="317" t="s">
        <v>2486</v>
      </c>
      <c r="F242" s="317" t="s">
        <v>4061</v>
      </c>
      <c r="G242" s="318" t="s">
        <v>2487</v>
      </c>
      <c r="H242" s="319">
        <v>148.33666666672798</v>
      </c>
      <c r="I242" s="319">
        <v>6.4166666666627865</v>
      </c>
      <c r="J242" s="319">
        <v>0</v>
      </c>
      <c r="K242" s="320">
        <v>20</v>
      </c>
      <c r="L242" s="320">
        <v>15</v>
      </c>
      <c r="M242" s="320">
        <v>4</v>
      </c>
      <c r="N242" s="321" t="s">
        <v>224</v>
      </c>
      <c r="O242" s="321" t="s">
        <v>225</v>
      </c>
      <c r="P242" s="322" t="s">
        <v>225</v>
      </c>
      <c r="Q242" s="144"/>
    </row>
    <row r="243" spans="3:17" x14ac:dyDescent="0.2">
      <c r="C243" s="315">
        <v>75</v>
      </c>
      <c r="D243" s="316" t="s">
        <v>1225</v>
      </c>
      <c r="E243" s="317" t="s">
        <v>2486</v>
      </c>
      <c r="F243" s="317" t="s">
        <v>4061</v>
      </c>
      <c r="G243" s="318" t="s">
        <v>2488</v>
      </c>
      <c r="H243" s="319">
        <v>182.84000000000233</v>
      </c>
      <c r="I243" s="319">
        <v>18.51333333333023</v>
      </c>
      <c r="J243" s="319">
        <v>0</v>
      </c>
      <c r="K243" s="320">
        <v>20</v>
      </c>
      <c r="L243" s="320">
        <v>15</v>
      </c>
      <c r="M243" s="320">
        <v>4</v>
      </c>
      <c r="N243" s="321" t="s">
        <v>224</v>
      </c>
      <c r="O243" s="321" t="s">
        <v>224</v>
      </c>
      <c r="P243" s="322" t="s">
        <v>225</v>
      </c>
      <c r="Q243" s="144"/>
    </row>
    <row r="244" spans="3:17" x14ac:dyDescent="0.2">
      <c r="C244" s="315">
        <v>73</v>
      </c>
      <c r="D244" s="316" t="s">
        <v>1225</v>
      </c>
      <c r="E244" s="317" t="s">
        <v>2486</v>
      </c>
      <c r="F244" s="317" t="s">
        <v>4061</v>
      </c>
      <c r="G244" s="318" t="s">
        <v>1499</v>
      </c>
      <c r="H244" s="319">
        <v>130.36999999996041</v>
      </c>
      <c r="I244" s="319">
        <v>21.023333333374467</v>
      </c>
      <c r="J244" s="319">
        <v>0</v>
      </c>
      <c r="K244" s="320">
        <v>20</v>
      </c>
      <c r="L244" s="320">
        <v>15</v>
      </c>
      <c r="M244" s="320">
        <v>4</v>
      </c>
      <c r="N244" s="321" t="s">
        <v>224</v>
      </c>
      <c r="O244" s="321" t="s">
        <v>224</v>
      </c>
      <c r="P244" s="322" t="s">
        <v>225</v>
      </c>
      <c r="Q244" s="308"/>
    </row>
    <row r="245" spans="3:17" x14ac:dyDescent="0.2">
      <c r="C245" s="315">
        <v>74</v>
      </c>
      <c r="D245" s="316" t="s">
        <v>1225</v>
      </c>
      <c r="E245" s="317" t="s">
        <v>2486</v>
      </c>
      <c r="F245" s="317" t="s">
        <v>4061</v>
      </c>
      <c r="G245" s="318" t="s">
        <v>1507</v>
      </c>
      <c r="H245" s="319">
        <v>132.87666666666047</v>
      </c>
      <c r="I245" s="319">
        <v>18.51333333333023</v>
      </c>
      <c r="J245" s="319">
        <v>0</v>
      </c>
      <c r="K245" s="320">
        <v>20</v>
      </c>
      <c r="L245" s="320">
        <v>15</v>
      </c>
      <c r="M245" s="320">
        <v>4</v>
      </c>
      <c r="N245" s="321" t="s">
        <v>224</v>
      </c>
      <c r="O245" s="321" t="s">
        <v>224</v>
      </c>
      <c r="P245" s="322" t="s">
        <v>225</v>
      </c>
      <c r="Q245" s="308"/>
    </row>
    <row r="246" spans="3:17" x14ac:dyDescent="0.2">
      <c r="C246" s="315">
        <v>1577</v>
      </c>
      <c r="D246" s="316" t="s">
        <v>1225</v>
      </c>
      <c r="E246" s="317" t="s">
        <v>2489</v>
      </c>
      <c r="F246" s="317" t="s">
        <v>4061</v>
      </c>
      <c r="G246" s="318" t="s">
        <v>2490</v>
      </c>
      <c r="H246" s="319">
        <v>11.096666666585953</v>
      </c>
      <c r="I246" s="319">
        <v>11.216666666627862</v>
      </c>
      <c r="J246" s="319">
        <v>0.60000000000000009</v>
      </c>
      <c r="K246" s="320">
        <v>15</v>
      </c>
      <c r="L246" s="320">
        <v>30</v>
      </c>
      <c r="M246" s="320">
        <v>5</v>
      </c>
      <c r="N246" s="321" t="s">
        <v>225</v>
      </c>
      <c r="O246" s="321" t="s">
        <v>225</v>
      </c>
      <c r="P246" s="322" t="s">
        <v>225</v>
      </c>
      <c r="Q246" s="144"/>
    </row>
    <row r="247" spans="3:17" x14ac:dyDescent="0.2">
      <c r="C247" s="315">
        <v>1579</v>
      </c>
      <c r="D247" s="316" t="s">
        <v>1225</v>
      </c>
      <c r="E247" s="317" t="s">
        <v>2489</v>
      </c>
      <c r="F247" s="317" t="s">
        <v>4061</v>
      </c>
      <c r="G247" s="318" t="s">
        <v>2491</v>
      </c>
      <c r="H247" s="319">
        <v>1.5700135685306507</v>
      </c>
      <c r="I247" s="319">
        <v>0</v>
      </c>
      <c r="J247" s="319">
        <v>0</v>
      </c>
      <c r="K247" s="320">
        <v>20</v>
      </c>
      <c r="L247" s="320">
        <v>15</v>
      </c>
      <c r="M247" s="320">
        <v>4</v>
      </c>
      <c r="N247" s="321" t="s">
        <v>4096</v>
      </c>
      <c r="O247" s="321" t="s">
        <v>4096</v>
      </c>
      <c r="P247" s="322" t="s">
        <v>4096</v>
      </c>
      <c r="Q247" s="144"/>
    </row>
    <row r="248" spans="3:17" x14ac:dyDescent="0.2">
      <c r="C248" s="315">
        <v>604</v>
      </c>
      <c r="D248" s="316" t="s">
        <v>1225</v>
      </c>
      <c r="E248" s="317" t="s">
        <v>2510</v>
      </c>
      <c r="F248" s="317" t="s">
        <v>4061</v>
      </c>
      <c r="G248" s="318" t="s">
        <v>1555</v>
      </c>
      <c r="H248" s="319">
        <v>32.269999999995342</v>
      </c>
      <c r="I248" s="319">
        <v>2.6033333332976327</v>
      </c>
      <c r="J248" s="319">
        <v>0.2</v>
      </c>
      <c r="K248" s="320">
        <v>20</v>
      </c>
      <c r="L248" s="320">
        <v>10</v>
      </c>
      <c r="M248" s="320">
        <v>3</v>
      </c>
      <c r="N248" s="321" t="s">
        <v>224</v>
      </c>
      <c r="O248" s="321" t="s">
        <v>225</v>
      </c>
      <c r="P248" s="322" t="s">
        <v>225</v>
      </c>
      <c r="Q248" s="308"/>
    </row>
    <row r="249" spans="3:17" x14ac:dyDescent="0.2">
      <c r="C249" s="315">
        <v>605</v>
      </c>
      <c r="D249" s="316" t="s">
        <v>1225</v>
      </c>
      <c r="E249" s="317" t="s">
        <v>2510</v>
      </c>
      <c r="F249" s="317" t="s">
        <v>4061</v>
      </c>
      <c r="G249" s="318" t="s">
        <v>1604</v>
      </c>
      <c r="H249" s="319">
        <v>24.44333333334653</v>
      </c>
      <c r="I249" s="319">
        <v>0</v>
      </c>
      <c r="J249" s="319">
        <v>0</v>
      </c>
      <c r="K249" s="320">
        <v>20</v>
      </c>
      <c r="L249" s="320">
        <v>10</v>
      </c>
      <c r="M249" s="320">
        <v>3</v>
      </c>
      <c r="N249" s="321" t="s">
        <v>224</v>
      </c>
      <c r="O249" s="321" t="s">
        <v>225</v>
      </c>
      <c r="P249" s="322" t="s">
        <v>225</v>
      </c>
      <c r="Q249" s="144"/>
    </row>
    <row r="250" spans="3:17" x14ac:dyDescent="0.2">
      <c r="C250" s="315">
        <v>606</v>
      </c>
      <c r="D250" s="316" t="s">
        <v>1225</v>
      </c>
      <c r="E250" s="317" t="s">
        <v>2510</v>
      </c>
      <c r="F250" s="317" t="s">
        <v>4061</v>
      </c>
      <c r="G250" s="318" t="s">
        <v>1598</v>
      </c>
      <c r="H250" s="319">
        <v>32.269999999995342</v>
      </c>
      <c r="I250" s="319">
        <v>2.6033333332976327</v>
      </c>
      <c r="J250" s="319">
        <v>0.2</v>
      </c>
      <c r="K250" s="320">
        <v>20</v>
      </c>
      <c r="L250" s="320">
        <v>10</v>
      </c>
      <c r="M250" s="320">
        <v>3</v>
      </c>
      <c r="N250" s="321" t="s">
        <v>224</v>
      </c>
      <c r="O250" s="321" t="s">
        <v>225</v>
      </c>
      <c r="P250" s="322" t="s">
        <v>225</v>
      </c>
      <c r="Q250" s="144"/>
    </row>
    <row r="251" spans="3:17" x14ac:dyDescent="0.2">
      <c r="C251" s="315">
        <v>1508</v>
      </c>
      <c r="D251" s="316" t="s">
        <v>1225</v>
      </c>
      <c r="E251" s="317" t="s">
        <v>2510</v>
      </c>
      <c r="F251" s="317" t="s">
        <v>4061</v>
      </c>
      <c r="G251" s="318" t="s">
        <v>1606</v>
      </c>
      <c r="H251" s="319">
        <v>24.44333333334653</v>
      </c>
      <c r="I251" s="319">
        <v>0</v>
      </c>
      <c r="J251" s="319">
        <v>0</v>
      </c>
      <c r="K251" s="320">
        <v>20</v>
      </c>
      <c r="L251" s="320">
        <v>10</v>
      </c>
      <c r="M251" s="320">
        <v>3</v>
      </c>
      <c r="N251" s="321" t="s">
        <v>224</v>
      </c>
      <c r="O251" s="321" t="s">
        <v>225</v>
      </c>
      <c r="P251" s="322" t="s">
        <v>225</v>
      </c>
      <c r="Q251" s="144"/>
    </row>
    <row r="252" spans="3:17" x14ac:dyDescent="0.2">
      <c r="C252" s="315">
        <v>1510</v>
      </c>
      <c r="D252" s="316" t="s">
        <v>1225</v>
      </c>
      <c r="E252" s="317" t="s">
        <v>2510</v>
      </c>
      <c r="F252" s="317" t="s">
        <v>4061</v>
      </c>
      <c r="G252" s="318" t="s">
        <v>1596</v>
      </c>
      <c r="H252" s="319">
        <v>24.44333333334653</v>
      </c>
      <c r="I252" s="319">
        <v>0</v>
      </c>
      <c r="J252" s="319">
        <v>0</v>
      </c>
      <c r="K252" s="320">
        <v>20</v>
      </c>
      <c r="L252" s="320">
        <v>10</v>
      </c>
      <c r="M252" s="320">
        <v>3</v>
      </c>
      <c r="N252" s="321" t="s">
        <v>224</v>
      </c>
      <c r="O252" s="321" t="s">
        <v>225</v>
      </c>
      <c r="P252" s="322" t="s">
        <v>225</v>
      </c>
      <c r="Q252" s="144"/>
    </row>
    <row r="253" spans="3:17" x14ac:dyDescent="0.2">
      <c r="C253" s="315">
        <v>847</v>
      </c>
      <c r="D253" s="316" t="s">
        <v>1225</v>
      </c>
      <c r="E253" s="317" t="s">
        <v>2510</v>
      </c>
      <c r="F253" s="317" t="s">
        <v>4061</v>
      </c>
      <c r="G253" s="318" t="s">
        <v>1556</v>
      </c>
      <c r="H253" s="319">
        <v>39.573333333421033</v>
      </c>
      <c r="I253" s="319">
        <v>2.3700000000069852</v>
      </c>
      <c r="J253" s="319">
        <v>0.2</v>
      </c>
      <c r="K253" s="320">
        <v>20</v>
      </c>
      <c r="L253" s="320">
        <v>10</v>
      </c>
      <c r="M253" s="320">
        <v>3</v>
      </c>
      <c r="N253" s="321" t="s">
        <v>224</v>
      </c>
      <c r="O253" s="321" t="s">
        <v>225</v>
      </c>
      <c r="P253" s="322" t="s">
        <v>225</v>
      </c>
      <c r="Q253" s="308"/>
    </row>
    <row r="254" spans="3:17" x14ac:dyDescent="0.2">
      <c r="C254" s="315">
        <v>848</v>
      </c>
      <c r="D254" s="316" t="s">
        <v>1225</v>
      </c>
      <c r="E254" s="317" t="s">
        <v>2510</v>
      </c>
      <c r="F254" s="317" t="s">
        <v>4061</v>
      </c>
      <c r="G254" s="318" t="s">
        <v>1605</v>
      </c>
      <c r="H254" s="319">
        <v>23.433333333407063</v>
      </c>
      <c r="I254" s="319">
        <v>0</v>
      </c>
      <c r="J254" s="319">
        <v>0</v>
      </c>
      <c r="K254" s="320">
        <v>20</v>
      </c>
      <c r="L254" s="320">
        <v>10</v>
      </c>
      <c r="M254" s="320">
        <v>3</v>
      </c>
      <c r="N254" s="321" t="s">
        <v>224</v>
      </c>
      <c r="O254" s="321" t="s">
        <v>225</v>
      </c>
      <c r="P254" s="322" t="s">
        <v>225</v>
      </c>
      <c r="Q254" s="144"/>
    </row>
    <row r="255" spans="3:17" x14ac:dyDescent="0.2">
      <c r="C255" s="315">
        <v>849</v>
      </c>
      <c r="D255" s="316" t="s">
        <v>1225</v>
      </c>
      <c r="E255" s="317" t="s">
        <v>2510</v>
      </c>
      <c r="F255" s="317" t="s">
        <v>4061</v>
      </c>
      <c r="G255" s="318" t="s">
        <v>1599</v>
      </c>
      <c r="H255" s="319">
        <v>39.573333333421033</v>
      </c>
      <c r="I255" s="319">
        <v>2.3700000000069852</v>
      </c>
      <c r="J255" s="319">
        <v>0.2</v>
      </c>
      <c r="K255" s="320">
        <v>20</v>
      </c>
      <c r="L255" s="320">
        <v>10</v>
      </c>
      <c r="M255" s="320">
        <v>3</v>
      </c>
      <c r="N255" s="321" t="s">
        <v>224</v>
      </c>
      <c r="O255" s="321" t="s">
        <v>225</v>
      </c>
      <c r="P255" s="322" t="s">
        <v>225</v>
      </c>
      <c r="Q255" s="144"/>
    </row>
    <row r="256" spans="3:17" x14ac:dyDescent="0.2">
      <c r="C256" s="315">
        <v>1509</v>
      </c>
      <c r="D256" s="316" t="s">
        <v>1225</v>
      </c>
      <c r="E256" s="317" t="s">
        <v>2510</v>
      </c>
      <c r="F256" s="317" t="s">
        <v>4061</v>
      </c>
      <c r="G256" s="318" t="s">
        <v>1607</v>
      </c>
      <c r="H256" s="319">
        <v>23.433333333407063</v>
      </c>
      <c r="I256" s="319">
        <v>1.9100000000093134</v>
      </c>
      <c r="J256" s="319">
        <v>0</v>
      </c>
      <c r="K256" s="320">
        <v>20</v>
      </c>
      <c r="L256" s="320">
        <v>10</v>
      </c>
      <c r="M256" s="320">
        <v>3</v>
      </c>
      <c r="N256" s="321" t="s">
        <v>224</v>
      </c>
      <c r="O256" s="321" t="s">
        <v>225</v>
      </c>
      <c r="P256" s="322" t="s">
        <v>225</v>
      </c>
      <c r="Q256" s="308"/>
    </row>
    <row r="257" spans="3:17" x14ac:dyDescent="0.2">
      <c r="C257" s="315">
        <v>1511</v>
      </c>
      <c r="D257" s="316" t="s">
        <v>1225</v>
      </c>
      <c r="E257" s="317" t="s">
        <v>2510</v>
      </c>
      <c r="F257" s="317" t="s">
        <v>4061</v>
      </c>
      <c r="G257" s="318" t="s">
        <v>1597</v>
      </c>
      <c r="H257" s="319">
        <v>23.433333333407063</v>
      </c>
      <c r="I257" s="319">
        <v>0</v>
      </c>
      <c r="J257" s="319">
        <v>0</v>
      </c>
      <c r="K257" s="320">
        <v>20</v>
      </c>
      <c r="L257" s="320">
        <v>10</v>
      </c>
      <c r="M257" s="320">
        <v>3</v>
      </c>
      <c r="N257" s="321" t="s">
        <v>224</v>
      </c>
      <c r="O257" s="321" t="s">
        <v>225</v>
      </c>
      <c r="P257" s="322" t="s">
        <v>225</v>
      </c>
      <c r="Q257" s="308"/>
    </row>
    <row r="258" spans="3:17" x14ac:dyDescent="0.2">
      <c r="C258" s="315">
        <v>229</v>
      </c>
      <c r="D258" s="316" t="s">
        <v>1225</v>
      </c>
      <c r="E258" s="317" t="s">
        <v>2510</v>
      </c>
      <c r="F258" s="317" t="s">
        <v>4061</v>
      </c>
      <c r="G258" s="318" t="s">
        <v>1519</v>
      </c>
      <c r="H258" s="319">
        <v>0</v>
      </c>
      <c r="I258" s="319">
        <v>0</v>
      </c>
      <c r="J258" s="319">
        <v>0</v>
      </c>
      <c r="K258" s="320">
        <v>20</v>
      </c>
      <c r="L258" s="320">
        <v>10</v>
      </c>
      <c r="M258" s="320">
        <v>3</v>
      </c>
      <c r="N258" s="321" t="s">
        <v>225</v>
      </c>
      <c r="O258" s="321" t="s">
        <v>225</v>
      </c>
      <c r="P258" s="322" t="s">
        <v>225</v>
      </c>
      <c r="Q258" s="308"/>
    </row>
    <row r="259" spans="3:17" x14ac:dyDescent="0.2">
      <c r="C259" s="315">
        <v>632</v>
      </c>
      <c r="D259" s="316" t="s">
        <v>1225</v>
      </c>
      <c r="E259" s="317" t="s">
        <v>2510</v>
      </c>
      <c r="F259" s="317" t="s">
        <v>4061</v>
      </c>
      <c r="G259" s="318" t="s">
        <v>1520</v>
      </c>
      <c r="H259" s="319">
        <v>30.416666666627862</v>
      </c>
      <c r="I259" s="319">
        <v>2.2400000000023286</v>
      </c>
      <c r="J259" s="319">
        <v>0.2</v>
      </c>
      <c r="K259" s="320">
        <v>20</v>
      </c>
      <c r="L259" s="320">
        <v>10</v>
      </c>
      <c r="M259" s="320">
        <v>3</v>
      </c>
      <c r="N259" s="321" t="s">
        <v>224</v>
      </c>
      <c r="O259" s="321" t="s">
        <v>225</v>
      </c>
      <c r="P259" s="322" t="s">
        <v>225</v>
      </c>
      <c r="Q259" s="308"/>
    </row>
    <row r="260" spans="3:17" x14ac:dyDescent="0.2">
      <c r="C260" s="315">
        <v>771</v>
      </c>
      <c r="D260" s="316" t="s">
        <v>1225</v>
      </c>
      <c r="E260" s="317" t="s">
        <v>2510</v>
      </c>
      <c r="F260" s="317" t="s">
        <v>4061</v>
      </c>
      <c r="G260" s="318" t="s">
        <v>1521</v>
      </c>
      <c r="H260" s="319">
        <v>34.160000000009312</v>
      </c>
      <c r="I260" s="319">
        <v>0</v>
      </c>
      <c r="J260" s="319">
        <v>0</v>
      </c>
      <c r="K260" s="320">
        <v>20</v>
      </c>
      <c r="L260" s="320">
        <v>10</v>
      </c>
      <c r="M260" s="320">
        <v>3</v>
      </c>
      <c r="N260" s="321" t="s">
        <v>224</v>
      </c>
      <c r="O260" s="321" t="s">
        <v>225</v>
      </c>
      <c r="P260" s="322" t="s">
        <v>225</v>
      </c>
      <c r="Q260" s="308"/>
    </row>
    <row r="261" spans="3:17" x14ac:dyDescent="0.2">
      <c r="C261" s="315">
        <v>740</v>
      </c>
      <c r="D261" s="316" t="s">
        <v>1225</v>
      </c>
      <c r="E261" s="317" t="s">
        <v>2510</v>
      </c>
      <c r="F261" s="317" t="s">
        <v>4061</v>
      </c>
      <c r="G261" s="318" t="s">
        <v>1548</v>
      </c>
      <c r="H261" s="319">
        <v>12.600000000000001</v>
      </c>
      <c r="I261" s="319">
        <v>8.3099999999860312</v>
      </c>
      <c r="J261" s="319">
        <v>2.8000000000000003</v>
      </c>
      <c r="K261" s="320">
        <v>15</v>
      </c>
      <c r="L261" s="320">
        <v>30</v>
      </c>
      <c r="M261" s="320">
        <v>5</v>
      </c>
      <c r="N261" s="321" t="s">
        <v>225</v>
      </c>
      <c r="O261" s="321" t="s">
        <v>225</v>
      </c>
      <c r="P261" s="322" t="s">
        <v>225</v>
      </c>
      <c r="Q261" s="144"/>
    </row>
    <row r="262" spans="3:17" x14ac:dyDescent="0.2">
      <c r="C262" s="315">
        <v>1017</v>
      </c>
      <c r="D262" s="316" t="s">
        <v>1225</v>
      </c>
      <c r="E262" s="317" t="s">
        <v>2510</v>
      </c>
      <c r="F262" s="317" t="s">
        <v>4061</v>
      </c>
      <c r="G262" s="318" t="s">
        <v>1549</v>
      </c>
      <c r="H262" s="319">
        <v>10.123333333292976</v>
      </c>
      <c r="I262" s="319">
        <v>10.883333333325574</v>
      </c>
      <c r="J262" s="319">
        <v>1.6</v>
      </c>
      <c r="K262" s="320">
        <v>15</v>
      </c>
      <c r="L262" s="320">
        <v>30</v>
      </c>
      <c r="M262" s="320">
        <v>5</v>
      </c>
      <c r="N262" s="321" t="s">
        <v>225</v>
      </c>
      <c r="O262" s="321" t="s">
        <v>225</v>
      </c>
      <c r="P262" s="322" t="s">
        <v>225</v>
      </c>
      <c r="Q262" s="308"/>
    </row>
    <row r="263" spans="3:17" x14ac:dyDescent="0.2">
      <c r="C263" s="315">
        <v>893</v>
      </c>
      <c r="D263" s="316" t="s">
        <v>1225</v>
      </c>
      <c r="E263" s="317" t="s">
        <v>2510</v>
      </c>
      <c r="F263" s="317" t="s">
        <v>4061</v>
      </c>
      <c r="G263" s="318" t="s">
        <v>1587</v>
      </c>
      <c r="H263" s="319">
        <v>0</v>
      </c>
      <c r="I263" s="319">
        <v>0</v>
      </c>
      <c r="J263" s="319">
        <v>0</v>
      </c>
      <c r="K263" s="320">
        <v>15</v>
      </c>
      <c r="L263" s="320">
        <v>30</v>
      </c>
      <c r="M263" s="320">
        <v>5</v>
      </c>
      <c r="N263" s="321" t="s">
        <v>225</v>
      </c>
      <c r="O263" s="321" t="s">
        <v>225</v>
      </c>
      <c r="P263" s="322" t="s">
        <v>225</v>
      </c>
      <c r="Q263" s="308"/>
    </row>
    <row r="264" spans="3:17" x14ac:dyDescent="0.2">
      <c r="C264" s="315">
        <v>52</v>
      </c>
      <c r="D264" s="316" t="s">
        <v>1225</v>
      </c>
      <c r="E264" s="317" t="s">
        <v>2492</v>
      </c>
      <c r="F264" s="317" t="s">
        <v>4061</v>
      </c>
      <c r="G264" s="318" t="s">
        <v>1727</v>
      </c>
      <c r="H264" s="319">
        <v>35.456666666711683</v>
      </c>
      <c r="I264" s="319">
        <v>0.68333333336049695</v>
      </c>
      <c r="J264" s="319">
        <v>0</v>
      </c>
      <c r="K264" s="320">
        <v>20</v>
      </c>
      <c r="L264" s="320">
        <v>10</v>
      </c>
      <c r="M264" s="320">
        <v>3</v>
      </c>
      <c r="N264" s="321" t="s">
        <v>224</v>
      </c>
      <c r="O264" s="321" t="s">
        <v>225</v>
      </c>
      <c r="P264" s="322" t="s">
        <v>225</v>
      </c>
      <c r="Q264" s="144"/>
    </row>
    <row r="265" spans="3:17" x14ac:dyDescent="0.2">
      <c r="C265" s="315">
        <v>1359</v>
      </c>
      <c r="D265" s="316" t="s">
        <v>1225</v>
      </c>
      <c r="E265" s="317" t="s">
        <v>2492</v>
      </c>
      <c r="F265" s="317" t="s">
        <v>4061</v>
      </c>
      <c r="G265" s="318" t="s">
        <v>1728</v>
      </c>
      <c r="H265" s="319">
        <v>43.843333333299967</v>
      </c>
      <c r="I265" s="319">
        <v>0.68333333336049695</v>
      </c>
      <c r="J265" s="319">
        <v>0</v>
      </c>
      <c r="K265" s="320">
        <v>20</v>
      </c>
      <c r="L265" s="320">
        <v>10</v>
      </c>
      <c r="M265" s="320">
        <v>3</v>
      </c>
      <c r="N265" s="321" t="s">
        <v>224</v>
      </c>
      <c r="O265" s="321" t="s">
        <v>225</v>
      </c>
      <c r="P265" s="322" t="s">
        <v>225</v>
      </c>
      <c r="Q265" s="144"/>
    </row>
    <row r="266" spans="3:17" x14ac:dyDescent="0.2">
      <c r="C266" s="315">
        <v>615</v>
      </c>
      <c r="D266" s="316" t="s">
        <v>1225</v>
      </c>
      <c r="E266" s="317" t="s">
        <v>2492</v>
      </c>
      <c r="F266" s="317" t="s">
        <v>4061</v>
      </c>
      <c r="G266" s="318" t="s">
        <v>1702</v>
      </c>
      <c r="H266" s="319">
        <v>77.830000000109436</v>
      </c>
      <c r="I266" s="319">
        <v>10.526666666648817</v>
      </c>
      <c r="J266" s="319">
        <v>0.4</v>
      </c>
      <c r="K266" s="320">
        <v>20</v>
      </c>
      <c r="L266" s="320">
        <v>15</v>
      </c>
      <c r="M266" s="320">
        <v>4</v>
      </c>
      <c r="N266" s="321" t="s">
        <v>224</v>
      </c>
      <c r="O266" s="321" t="s">
        <v>225</v>
      </c>
      <c r="P266" s="322" t="s">
        <v>225</v>
      </c>
      <c r="Q266" s="144"/>
    </row>
    <row r="267" spans="3:17" x14ac:dyDescent="0.2">
      <c r="C267" s="315">
        <v>616</v>
      </c>
      <c r="D267" s="316" t="s">
        <v>1225</v>
      </c>
      <c r="E267" s="317" t="s">
        <v>2492</v>
      </c>
      <c r="F267" s="317" t="s">
        <v>4061</v>
      </c>
      <c r="G267" s="318" t="s">
        <v>1748</v>
      </c>
      <c r="H267" s="319">
        <v>57.666666666709354</v>
      </c>
      <c r="I267" s="319">
        <v>2.1899999999790452</v>
      </c>
      <c r="J267" s="319">
        <v>0</v>
      </c>
      <c r="K267" s="320">
        <v>20</v>
      </c>
      <c r="L267" s="320">
        <v>15</v>
      </c>
      <c r="M267" s="320">
        <v>4</v>
      </c>
      <c r="N267" s="321" t="s">
        <v>224</v>
      </c>
      <c r="O267" s="321" t="s">
        <v>225</v>
      </c>
      <c r="P267" s="322" t="s">
        <v>225</v>
      </c>
      <c r="Q267" s="144"/>
    </row>
    <row r="268" spans="3:17" x14ac:dyDescent="0.2">
      <c r="C268" s="315">
        <v>617</v>
      </c>
      <c r="D268" s="316" t="s">
        <v>1225</v>
      </c>
      <c r="E268" s="317" t="s">
        <v>2492</v>
      </c>
      <c r="F268" s="317" t="s">
        <v>4061</v>
      </c>
      <c r="G268" s="318" t="s">
        <v>1750</v>
      </c>
      <c r="H268" s="319">
        <v>77.830000000109436</v>
      </c>
      <c r="I268" s="319">
        <v>10.526666666648817</v>
      </c>
      <c r="J268" s="319">
        <v>0.4</v>
      </c>
      <c r="K268" s="320">
        <v>20</v>
      </c>
      <c r="L268" s="320">
        <v>15</v>
      </c>
      <c r="M268" s="320">
        <v>4</v>
      </c>
      <c r="N268" s="321" t="s">
        <v>224</v>
      </c>
      <c r="O268" s="321" t="s">
        <v>225</v>
      </c>
      <c r="P268" s="322" t="s">
        <v>225</v>
      </c>
      <c r="Q268" s="144"/>
    </row>
    <row r="269" spans="3:17" x14ac:dyDescent="0.2">
      <c r="C269" s="315">
        <v>618</v>
      </c>
      <c r="D269" s="316" t="s">
        <v>1225</v>
      </c>
      <c r="E269" s="317" t="s">
        <v>2492</v>
      </c>
      <c r="F269" s="317" t="s">
        <v>4061</v>
      </c>
      <c r="G269" s="318" t="s">
        <v>1752</v>
      </c>
      <c r="H269" s="319">
        <v>74.966666666802482</v>
      </c>
      <c r="I269" s="319">
        <v>10.526666666648817</v>
      </c>
      <c r="J269" s="319">
        <v>0.4</v>
      </c>
      <c r="K269" s="320">
        <v>20</v>
      </c>
      <c r="L269" s="320">
        <v>15</v>
      </c>
      <c r="M269" s="320">
        <v>4</v>
      </c>
      <c r="N269" s="321" t="s">
        <v>224</v>
      </c>
      <c r="O269" s="321" t="s">
        <v>225</v>
      </c>
      <c r="P269" s="322" t="s">
        <v>225</v>
      </c>
      <c r="Q269" s="144"/>
    </row>
    <row r="270" spans="3:17" x14ac:dyDescent="0.2">
      <c r="C270" s="315">
        <v>619</v>
      </c>
      <c r="D270" s="316" t="s">
        <v>1225</v>
      </c>
      <c r="E270" s="317" t="s">
        <v>2492</v>
      </c>
      <c r="F270" s="317" t="s">
        <v>4061</v>
      </c>
      <c r="G270" s="318" t="s">
        <v>1754</v>
      </c>
      <c r="H270" s="319">
        <v>60.206666666711683</v>
      </c>
      <c r="I270" s="319">
        <v>2.1899999999790452</v>
      </c>
      <c r="J270" s="319">
        <v>0</v>
      </c>
      <c r="K270" s="320">
        <v>20</v>
      </c>
      <c r="L270" s="320">
        <v>15</v>
      </c>
      <c r="M270" s="320">
        <v>4</v>
      </c>
      <c r="N270" s="321" t="s">
        <v>224</v>
      </c>
      <c r="O270" s="321" t="s">
        <v>225</v>
      </c>
      <c r="P270" s="322" t="s">
        <v>225</v>
      </c>
      <c r="Q270" s="144"/>
    </row>
    <row r="271" spans="3:17" x14ac:dyDescent="0.2">
      <c r="C271" s="315">
        <v>620</v>
      </c>
      <c r="D271" s="316" t="s">
        <v>1225</v>
      </c>
      <c r="E271" s="317" t="s">
        <v>2492</v>
      </c>
      <c r="F271" s="317" t="s">
        <v>4061</v>
      </c>
      <c r="G271" s="318" t="s">
        <v>1780</v>
      </c>
      <c r="H271" s="319">
        <v>77.830000000109436</v>
      </c>
      <c r="I271" s="319">
        <v>10.526666666648817</v>
      </c>
      <c r="J271" s="319">
        <v>0.4</v>
      </c>
      <c r="K271" s="320">
        <v>20</v>
      </c>
      <c r="L271" s="320">
        <v>15</v>
      </c>
      <c r="M271" s="320">
        <v>4</v>
      </c>
      <c r="N271" s="321" t="s">
        <v>224</v>
      </c>
      <c r="O271" s="321" t="s">
        <v>225</v>
      </c>
      <c r="P271" s="322" t="s">
        <v>225</v>
      </c>
      <c r="Q271" s="144"/>
    </row>
    <row r="272" spans="3:17" x14ac:dyDescent="0.2">
      <c r="C272" s="315">
        <v>621</v>
      </c>
      <c r="D272" s="316" t="s">
        <v>1225</v>
      </c>
      <c r="E272" s="317" t="s">
        <v>2492</v>
      </c>
      <c r="F272" s="317" t="s">
        <v>4061</v>
      </c>
      <c r="G272" s="318" t="s">
        <v>1782</v>
      </c>
      <c r="H272" s="319">
        <v>56.300000000058212</v>
      </c>
      <c r="I272" s="319">
        <v>2.1899999999790452</v>
      </c>
      <c r="J272" s="319">
        <v>0</v>
      </c>
      <c r="K272" s="320">
        <v>20</v>
      </c>
      <c r="L272" s="320">
        <v>15</v>
      </c>
      <c r="M272" s="320">
        <v>4</v>
      </c>
      <c r="N272" s="321" t="s">
        <v>224</v>
      </c>
      <c r="O272" s="321" t="s">
        <v>225</v>
      </c>
      <c r="P272" s="322" t="s">
        <v>225</v>
      </c>
      <c r="Q272" s="144"/>
    </row>
    <row r="273" spans="3:17" x14ac:dyDescent="0.2">
      <c r="C273" s="315">
        <v>874</v>
      </c>
      <c r="D273" s="316" t="s">
        <v>1225</v>
      </c>
      <c r="E273" s="317" t="s">
        <v>2492</v>
      </c>
      <c r="F273" s="317" t="s">
        <v>4061</v>
      </c>
      <c r="G273" s="318" t="s">
        <v>1703</v>
      </c>
      <c r="H273" s="319">
        <v>72.669999999983702</v>
      </c>
      <c r="I273" s="319">
        <v>3.280000000004657</v>
      </c>
      <c r="J273" s="319">
        <v>0.4</v>
      </c>
      <c r="K273" s="320">
        <v>20</v>
      </c>
      <c r="L273" s="320">
        <v>15</v>
      </c>
      <c r="M273" s="320">
        <v>4</v>
      </c>
      <c r="N273" s="321" t="s">
        <v>224</v>
      </c>
      <c r="O273" s="321" t="s">
        <v>225</v>
      </c>
      <c r="P273" s="322" t="s">
        <v>225</v>
      </c>
      <c r="Q273" s="144"/>
    </row>
    <row r="274" spans="3:17" x14ac:dyDescent="0.2">
      <c r="C274" s="315">
        <v>875</v>
      </c>
      <c r="D274" s="316" t="s">
        <v>1225</v>
      </c>
      <c r="E274" s="317" t="s">
        <v>2492</v>
      </c>
      <c r="F274" s="317" t="s">
        <v>4061</v>
      </c>
      <c r="G274" s="318" t="s">
        <v>1749</v>
      </c>
      <c r="H274" s="319">
        <v>40.896666666597596</v>
      </c>
      <c r="I274" s="319">
        <v>0.68333333336049695</v>
      </c>
      <c r="J274" s="319">
        <v>0.2</v>
      </c>
      <c r="K274" s="320">
        <v>20</v>
      </c>
      <c r="L274" s="320">
        <v>15</v>
      </c>
      <c r="M274" s="320">
        <v>4</v>
      </c>
      <c r="N274" s="321" t="s">
        <v>224</v>
      </c>
      <c r="O274" s="321" t="s">
        <v>225</v>
      </c>
      <c r="P274" s="322" t="s">
        <v>225</v>
      </c>
      <c r="Q274" s="144"/>
    </row>
    <row r="275" spans="3:17" x14ac:dyDescent="0.2">
      <c r="C275" s="315">
        <v>876</v>
      </c>
      <c r="D275" s="316" t="s">
        <v>1225</v>
      </c>
      <c r="E275" s="317" t="s">
        <v>2492</v>
      </c>
      <c r="F275" s="317" t="s">
        <v>4061</v>
      </c>
      <c r="G275" s="318" t="s">
        <v>1751</v>
      </c>
      <c r="H275" s="319">
        <v>72.669999999983702</v>
      </c>
      <c r="I275" s="319">
        <v>3.280000000004657</v>
      </c>
      <c r="J275" s="319">
        <v>0.4</v>
      </c>
      <c r="K275" s="320">
        <v>20</v>
      </c>
      <c r="L275" s="320">
        <v>15</v>
      </c>
      <c r="M275" s="320">
        <v>4</v>
      </c>
      <c r="N275" s="321" t="s">
        <v>224</v>
      </c>
      <c r="O275" s="321" t="s">
        <v>225</v>
      </c>
      <c r="P275" s="322" t="s">
        <v>225</v>
      </c>
      <c r="Q275" s="144"/>
    </row>
    <row r="276" spans="3:17" x14ac:dyDescent="0.2">
      <c r="C276" s="315">
        <v>877</v>
      </c>
      <c r="D276" s="316" t="s">
        <v>1225</v>
      </c>
      <c r="E276" s="317" t="s">
        <v>2492</v>
      </c>
      <c r="F276" s="317" t="s">
        <v>4061</v>
      </c>
      <c r="G276" s="318" t="s">
        <v>1753</v>
      </c>
      <c r="H276" s="319">
        <v>77.873333333339545</v>
      </c>
      <c r="I276" s="319">
        <v>3.280000000004657</v>
      </c>
      <c r="J276" s="319">
        <v>0.4</v>
      </c>
      <c r="K276" s="320">
        <v>20</v>
      </c>
      <c r="L276" s="320">
        <v>15</v>
      </c>
      <c r="M276" s="320">
        <v>4</v>
      </c>
      <c r="N276" s="321" t="s">
        <v>224</v>
      </c>
      <c r="O276" s="321" t="s">
        <v>225</v>
      </c>
      <c r="P276" s="322" t="s">
        <v>225</v>
      </c>
      <c r="Q276" s="144"/>
    </row>
    <row r="277" spans="3:17" x14ac:dyDescent="0.2">
      <c r="C277" s="315">
        <v>878</v>
      </c>
      <c r="D277" s="316" t="s">
        <v>1225</v>
      </c>
      <c r="E277" s="317" t="s">
        <v>2492</v>
      </c>
      <c r="F277" s="317" t="s">
        <v>4061</v>
      </c>
      <c r="G277" s="318" t="s">
        <v>1755</v>
      </c>
      <c r="H277" s="319">
        <v>46.399999999918514</v>
      </c>
      <c r="I277" s="319">
        <v>0.68333333336049695</v>
      </c>
      <c r="J277" s="319">
        <v>0.2</v>
      </c>
      <c r="K277" s="320">
        <v>20</v>
      </c>
      <c r="L277" s="320">
        <v>15</v>
      </c>
      <c r="M277" s="320">
        <v>4</v>
      </c>
      <c r="N277" s="321" t="s">
        <v>224</v>
      </c>
      <c r="O277" s="321" t="s">
        <v>225</v>
      </c>
      <c r="P277" s="322" t="s">
        <v>225</v>
      </c>
      <c r="Q277" s="144"/>
    </row>
    <row r="278" spans="3:17" x14ac:dyDescent="0.2">
      <c r="C278" s="315">
        <v>879</v>
      </c>
      <c r="D278" s="316" t="s">
        <v>1225</v>
      </c>
      <c r="E278" s="317" t="s">
        <v>2492</v>
      </c>
      <c r="F278" s="317" t="s">
        <v>4061</v>
      </c>
      <c r="G278" s="318" t="s">
        <v>1781</v>
      </c>
      <c r="H278" s="319">
        <v>72.669999999983702</v>
      </c>
      <c r="I278" s="319">
        <v>3.280000000004657</v>
      </c>
      <c r="J278" s="319">
        <v>0.4</v>
      </c>
      <c r="K278" s="320">
        <v>20</v>
      </c>
      <c r="L278" s="320">
        <v>15</v>
      </c>
      <c r="M278" s="320">
        <v>4</v>
      </c>
      <c r="N278" s="321" t="s">
        <v>224</v>
      </c>
      <c r="O278" s="321" t="s">
        <v>225</v>
      </c>
      <c r="P278" s="322" t="s">
        <v>225</v>
      </c>
      <c r="Q278" s="144"/>
    </row>
    <row r="279" spans="3:17" x14ac:dyDescent="0.2">
      <c r="C279" s="315">
        <v>880</v>
      </c>
      <c r="D279" s="316" t="s">
        <v>1225</v>
      </c>
      <c r="E279" s="317" t="s">
        <v>2492</v>
      </c>
      <c r="F279" s="317" t="s">
        <v>4061</v>
      </c>
      <c r="G279" s="318" t="s">
        <v>1783</v>
      </c>
      <c r="H279" s="319">
        <v>46.009999999939467</v>
      </c>
      <c r="I279" s="319">
        <v>0.68333333336049695</v>
      </c>
      <c r="J279" s="319">
        <v>0.2</v>
      </c>
      <c r="K279" s="320">
        <v>20</v>
      </c>
      <c r="L279" s="320">
        <v>15</v>
      </c>
      <c r="M279" s="320">
        <v>4</v>
      </c>
      <c r="N279" s="321" t="s">
        <v>224</v>
      </c>
      <c r="O279" s="321" t="s">
        <v>225</v>
      </c>
      <c r="P279" s="322" t="s">
        <v>225</v>
      </c>
      <c r="Q279" s="308"/>
    </row>
    <row r="280" spans="3:17" x14ac:dyDescent="0.2">
      <c r="C280" s="315">
        <v>1364</v>
      </c>
      <c r="D280" s="316" t="s">
        <v>1225</v>
      </c>
      <c r="E280" s="317" t="s">
        <v>2492</v>
      </c>
      <c r="F280" s="317" t="s">
        <v>4061</v>
      </c>
      <c r="G280" s="318" t="s">
        <v>1710</v>
      </c>
      <c r="H280" s="319">
        <v>13.103333333367482</v>
      </c>
      <c r="I280" s="319">
        <v>0.15333333334419877</v>
      </c>
      <c r="J280" s="319">
        <v>0.2</v>
      </c>
      <c r="K280" s="320">
        <v>20</v>
      </c>
      <c r="L280" s="320">
        <v>15</v>
      </c>
      <c r="M280" s="320">
        <v>4</v>
      </c>
      <c r="N280" s="321" t="s">
        <v>225</v>
      </c>
      <c r="O280" s="321" t="s">
        <v>225</v>
      </c>
      <c r="P280" s="322" t="s">
        <v>225</v>
      </c>
      <c r="Q280" s="308"/>
    </row>
    <row r="281" spans="3:17" x14ac:dyDescent="0.2">
      <c r="C281" s="315">
        <v>646</v>
      </c>
      <c r="D281" s="316" t="s">
        <v>1225</v>
      </c>
      <c r="E281" s="317" t="s">
        <v>2492</v>
      </c>
      <c r="F281" s="317" t="s">
        <v>4061</v>
      </c>
      <c r="G281" s="318" t="s">
        <v>2493</v>
      </c>
      <c r="H281" s="319">
        <v>67.333333333348861</v>
      </c>
      <c r="I281" s="319">
        <v>0</v>
      </c>
      <c r="J281" s="319">
        <v>0</v>
      </c>
      <c r="K281" s="320">
        <v>20</v>
      </c>
      <c r="L281" s="320">
        <v>15</v>
      </c>
      <c r="M281" s="320">
        <v>4</v>
      </c>
      <c r="N281" s="321" t="s">
        <v>224</v>
      </c>
      <c r="O281" s="321" t="s">
        <v>225</v>
      </c>
      <c r="P281" s="322" t="s">
        <v>225</v>
      </c>
      <c r="Q281" s="308"/>
    </row>
    <row r="282" spans="3:17" x14ac:dyDescent="0.2">
      <c r="C282" s="315">
        <v>772</v>
      </c>
      <c r="D282" s="316" t="s">
        <v>1225</v>
      </c>
      <c r="E282" s="317" t="s">
        <v>2492</v>
      </c>
      <c r="F282" s="317" t="s">
        <v>4061</v>
      </c>
      <c r="G282" s="318" t="s">
        <v>2494</v>
      </c>
      <c r="H282" s="319">
        <v>16.386666666611564</v>
      </c>
      <c r="I282" s="319">
        <v>0</v>
      </c>
      <c r="J282" s="319">
        <v>0</v>
      </c>
      <c r="K282" s="320">
        <v>20</v>
      </c>
      <c r="L282" s="320">
        <v>15</v>
      </c>
      <c r="M282" s="320">
        <v>4</v>
      </c>
      <c r="N282" s="321" t="s">
        <v>225</v>
      </c>
      <c r="O282" s="321" t="s">
        <v>225</v>
      </c>
      <c r="P282" s="322" t="s">
        <v>225</v>
      </c>
      <c r="Q282" s="308"/>
    </row>
    <row r="283" spans="3:17" x14ac:dyDescent="0.2">
      <c r="C283" s="315">
        <v>649</v>
      </c>
      <c r="D283" s="316" t="s">
        <v>1225</v>
      </c>
      <c r="E283" s="317" t="s">
        <v>2492</v>
      </c>
      <c r="F283" s="317" t="s">
        <v>4061</v>
      </c>
      <c r="G283" s="318" t="s">
        <v>1738</v>
      </c>
      <c r="H283" s="319">
        <v>1.683333333337214</v>
      </c>
      <c r="I283" s="319">
        <v>0</v>
      </c>
      <c r="J283" s="319">
        <v>0</v>
      </c>
      <c r="K283" s="320">
        <v>20</v>
      </c>
      <c r="L283" s="320">
        <v>10</v>
      </c>
      <c r="M283" s="320">
        <v>3</v>
      </c>
      <c r="N283" s="321" t="s">
        <v>225</v>
      </c>
      <c r="O283" s="321" t="s">
        <v>225</v>
      </c>
      <c r="P283" s="322" t="s">
        <v>225</v>
      </c>
      <c r="Q283" s="308"/>
    </row>
    <row r="284" spans="3:17" x14ac:dyDescent="0.2">
      <c r="C284" s="315">
        <v>810</v>
      </c>
      <c r="D284" s="316" t="s">
        <v>1225</v>
      </c>
      <c r="E284" s="317" t="s">
        <v>2492</v>
      </c>
      <c r="F284" s="317" t="s">
        <v>4061</v>
      </c>
      <c r="G284" s="318" t="s">
        <v>1739</v>
      </c>
      <c r="H284" s="319">
        <v>2.0900000000023282</v>
      </c>
      <c r="I284" s="319">
        <v>0</v>
      </c>
      <c r="J284" s="319">
        <v>0</v>
      </c>
      <c r="K284" s="320">
        <v>20</v>
      </c>
      <c r="L284" s="320">
        <v>10</v>
      </c>
      <c r="M284" s="320">
        <v>3</v>
      </c>
      <c r="N284" s="321" t="s">
        <v>225</v>
      </c>
      <c r="O284" s="321" t="s">
        <v>225</v>
      </c>
      <c r="P284" s="322" t="s">
        <v>225</v>
      </c>
      <c r="Q284" s="308"/>
    </row>
    <row r="285" spans="3:17" x14ac:dyDescent="0.2">
      <c r="C285" s="315">
        <v>652</v>
      </c>
      <c r="D285" s="316" t="s">
        <v>1225</v>
      </c>
      <c r="E285" s="317" t="s">
        <v>2492</v>
      </c>
      <c r="F285" s="317" t="s">
        <v>4061</v>
      </c>
      <c r="G285" s="318" t="s">
        <v>2495</v>
      </c>
      <c r="H285" s="319">
        <v>14.676666666625534</v>
      </c>
      <c r="I285" s="319">
        <v>0</v>
      </c>
      <c r="J285" s="319">
        <v>0</v>
      </c>
      <c r="K285" s="320">
        <v>20</v>
      </c>
      <c r="L285" s="320">
        <v>15</v>
      </c>
      <c r="M285" s="320">
        <v>4</v>
      </c>
      <c r="N285" s="321" t="s">
        <v>225</v>
      </c>
      <c r="O285" s="321" t="s">
        <v>225</v>
      </c>
      <c r="P285" s="322" t="s">
        <v>225</v>
      </c>
      <c r="Q285" s="308"/>
    </row>
    <row r="286" spans="3:17" x14ac:dyDescent="0.2">
      <c r="C286" s="315">
        <v>653</v>
      </c>
      <c r="D286" s="316" t="s">
        <v>1225</v>
      </c>
      <c r="E286" s="317" t="s">
        <v>2492</v>
      </c>
      <c r="F286" s="317" t="s">
        <v>4061</v>
      </c>
      <c r="G286" s="318" t="s">
        <v>1704</v>
      </c>
      <c r="H286" s="319">
        <v>42.040000000025614</v>
      </c>
      <c r="I286" s="319">
        <v>10.806666666653474</v>
      </c>
      <c r="J286" s="319">
        <v>1.4000000000000001</v>
      </c>
      <c r="K286" s="320">
        <v>15</v>
      </c>
      <c r="L286" s="320">
        <v>30</v>
      </c>
      <c r="M286" s="320">
        <v>5</v>
      </c>
      <c r="N286" s="321" t="s">
        <v>224</v>
      </c>
      <c r="O286" s="321" t="s">
        <v>225</v>
      </c>
      <c r="P286" s="322" t="s">
        <v>225</v>
      </c>
      <c r="Q286" s="308"/>
    </row>
    <row r="287" spans="3:17" x14ac:dyDescent="0.2">
      <c r="C287" s="315">
        <v>654</v>
      </c>
      <c r="D287" s="316" t="s">
        <v>1225</v>
      </c>
      <c r="E287" s="317" t="s">
        <v>2492</v>
      </c>
      <c r="F287" s="317" t="s">
        <v>4061</v>
      </c>
      <c r="G287" s="318" t="s">
        <v>1715</v>
      </c>
      <c r="H287" s="319">
        <v>42.806666666676762</v>
      </c>
      <c r="I287" s="319">
        <v>10.806666666653474</v>
      </c>
      <c r="J287" s="319">
        <v>1.4000000000000001</v>
      </c>
      <c r="K287" s="320">
        <v>15</v>
      </c>
      <c r="L287" s="320">
        <v>30</v>
      </c>
      <c r="M287" s="320">
        <v>5</v>
      </c>
      <c r="N287" s="321" t="s">
        <v>224</v>
      </c>
      <c r="O287" s="321" t="s">
        <v>225</v>
      </c>
      <c r="P287" s="322" t="s">
        <v>225</v>
      </c>
      <c r="Q287" s="144"/>
    </row>
    <row r="288" spans="3:17" x14ac:dyDescent="0.2">
      <c r="C288" s="315">
        <v>655</v>
      </c>
      <c r="D288" s="316" t="s">
        <v>1225</v>
      </c>
      <c r="E288" s="317" t="s">
        <v>2492</v>
      </c>
      <c r="F288" s="317" t="s">
        <v>4061</v>
      </c>
      <c r="G288" s="318" t="s">
        <v>1734</v>
      </c>
      <c r="H288" s="319">
        <v>33.126666666625532</v>
      </c>
      <c r="I288" s="319">
        <v>0</v>
      </c>
      <c r="J288" s="319">
        <v>0</v>
      </c>
      <c r="K288" s="320">
        <v>15</v>
      </c>
      <c r="L288" s="320">
        <v>30</v>
      </c>
      <c r="M288" s="320">
        <v>5</v>
      </c>
      <c r="N288" s="321" t="s">
        <v>224</v>
      </c>
      <c r="O288" s="321" t="s">
        <v>225</v>
      </c>
      <c r="P288" s="322" t="s">
        <v>225</v>
      </c>
      <c r="Q288" s="144"/>
    </row>
    <row r="289" spans="3:17" x14ac:dyDescent="0.2">
      <c r="C289" s="315">
        <v>656</v>
      </c>
      <c r="D289" s="316" t="s">
        <v>1225</v>
      </c>
      <c r="E289" s="317" t="s">
        <v>2492</v>
      </c>
      <c r="F289" s="317" t="s">
        <v>4061</v>
      </c>
      <c r="G289" s="318" t="s">
        <v>1736</v>
      </c>
      <c r="H289" s="319">
        <v>32.540000000037253</v>
      </c>
      <c r="I289" s="319">
        <v>13.783333333313932</v>
      </c>
      <c r="J289" s="319">
        <v>1.2000000000000002</v>
      </c>
      <c r="K289" s="320">
        <v>15</v>
      </c>
      <c r="L289" s="320">
        <v>30</v>
      </c>
      <c r="M289" s="320">
        <v>5</v>
      </c>
      <c r="N289" s="321" t="s">
        <v>224</v>
      </c>
      <c r="O289" s="321" t="s">
        <v>225</v>
      </c>
      <c r="P289" s="322" t="s">
        <v>225</v>
      </c>
      <c r="Q289" s="144"/>
    </row>
    <row r="290" spans="3:17" x14ac:dyDescent="0.2">
      <c r="C290" s="315">
        <v>657</v>
      </c>
      <c r="D290" s="316" t="s">
        <v>1225</v>
      </c>
      <c r="E290" s="317" t="s">
        <v>2492</v>
      </c>
      <c r="F290" s="317" t="s">
        <v>4061</v>
      </c>
      <c r="G290" s="318" t="s">
        <v>1760</v>
      </c>
      <c r="H290" s="319">
        <v>42.040000000025614</v>
      </c>
      <c r="I290" s="319">
        <v>10.806666666653474</v>
      </c>
      <c r="J290" s="319">
        <v>1.4000000000000001</v>
      </c>
      <c r="K290" s="320">
        <v>15</v>
      </c>
      <c r="L290" s="320">
        <v>30</v>
      </c>
      <c r="M290" s="320">
        <v>5</v>
      </c>
      <c r="N290" s="321" t="s">
        <v>224</v>
      </c>
      <c r="O290" s="321" t="s">
        <v>225</v>
      </c>
      <c r="P290" s="322" t="s">
        <v>225</v>
      </c>
      <c r="Q290" s="144"/>
    </row>
    <row r="291" spans="3:17" x14ac:dyDescent="0.2">
      <c r="C291" s="315">
        <v>658</v>
      </c>
      <c r="D291" s="316" t="s">
        <v>1225</v>
      </c>
      <c r="E291" s="317" t="s">
        <v>2492</v>
      </c>
      <c r="F291" s="317" t="s">
        <v>4061</v>
      </c>
      <c r="G291" s="318" t="s">
        <v>1762</v>
      </c>
      <c r="H291" s="319">
        <v>14.893333333334887</v>
      </c>
      <c r="I291" s="319">
        <v>4.6666666679084305E-2</v>
      </c>
      <c r="J291" s="319">
        <v>0</v>
      </c>
      <c r="K291" s="320">
        <v>15</v>
      </c>
      <c r="L291" s="320">
        <v>30</v>
      </c>
      <c r="M291" s="320">
        <v>5</v>
      </c>
      <c r="N291" s="321" t="s">
        <v>225</v>
      </c>
      <c r="O291" s="321" t="s">
        <v>225</v>
      </c>
      <c r="P291" s="322" t="s">
        <v>225</v>
      </c>
      <c r="Q291" s="144"/>
    </row>
    <row r="292" spans="3:17" x14ac:dyDescent="0.2">
      <c r="C292" s="315">
        <v>659</v>
      </c>
      <c r="D292" s="316" t="s">
        <v>1225</v>
      </c>
      <c r="E292" s="317" t="s">
        <v>2492</v>
      </c>
      <c r="F292" s="317" t="s">
        <v>4061</v>
      </c>
      <c r="G292" s="318" t="s">
        <v>1778</v>
      </c>
      <c r="H292" s="319">
        <v>21.440000000107105</v>
      </c>
      <c r="I292" s="319">
        <v>5.526666666660458</v>
      </c>
      <c r="J292" s="319">
        <v>0.60000000000000009</v>
      </c>
      <c r="K292" s="320">
        <v>15</v>
      </c>
      <c r="L292" s="320">
        <v>30</v>
      </c>
      <c r="M292" s="320">
        <v>5</v>
      </c>
      <c r="N292" s="321" t="s">
        <v>224</v>
      </c>
      <c r="O292" s="321" t="s">
        <v>225</v>
      </c>
      <c r="P292" s="322" t="s">
        <v>225</v>
      </c>
      <c r="Q292" s="308"/>
    </row>
    <row r="293" spans="3:17" x14ac:dyDescent="0.2">
      <c r="C293" s="315">
        <v>660</v>
      </c>
      <c r="D293" s="316" t="s">
        <v>1225</v>
      </c>
      <c r="E293" s="317" t="s">
        <v>2492</v>
      </c>
      <c r="F293" s="317" t="s">
        <v>4061</v>
      </c>
      <c r="G293" s="318" t="s">
        <v>1776</v>
      </c>
      <c r="H293" s="319">
        <v>41.686666666693057</v>
      </c>
      <c r="I293" s="319">
        <v>13.783333333313932</v>
      </c>
      <c r="J293" s="319">
        <v>1.2000000000000002</v>
      </c>
      <c r="K293" s="320">
        <v>15</v>
      </c>
      <c r="L293" s="320">
        <v>30</v>
      </c>
      <c r="M293" s="320">
        <v>5</v>
      </c>
      <c r="N293" s="321" t="s">
        <v>224</v>
      </c>
      <c r="O293" s="321" t="s">
        <v>225</v>
      </c>
      <c r="P293" s="322" t="s">
        <v>225</v>
      </c>
      <c r="Q293" s="308"/>
    </row>
    <row r="294" spans="3:17" x14ac:dyDescent="0.2">
      <c r="C294" s="315">
        <v>789</v>
      </c>
      <c r="D294" s="316" t="s">
        <v>1225</v>
      </c>
      <c r="E294" s="317" t="s">
        <v>2492</v>
      </c>
      <c r="F294" s="317" t="s">
        <v>4061</v>
      </c>
      <c r="G294" s="318" t="s">
        <v>1705</v>
      </c>
      <c r="H294" s="319">
        <v>57.523333333292982</v>
      </c>
      <c r="I294" s="319">
        <v>8.4100000000675212</v>
      </c>
      <c r="J294" s="319">
        <v>1</v>
      </c>
      <c r="K294" s="320">
        <v>15</v>
      </c>
      <c r="L294" s="320">
        <v>30</v>
      </c>
      <c r="M294" s="320">
        <v>5</v>
      </c>
      <c r="N294" s="321" t="s">
        <v>224</v>
      </c>
      <c r="O294" s="321" t="s">
        <v>225</v>
      </c>
      <c r="P294" s="322" t="s">
        <v>225</v>
      </c>
      <c r="Q294" s="308"/>
    </row>
    <row r="295" spans="3:17" x14ac:dyDescent="0.2">
      <c r="C295" s="315">
        <v>790</v>
      </c>
      <c r="D295" s="316" t="s">
        <v>1225</v>
      </c>
      <c r="E295" s="317" t="s">
        <v>2492</v>
      </c>
      <c r="F295" s="317" t="s">
        <v>4061</v>
      </c>
      <c r="G295" s="318" t="s">
        <v>1716</v>
      </c>
      <c r="H295" s="319">
        <v>62.676666666660459</v>
      </c>
      <c r="I295" s="319">
        <v>12.723333333386108</v>
      </c>
      <c r="J295" s="319">
        <v>1.2000000000000002</v>
      </c>
      <c r="K295" s="320">
        <v>15</v>
      </c>
      <c r="L295" s="320">
        <v>30</v>
      </c>
      <c r="M295" s="320">
        <v>5</v>
      </c>
      <c r="N295" s="321" t="s">
        <v>224</v>
      </c>
      <c r="O295" s="321" t="s">
        <v>225</v>
      </c>
      <c r="P295" s="322" t="s">
        <v>225</v>
      </c>
      <c r="Q295" s="308"/>
    </row>
    <row r="296" spans="3:17" x14ac:dyDescent="0.2">
      <c r="C296" s="315">
        <v>791</v>
      </c>
      <c r="D296" s="316" t="s">
        <v>1225</v>
      </c>
      <c r="E296" s="317" t="s">
        <v>2492</v>
      </c>
      <c r="F296" s="317" t="s">
        <v>4061</v>
      </c>
      <c r="G296" s="318" t="s">
        <v>1735</v>
      </c>
      <c r="H296" s="319">
        <v>40.466666666627866</v>
      </c>
      <c r="I296" s="319">
        <v>5.1900000000139705</v>
      </c>
      <c r="J296" s="319">
        <v>1</v>
      </c>
      <c r="K296" s="320">
        <v>15</v>
      </c>
      <c r="L296" s="320">
        <v>30</v>
      </c>
      <c r="M296" s="320">
        <v>5</v>
      </c>
      <c r="N296" s="321" t="s">
        <v>224</v>
      </c>
      <c r="O296" s="321" t="s">
        <v>225</v>
      </c>
      <c r="P296" s="322" t="s">
        <v>225</v>
      </c>
      <c r="Q296" s="308"/>
    </row>
    <row r="297" spans="3:17" x14ac:dyDescent="0.2">
      <c r="C297" s="315">
        <v>792</v>
      </c>
      <c r="D297" s="316" t="s">
        <v>1225</v>
      </c>
      <c r="E297" s="317" t="s">
        <v>2492</v>
      </c>
      <c r="F297" s="317" t="s">
        <v>4061</v>
      </c>
      <c r="G297" s="318" t="s">
        <v>1737</v>
      </c>
      <c r="H297" s="319">
        <v>38.516666666627863</v>
      </c>
      <c r="I297" s="319">
        <v>42.976666666672102</v>
      </c>
      <c r="J297" s="319">
        <v>1.4000000000000001</v>
      </c>
      <c r="K297" s="320">
        <v>15</v>
      </c>
      <c r="L297" s="320">
        <v>30</v>
      </c>
      <c r="M297" s="320">
        <v>5</v>
      </c>
      <c r="N297" s="321" t="s">
        <v>224</v>
      </c>
      <c r="O297" s="321" t="s">
        <v>224</v>
      </c>
      <c r="P297" s="322" t="s">
        <v>225</v>
      </c>
      <c r="Q297" s="308"/>
    </row>
    <row r="298" spans="3:17" x14ac:dyDescent="0.2">
      <c r="C298" s="315">
        <v>793</v>
      </c>
      <c r="D298" s="316" t="s">
        <v>1225</v>
      </c>
      <c r="E298" s="317" t="s">
        <v>2492</v>
      </c>
      <c r="F298" s="317" t="s">
        <v>4061</v>
      </c>
      <c r="G298" s="318" t="s">
        <v>1761</v>
      </c>
      <c r="H298" s="319">
        <v>62.676666666660459</v>
      </c>
      <c r="I298" s="319">
        <v>11.956666666734964</v>
      </c>
      <c r="J298" s="319">
        <v>1.2000000000000002</v>
      </c>
      <c r="K298" s="320">
        <v>15</v>
      </c>
      <c r="L298" s="320">
        <v>30</v>
      </c>
      <c r="M298" s="320">
        <v>5</v>
      </c>
      <c r="N298" s="321" t="s">
        <v>224</v>
      </c>
      <c r="O298" s="321" t="s">
        <v>225</v>
      </c>
      <c r="P298" s="322" t="s">
        <v>225</v>
      </c>
      <c r="Q298" s="308"/>
    </row>
    <row r="299" spans="3:17" x14ac:dyDescent="0.2">
      <c r="C299" s="315">
        <v>794</v>
      </c>
      <c r="D299" s="316" t="s">
        <v>1225</v>
      </c>
      <c r="E299" s="317" t="s">
        <v>2492</v>
      </c>
      <c r="F299" s="317" t="s">
        <v>4061</v>
      </c>
      <c r="G299" s="318" t="s">
        <v>1779</v>
      </c>
      <c r="H299" s="319">
        <v>27.553333333320918</v>
      </c>
      <c r="I299" s="319">
        <v>23.390000000002331</v>
      </c>
      <c r="J299" s="319">
        <v>0.8</v>
      </c>
      <c r="K299" s="320">
        <v>15</v>
      </c>
      <c r="L299" s="320">
        <v>30</v>
      </c>
      <c r="M299" s="320">
        <v>5</v>
      </c>
      <c r="N299" s="321" t="s">
        <v>224</v>
      </c>
      <c r="O299" s="321" t="s">
        <v>225</v>
      </c>
      <c r="P299" s="322" t="s">
        <v>225</v>
      </c>
      <c r="Q299" s="308"/>
    </row>
    <row r="300" spans="3:17" x14ac:dyDescent="0.2">
      <c r="C300" s="315">
        <v>795</v>
      </c>
      <c r="D300" s="316" t="s">
        <v>1225</v>
      </c>
      <c r="E300" s="317" t="s">
        <v>2492</v>
      </c>
      <c r="F300" s="317" t="s">
        <v>4061</v>
      </c>
      <c r="G300" s="318" t="s">
        <v>1777</v>
      </c>
      <c r="H300" s="319">
        <v>46.839999999990688</v>
      </c>
      <c r="I300" s="319">
        <v>42.976666666672102</v>
      </c>
      <c r="J300" s="319">
        <v>1.4000000000000001</v>
      </c>
      <c r="K300" s="320">
        <v>15</v>
      </c>
      <c r="L300" s="320">
        <v>30</v>
      </c>
      <c r="M300" s="320">
        <v>5</v>
      </c>
      <c r="N300" s="321" t="s">
        <v>224</v>
      </c>
      <c r="O300" s="321" t="s">
        <v>224</v>
      </c>
      <c r="P300" s="322" t="s">
        <v>225</v>
      </c>
      <c r="Q300" s="308"/>
    </row>
    <row r="301" spans="3:17" x14ac:dyDescent="0.2">
      <c r="C301" s="315">
        <v>40</v>
      </c>
      <c r="D301" s="316" t="s">
        <v>1225</v>
      </c>
      <c r="E301" s="317" t="s">
        <v>2492</v>
      </c>
      <c r="F301" s="317" t="s">
        <v>4061</v>
      </c>
      <c r="G301" s="318" t="s">
        <v>1729</v>
      </c>
      <c r="H301" s="319">
        <v>74.353333333390765</v>
      </c>
      <c r="I301" s="319">
        <v>0</v>
      </c>
      <c r="J301" s="319">
        <v>0</v>
      </c>
      <c r="K301" s="320">
        <v>20</v>
      </c>
      <c r="L301" s="320">
        <v>15</v>
      </c>
      <c r="M301" s="320">
        <v>4</v>
      </c>
      <c r="N301" s="321" t="s">
        <v>224</v>
      </c>
      <c r="O301" s="321" t="s">
        <v>225</v>
      </c>
      <c r="P301" s="322" t="s">
        <v>225</v>
      </c>
      <c r="Q301" s="308"/>
    </row>
    <row r="302" spans="3:17" x14ac:dyDescent="0.2">
      <c r="C302" s="315">
        <v>1049</v>
      </c>
      <c r="D302" s="316" t="s">
        <v>1225</v>
      </c>
      <c r="E302" s="317" t="s">
        <v>2492</v>
      </c>
      <c r="F302" s="317" t="s">
        <v>4061</v>
      </c>
      <c r="G302" s="318" t="s">
        <v>1731</v>
      </c>
      <c r="H302" s="319">
        <v>60.886666666727983</v>
      </c>
      <c r="I302" s="319">
        <v>0</v>
      </c>
      <c r="J302" s="319">
        <v>0</v>
      </c>
      <c r="K302" s="320">
        <v>20</v>
      </c>
      <c r="L302" s="320">
        <v>15</v>
      </c>
      <c r="M302" s="320">
        <v>4</v>
      </c>
      <c r="N302" s="321" t="s">
        <v>224</v>
      </c>
      <c r="O302" s="321" t="s">
        <v>225</v>
      </c>
      <c r="P302" s="322" t="s">
        <v>225</v>
      </c>
      <c r="Q302" s="308"/>
    </row>
    <row r="303" spans="3:17" x14ac:dyDescent="0.2">
      <c r="C303" s="315">
        <v>1055</v>
      </c>
      <c r="D303" s="316" t="s">
        <v>1225</v>
      </c>
      <c r="E303" s="317" t="s">
        <v>2492</v>
      </c>
      <c r="F303" s="317" t="s">
        <v>4061</v>
      </c>
      <c r="G303" s="318" t="s">
        <v>1758</v>
      </c>
      <c r="H303" s="319">
        <v>54.963333333365156</v>
      </c>
      <c r="I303" s="319">
        <v>0</v>
      </c>
      <c r="J303" s="319">
        <v>0</v>
      </c>
      <c r="K303" s="320">
        <v>20</v>
      </c>
      <c r="L303" s="320">
        <v>15</v>
      </c>
      <c r="M303" s="320">
        <v>4</v>
      </c>
      <c r="N303" s="321" t="s">
        <v>224</v>
      </c>
      <c r="O303" s="321" t="s">
        <v>225</v>
      </c>
      <c r="P303" s="322" t="s">
        <v>225</v>
      </c>
      <c r="Q303" s="308"/>
    </row>
    <row r="304" spans="3:17" x14ac:dyDescent="0.2">
      <c r="C304" s="315">
        <v>1075</v>
      </c>
      <c r="D304" s="316" t="s">
        <v>1225</v>
      </c>
      <c r="E304" s="317" t="s">
        <v>2492</v>
      </c>
      <c r="F304" s="317" t="s">
        <v>4061</v>
      </c>
      <c r="G304" s="318" t="s">
        <v>1756</v>
      </c>
      <c r="H304" s="319">
        <v>48.353333333402411</v>
      </c>
      <c r="I304" s="319">
        <v>0</v>
      </c>
      <c r="J304" s="319">
        <v>0</v>
      </c>
      <c r="K304" s="320">
        <v>20</v>
      </c>
      <c r="L304" s="320">
        <v>15</v>
      </c>
      <c r="M304" s="320">
        <v>4</v>
      </c>
      <c r="N304" s="321" t="s">
        <v>224</v>
      </c>
      <c r="O304" s="321" t="s">
        <v>225</v>
      </c>
      <c r="P304" s="322" t="s">
        <v>225</v>
      </c>
      <c r="Q304" s="144"/>
    </row>
    <row r="305" spans="3:17" x14ac:dyDescent="0.2">
      <c r="C305" s="315">
        <v>1679</v>
      </c>
      <c r="D305" s="316" t="s">
        <v>1225</v>
      </c>
      <c r="E305" s="317" t="s">
        <v>2492</v>
      </c>
      <c r="F305" s="317" t="s">
        <v>4061</v>
      </c>
      <c r="G305" s="318" t="s">
        <v>6366</v>
      </c>
      <c r="H305" s="319">
        <v>50.216666666627866</v>
      </c>
      <c r="I305" s="319">
        <v>45.883333333313935</v>
      </c>
      <c r="J305" s="319">
        <v>0</v>
      </c>
      <c r="K305" s="320">
        <v>20</v>
      </c>
      <c r="L305" s="320">
        <v>15</v>
      </c>
      <c r="M305" s="320">
        <v>4</v>
      </c>
      <c r="N305" s="321" t="s">
        <v>224</v>
      </c>
      <c r="O305" s="321" t="s">
        <v>224</v>
      </c>
      <c r="P305" s="322" t="s">
        <v>225</v>
      </c>
      <c r="Q305" s="308"/>
    </row>
    <row r="306" spans="3:17" x14ac:dyDescent="0.2">
      <c r="C306" s="315">
        <v>1680</v>
      </c>
      <c r="D306" s="316" t="s">
        <v>1225</v>
      </c>
      <c r="E306" s="317" t="s">
        <v>2492</v>
      </c>
      <c r="F306" s="317" t="s">
        <v>4061</v>
      </c>
      <c r="G306" s="318" t="s">
        <v>6367</v>
      </c>
      <c r="H306" s="319">
        <v>57.103333333251072</v>
      </c>
      <c r="I306" s="319">
        <v>52.583333333325577</v>
      </c>
      <c r="J306" s="319">
        <v>0.2</v>
      </c>
      <c r="K306" s="320">
        <v>20</v>
      </c>
      <c r="L306" s="320">
        <v>15</v>
      </c>
      <c r="M306" s="320">
        <v>4</v>
      </c>
      <c r="N306" s="321" t="s">
        <v>224</v>
      </c>
      <c r="O306" s="321" t="s">
        <v>224</v>
      </c>
      <c r="P306" s="322" t="s">
        <v>225</v>
      </c>
      <c r="Q306" s="144"/>
    </row>
    <row r="307" spans="3:17" x14ac:dyDescent="0.2">
      <c r="C307" s="315">
        <v>1050</v>
      </c>
      <c r="D307" s="316" t="s">
        <v>1225</v>
      </c>
      <c r="E307" s="317" t="s">
        <v>2492</v>
      </c>
      <c r="F307" s="317" t="s">
        <v>4061</v>
      </c>
      <c r="G307" s="318" t="s">
        <v>1732</v>
      </c>
      <c r="H307" s="319">
        <v>48.716666666592943</v>
      </c>
      <c r="I307" s="319">
        <v>52.583333333325577</v>
      </c>
      <c r="J307" s="319">
        <v>0.60000000000000009</v>
      </c>
      <c r="K307" s="320">
        <v>20</v>
      </c>
      <c r="L307" s="320">
        <v>15</v>
      </c>
      <c r="M307" s="320">
        <v>4</v>
      </c>
      <c r="N307" s="321" t="s">
        <v>224</v>
      </c>
      <c r="O307" s="321" t="s">
        <v>224</v>
      </c>
      <c r="P307" s="322" t="s">
        <v>225</v>
      </c>
      <c r="Q307" s="308"/>
    </row>
    <row r="308" spans="3:17" x14ac:dyDescent="0.2">
      <c r="C308" s="315">
        <v>1057</v>
      </c>
      <c r="D308" s="316" t="s">
        <v>1225</v>
      </c>
      <c r="E308" s="317" t="s">
        <v>2492</v>
      </c>
      <c r="F308" s="317" t="s">
        <v>4061</v>
      </c>
      <c r="G308" s="318" t="s">
        <v>1759</v>
      </c>
      <c r="H308" s="319">
        <v>48.559999999939464</v>
      </c>
      <c r="I308" s="319">
        <v>52.583333333325577</v>
      </c>
      <c r="J308" s="319">
        <v>0.60000000000000009</v>
      </c>
      <c r="K308" s="320">
        <v>20</v>
      </c>
      <c r="L308" s="320">
        <v>15</v>
      </c>
      <c r="M308" s="320">
        <v>4</v>
      </c>
      <c r="N308" s="321" t="s">
        <v>224</v>
      </c>
      <c r="O308" s="321" t="s">
        <v>224</v>
      </c>
      <c r="P308" s="322" t="s">
        <v>225</v>
      </c>
      <c r="Q308" s="144"/>
    </row>
    <row r="309" spans="3:17" x14ac:dyDescent="0.2">
      <c r="C309" s="315">
        <v>1056</v>
      </c>
      <c r="D309" s="316" t="s">
        <v>1225</v>
      </c>
      <c r="E309" s="317" t="s">
        <v>2492</v>
      </c>
      <c r="F309" s="317" t="s">
        <v>4061</v>
      </c>
      <c r="G309" s="318" t="s">
        <v>1757</v>
      </c>
      <c r="H309" s="319">
        <v>34.089999999920842</v>
      </c>
      <c r="I309" s="319">
        <v>50.739999999990687</v>
      </c>
      <c r="J309" s="319">
        <v>0.4</v>
      </c>
      <c r="K309" s="320">
        <v>20</v>
      </c>
      <c r="L309" s="320">
        <v>15</v>
      </c>
      <c r="M309" s="320">
        <v>4</v>
      </c>
      <c r="N309" s="321" t="s">
        <v>224</v>
      </c>
      <c r="O309" s="321" t="s">
        <v>224</v>
      </c>
      <c r="P309" s="322" t="s">
        <v>225</v>
      </c>
      <c r="Q309" s="144"/>
    </row>
    <row r="310" spans="3:17" x14ac:dyDescent="0.2">
      <c r="C310" s="315">
        <v>684</v>
      </c>
      <c r="D310" s="316" t="s">
        <v>1225</v>
      </c>
      <c r="E310" s="317" t="s">
        <v>2492</v>
      </c>
      <c r="F310" s="317" t="s">
        <v>4061</v>
      </c>
      <c r="G310" s="318" t="s">
        <v>1733</v>
      </c>
      <c r="H310" s="319">
        <v>17.979999999969731</v>
      </c>
      <c r="I310" s="319">
        <v>0</v>
      </c>
      <c r="J310" s="319">
        <v>0</v>
      </c>
      <c r="K310" s="320">
        <v>20</v>
      </c>
      <c r="L310" s="320">
        <v>15</v>
      </c>
      <c r="M310" s="320">
        <v>4</v>
      </c>
      <c r="N310" s="321" t="s">
        <v>225</v>
      </c>
      <c r="O310" s="321" t="s">
        <v>225</v>
      </c>
      <c r="P310" s="322" t="s">
        <v>225</v>
      </c>
      <c r="Q310" s="308"/>
    </row>
    <row r="311" spans="3:17" x14ac:dyDescent="0.2">
      <c r="C311" s="315">
        <v>685</v>
      </c>
      <c r="D311" s="316" t="s">
        <v>1225</v>
      </c>
      <c r="E311" s="317" t="s">
        <v>2492</v>
      </c>
      <c r="F311" s="317" t="s">
        <v>4061</v>
      </c>
      <c r="G311" s="318" t="s">
        <v>1763</v>
      </c>
      <c r="H311" s="319">
        <v>12.056666666641831</v>
      </c>
      <c r="I311" s="319">
        <v>0.72666666666045787</v>
      </c>
      <c r="J311" s="319">
        <v>0</v>
      </c>
      <c r="K311" s="320">
        <v>20</v>
      </c>
      <c r="L311" s="320">
        <v>15</v>
      </c>
      <c r="M311" s="320">
        <v>4</v>
      </c>
      <c r="N311" s="321" t="s">
        <v>225</v>
      </c>
      <c r="O311" s="321" t="s">
        <v>225</v>
      </c>
      <c r="P311" s="322" t="s">
        <v>225</v>
      </c>
      <c r="Q311" s="308"/>
    </row>
    <row r="312" spans="3:17" x14ac:dyDescent="0.2">
      <c r="C312" s="315">
        <v>686</v>
      </c>
      <c r="D312" s="316" t="s">
        <v>1225</v>
      </c>
      <c r="E312" s="317" t="s">
        <v>2492</v>
      </c>
      <c r="F312" s="317" t="s">
        <v>4061</v>
      </c>
      <c r="G312" s="318" t="s">
        <v>1764</v>
      </c>
      <c r="H312" s="319">
        <v>5.4</v>
      </c>
      <c r="I312" s="319">
        <v>0.72666666666045787</v>
      </c>
      <c r="J312" s="319">
        <v>0</v>
      </c>
      <c r="K312" s="320">
        <v>20</v>
      </c>
      <c r="L312" s="320">
        <v>15</v>
      </c>
      <c r="M312" s="320">
        <v>4</v>
      </c>
      <c r="N312" s="321" t="s">
        <v>225</v>
      </c>
      <c r="O312" s="321" t="s">
        <v>225</v>
      </c>
      <c r="P312" s="322" t="s">
        <v>225</v>
      </c>
      <c r="Q312" s="144"/>
    </row>
    <row r="313" spans="3:17" x14ac:dyDescent="0.2">
      <c r="C313" s="315">
        <v>687</v>
      </c>
      <c r="D313" s="316" t="s">
        <v>1225</v>
      </c>
      <c r="E313" s="317" t="s">
        <v>2492</v>
      </c>
      <c r="F313" s="317" t="s">
        <v>4061</v>
      </c>
      <c r="G313" s="318" t="s">
        <v>1784</v>
      </c>
      <c r="H313" s="319">
        <v>9.7099999999743893</v>
      </c>
      <c r="I313" s="319">
        <v>0.78999999999068682</v>
      </c>
      <c r="J313" s="319">
        <v>0</v>
      </c>
      <c r="K313" s="320">
        <v>20</v>
      </c>
      <c r="L313" s="320">
        <v>15</v>
      </c>
      <c r="M313" s="320">
        <v>4</v>
      </c>
      <c r="N313" s="321" t="s">
        <v>225</v>
      </c>
      <c r="O313" s="321" t="s">
        <v>225</v>
      </c>
      <c r="P313" s="322" t="s">
        <v>225</v>
      </c>
      <c r="Q313" s="144"/>
    </row>
    <row r="314" spans="3:17" x14ac:dyDescent="0.2">
      <c r="C314" s="315">
        <v>774</v>
      </c>
      <c r="D314" s="316" t="s">
        <v>1225</v>
      </c>
      <c r="E314" s="317" t="s">
        <v>2492</v>
      </c>
      <c r="F314" s="317" t="s">
        <v>4061</v>
      </c>
      <c r="G314" s="318" t="s">
        <v>1785</v>
      </c>
      <c r="H314" s="319">
        <v>10.019999999937136</v>
      </c>
      <c r="I314" s="319">
        <v>0</v>
      </c>
      <c r="J314" s="319">
        <v>0</v>
      </c>
      <c r="K314" s="320">
        <v>20</v>
      </c>
      <c r="L314" s="320">
        <v>15</v>
      </c>
      <c r="M314" s="320">
        <v>4</v>
      </c>
      <c r="N314" s="321" t="s">
        <v>225</v>
      </c>
      <c r="O314" s="321" t="s">
        <v>225</v>
      </c>
      <c r="P314" s="322" t="s">
        <v>225</v>
      </c>
      <c r="Q314" s="144"/>
    </row>
    <row r="315" spans="3:17" x14ac:dyDescent="0.2">
      <c r="C315" s="315">
        <v>1514</v>
      </c>
      <c r="D315" s="316" t="s">
        <v>1225</v>
      </c>
      <c r="E315" s="317" t="s">
        <v>2492</v>
      </c>
      <c r="F315" s="317" t="s">
        <v>4061</v>
      </c>
      <c r="G315" s="318" t="s">
        <v>1742</v>
      </c>
      <c r="H315" s="319">
        <v>15.696666666667443</v>
      </c>
      <c r="I315" s="319">
        <v>0</v>
      </c>
      <c r="J315" s="319">
        <v>0</v>
      </c>
      <c r="K315" s="320">
        <v>15</v>
      </c>
      <c r="L315" s="320">
        <v>30</v>
      </c>
      <c r="M315" s="320">
        <v>5</v>
      </c>
      <c r="N315" s="321" t="s">
        <v>224</v>
      </c>
      <c r="O315" s="321" t="s">
        <v>225</v>
      </c>
      <c r="P315" s="322" t="s">
        <v>225</v>
      </c>
      <c r="Q315" s="144"/>
    </row>
    <row r="316" spans="3:17" x14ac:dyDescent="0.2">
      <c r="C316" s="315">
        <v>689</v>
      </c>
      <c r="D316" s="316" t="s">
        <v>1225</v>
      </c>
      <c r="E316" s="317" t="s">
        <v>2492</v>
      </c>
      <c r="F316" s="317" t="s">
        <v>4061</v>
      </c>
      <c r="G316" s="318" t="s">
        <v>1744</v>
      </c>
      <c r="H316" s="319">
        <v>15.696666666667443</v>
      </c>
      <c r="I316" s="319">
        <v>0</v>
      </c>
      <c r="J316" s="319">
        <v>0</v>
      </c>
      <c r="K316" s="320">
        <v>15</v>
      </c>
      <c r="L316" s="320">
        <v>30</v>
      </c>
      <c r="M316" s="320">
        <v>5</v>
      </c>
      <c r="N316" s="321" t="s">
        <v>224</v>
      </c>
      <c r="O316" s="321" t="s">
        <v>225</v>
      </c>
      <c r="P316" s="322" t="s">
        <v>225</v>
      </c>
      <c r="Q316" s="308"/>
    </row>
    <row r="317" spans="3:17" x14ac:dyDescent="0.2">
      <c r="C317" s="315">
        <v>1515</v>
      </c>
      <c r="D317" s="316" t="s">
        <v>1225</v>
      </c>
      <c r="E317" s="317" t="s">
        <v>2492</v>
      </c>
      <c r="F317" s="317" t="s">
        <v>4061</v>
      </c>
      <c r="G317" s="318" t="s">
        <v>1743</v>
      </c>
      <c r="H317" s="319">
        <v>17.056666666665116</v>
      </c>
      <c r="I317" s="319">
        <v>0</v>
      </c>
      <c r="J317" s="319">
        <v>0</v>
      </c>
      <c r="K317" s="320">
        <v>15</v>
      </c>
      <c r="L317" s="320">
        <v>30</v>
      </c>
      <c r="M317" s="320">
        <v>5</v>
      </c>
      <c r="N317" s="321" t="s">
        <v>224</v>
      </c>
      <c r="O317" s="321" t="s">
        <v>225</v>
      </c>
      <c r="P317" s="322" t="s">
        <v>225</v>
      </c>
      <c r="Q317" s="144"/>
    </row>
    <row r="318" spans="3:17" x14ac:dyDescent="0.2">
      <c r="C318" s="315">
        <v>873</v>
      </c>
      <c r="D318" s="316" t="s">
        <v>1225</v>
      </c>
      <c r="E318" s="317" t="s">
        <v>2492</v>
      </c>
      <c r="F318" s="317" t="s">
        <v>4061</v>
      </c>
      <c r="G318" s="318" t="s">
        <v>1745</v>
      </c>
      <c r="H318" s="319">
        <v>15.696666666667443</v>
      </c>
      <c r="I318" s="319">
        <v>0</v>
      </c>
      <c r="J318" s="319">
        <v>0</v>
      </c>
      <c r="K318" s="320">
        <v>15</v>
      </c>
      <c r="L318" s="320">
        <v>30</v>
      </c>
      <c r="M318" s="320">
        <v>5</v>
      </c>
      <c r="N318" s="321" t="s">
        <v>224</v>
      </c>
      <c r="O318" s="321" t="s">
        <v>225</v>
      </c>
      <c r="P318" s="322" t="s">
        <v>225</v>
      </c>
      <c r="Q318" s="308"/>
    </row>
    <row r="319" spans="3:17" x14ac:dyDescent="0.2">
      <c r="C319" s="315">
        <v>690</v>
      </c>
      <c r="D319" s="316" t="s">
        <v>1225</v>
      </c>
      <c r="E319" s="317" t="s">
        <v>2492</v>
      </c>
      <c r="F319" s="317" t="s">
        <v>4061</v>
      </c>
      <c r="G319" s="318" t="s">
        <v>1714</v>
      </c>
      <c r="H319" s="319">
        <v>10.126666666707024</v>
      </c>
      <c r="I319" s="319">
        <v>0.49333333333488555</v>
      </c>
      <c r="J319" s="319">
        <v>0.2</v>
      </c>
      <c r="K319" s="320">
        <v>15</v>
      </c>
      <c r="L319" s="320">
        <v>30</v>
      </c>
      <c r="M319" s="320">
        <v>5</v>
      </c>
      <c r="N319" s="321" t="s">
        <v>225</v>
      </c>
      <c r="O319" s="321" t="s">
        <v>225</v>
      </c>
      <c r="P319" s="322" t="s">
        <v>225</v>
      </c>
      <c r="Q319" s="144"/>
    </row>
    <row r="320" spans="3:17" x14ac:dyDescent="0.2">
      <c r="C320" s="315">
        <v>691</v>
      </c>
      <c r="D320" s="316" t="s">
        <v>1225</v>
      </c>
      <c r="E320" s="317" t="s">
        <v>2492</v>
      </c>
      <c r="F320" s="317" t="s">
        <v>4061</v>
      </c>
      <c r="G320" s="318" t="s">
        <v>1711</v>
      </c>
      <c r="H320" s="319">
        <v>14.89333333336981</v>
      </c>
      <c r="I320" s="319">
        <v>2.1266666666837408</v>
      </c>
      <c r="J320" s="319">
        <v>0.2</v>
      </c>
      <c r="K320" s="320">
        <v>15</v>
      </c>
      <c r="L320" s="320">
        <v>30</v>
      </c>
      <c r="M320" s="320">
        <v>5</v>
      </c>
      <c r="N320" s="321" t="s">
        <v>225</v>
      </c>
      <c r="O320" s="321" t="s">
        <v>225</v>
      </c>
      <c r="P320" s="322" t="s">
        <v>225</v>
      </c>
      <c r="Q320" s="144"/>
    </row>
    <row r="321" spans="3:17" x14ac:dyDescent="0.2">
      <c r="C321" s="315">
        <v>962</v>
      </c>
      <c r="D321" s="316" t="s">
        <v>1225</v>
      </c>
      <c r="E321" s="317" t="s">
        <v>2492</v>
      </c>
      <c r="F321" s="317" t="s">
        <v>4061</v>
      </c>
      <c r="G321" s="318" t="s">
        <v>1767</v>
      </c>
      <c r="H321" s="319">
        <v>10.319999999972062</v>
      </c>
      <c r="I321" s="319">
        <v>1.149999999976717</v>
      </c>
      <c r="J321" s="319">
        <v>0.2</v>
      </c>
      <c r="K321" s="320">
        <v>15</v>
      </c>
      <c r="L321" s="320">
        <v>30</v>
      </c>
      <c r="M321" s="320">
        <v>5</v>
      </c>
      <c r="N321" s="321" t="s">
        <v>225</v>
      </c>
      <c r="O321" s="321" t="s">
        <v>225</v>
      </c>
      <c r="P321" s="322" t="s">
        <v>225</v>
      </c>
      <c r="Q321" s="144"/>
    </row>
    <row r="322" spans="3:17" x14ac:dyDescent="0.2">
      <c r="C322" s="315">
        <v>693</v>
      </c>
      <c r="D322" s="316" t="s">
        <v>1225</v>
      </c>
      <c r="E322" s="317" t="s">
        <v>2492</v>
      </c>
      <c r="F322" s="317" t="s">
        <v>4061</v>
      </c>
      <c r="G322" s="318" t="s">
        <v>1765</v>
      </c>
      <c r="H322" s="319">
        <v>11.536666666623205</v>
      </c>
      <c r="I322" s="319">
        <v>4.3866666666464882</v>
      </c>
      <c r="J322" s="319">
        <v>0.60000000000000009</v>
      </c>
      <c r="K322" s="320">
        <v>15</v>
      </c>
      <c r="L322" s="320">
        <v>30</v>
      </c>
      <c r="M322" s="320">
        <v>5</v>
      </c>
      <c r="N322" s="321" t="s">
        <v>225</v>
      </c>
      <c r="O322" s="321" t="s">
        <v>225</v>
      </c>
      <c r="P322" s="322" t="s">
        <v>225</v>
      </c>
      <c r="Q322" s="144"/>
    </row>
    <row r="323" spans="3:17" x14ac:dyDescent="0.2">
      <c r="C323" s="315">
        <v>1073</v>
      </c>
      <c r="D323" s="316" t="s">
        <v>1225</v>
      </c>
      <c r="E323" s="317" t="s">
        <v>2492</v>
      </c>
      <c r="F323" s="317" t="s">
        <v>4061</v>
      </c>
      <c r="G323" s="318" t="s">
        <v>1741</v>
      </c>
      <c r="H323" s="319">
        <v>10.319999999972062</v>
      </c>
      <c r="I323" s="319">
        <v>1.149999999976717</v>
      </c>
      <c r="J323" s="319">
        <v>0.2</v>
      </c>
      <c r="K323" s="320">
        <v>15</v>
      </c>
      <c r="L323" s="320">
        <v>30</v>
      </c>
      <c r="M323" s="320">
        <v>5</v>
      </c>
      <c r="N323" s="321" t="s">
        <v>225</v>
      </c>
      <c r="O323" s="321" t="s">
        <v>225</v>
      </c>
      <c r="P323" s="322" t="s">
        <v>225</v>
      </c>
      <c r="Q323" s="144"/>
    </row>
    <row r="324" spans="3:17" x14ac:dyDescent="0.2">
      <c r="C324" s="315">
        <v>1066</v>
      </c>
      <c r="D324" s="316" t="s">
        <v>1225</v>
      </c>
      <c r="E324" s="317" t="s">
        <v>2492</v>
      </c>
      <c r="F324" s="317" t="s">
        <v>4061</v>
      </c>
      <c r="G324" s="318" t="s">
        <v>1720</v>
      </c>
      <c r="H324" s="319">
        <v>11.536666666623205</v>
      </c>
      <c r="I324" s="319">
        <v>3.843333333253395</v>
      </c>
      <c r="J324" s="319">
        <v>0.4</v>
      </c>
      <c r="K324" s="320">
        <v>15</v>
      </c>
      <c r="L324" s="320">
        <v>30</v>
      </c>
      <c r="M324" s="320">
        <v>5</v>
      </c>
      <c r="N324" s="321" t="s">
        <v>225</v>
      </c>
      <c r="O324" s="321" t="s">
        <v>225</v>
      </c>
      <c r="P324" s="322" t="s">
        <v>225</v>
      </c>
      <c r="Q324" s="308"/>
    </row>
    <row r="325" spans="3:17" x14ac:dyDescent="0.2">
      <c r="C325" s="315">
        <v>882</v>
      </c>
      <c r="D325" s="316" t="s">
        <v>1225</v>
      </c>
      <c r="E325" s="317" t="s">
        <v>2492</v>
      </c>
      <c r="F325" s="317" t="s">
        <v>4061</v>
      </c>
      <c r="G325" s="318" t="s">
        <v>1719</v>
      </c>
      <c r="H325" s="319">
        <v>10.623333333281336</v>
      </c>
      <c r="I325" s="319">
        <v>7.1800000000046573</v>
      </c>
      <c r="J325" s="319">
        <v>0.60000000000000009</v>
      </c>
      <c r="K325" s="320">
        <v>15</v>
      </c>
      <c r="L325" s="320">
        <v>30</v>
      </c>
      <c r="M325" s="320">
        <v>5</v>
      </c>
      <c r="N325" s="321" t="s">
        <v>225</v>
      </c>
      <c r="O325" s="321" t="s">
        <v>225</v>
      </c>
      <c r="P325" s="322" t="s">
        <v>225</v>
      </c>
      <c r="Q325" s="308"/>
    </row>
    <row r="326" spans="3:17" x14ac:dyDescent="0.2">
      <c r="C326" s="315">
        <v>884</v>
      </c>
      <c r="D326" s="316" t="s">
        <v>1225</v>
      </c>
      <c r="E326" s="317" t="s">
        <v>2492</v>
      </c>
      <c r="F326" s="317" t="s">
        <v>4061</v>
      </c>
      <c r="G326" s="318" t="s">
        <v>1740</v>
      </c>
      <c r="H326" s="319">
        <v>10.623333333281336</v>
      </c>
      <c r="I326" s="319">
        <v>7.1800000000046573</v>
      </c>
      <c r="J326" s="319">
        <v>0.60000000000000009</v>
      </c>
      <c r="K326" s="320">
        <v>15</v>
      </c>
      <c r="L326" s="320">
        <v>30</v>
      </c>
      <c r="M326" s="320">
        <v>5</v>
      </c>
      <c r="N326" s="321" t="s">
        <v>225</v>
      </c>
      <c r="O326" s="321" t="s">
        <v>225</v>
      </c>
      <c r="P326" s="322" t="s">
        <v>225</v>
      </c>
      <c r="Q326" s="308"/>
    </row>
    <row r="327" spans="3:17" x14ac:dyDescent="0.2">
      <c r="C327" s="315">
        <v>883</v>
      </c>
      <c r="D327" s="316" t="s">
        <v>1225</v>
      </c>
      <c r="E327" s="317" t="s">
        <v>2492</v>
      </c>
      <c r="F327" s="317" t="s">
        <v>4061</v>
      </c>
      <c r="G327" s="318" t="s">
        <v>1766</v>
      </c>
      <c r="H327" s="319">
        <v>9.4066666666301906</v>
      </c>
      <c r="I327" s="319">
        <v>2.2833333333022892</v>
      </c>
      <c r="J327" s="319">
        <v>0</v>
      </c>
      <c r="K327" s="320">
        <v>15</v>
      </c>
      <c r="L327" s="320">
        <v>30</v>
      </c>
      <c r="M327" s="320">
        <v>5</v>
      </c>
      <c r="N327" s="321" t="s">
        <v>225</v>
      </c>
      <c r="O327" s="321" t="s">
        <v>225</v>
      </c>
      <c r="P327" s="322" t="s">
        <v>225</v>
      </c>
      <c r="Q327" s="144"/>
    </row>
    <row r="328" spans="3:17" x14ac:dyDescent="0.2">
      <c r="C328" s="315">
        <v>963</v>
      </c>
      <c r="D328" s="316" t="s">
        <v>1225</v>
      </c>
      <c r="E328" s="317" t="s">
        <v>2492</v>
      </c>
      <c r="F328" s="317" t="s">
        <v>4061</v>
      </c>
      <c r="G328" s="318" t="s">
        <v>1768</v>
      </c>
      <c r="H328" s="319">
        <v>9.4066666666301906</v>
      </c>
      <c r="I328" s="319">
        <v>2.2833333333022892</v>
      </c>
      <c r="J328" s="319">
        <v>0</v>
      </c>
      <c r="K328" s="320">
        <v>15</v>
      </c>
      <c r="L328" s="320">
        <v>30</v>
      </c>
      <c r="M328" s="320">
        <v>5</v>
      </c>
      <c r="N328" s="321" t="s">
        <v>225</v>
      </c>
      <c r="O328" s="321" t="s">
        <v>225</v>
      </c>
      <c r="P328" s="322" t="s">
        <v>225</v>
      </c>
      <c r="Q328" s="144"/>
    </row>
    <row r="329" spans="3:17" x14ac:dyDescent="0.2">
      <c r="C329" s="315">
        <v>702</v>
      </c>
      <c r="D329" s="316" t="s">
        <v>1225</v>
      </c>
      <c r="E329" s="317" t="s">
        <v>2492</v>
      </c>
      <c r="F329" s="317" t="s">
        <v>4061</v>
      </c>
      <c r="G329" s="318" t="s">
        <v>1708</v>
      </c>
      <c r="H329" s="319">
        <v>87.88666666672799</v>
      </c>
      <c r="I329" s="319">
        <v>9.5100000000558804</v>
      </c>
      <c r="J329" s="319">
        <v>0.4</v>
      </c>
      <c r="K329" s="320">
        <v>15</v>
      </c>
      <c r="L329" s="320">
        <v>30</v>
      </c>
      <c r="M329" s="320">
        <v>5</v>
      </c>
      <c r="N329" s="321" t="s">
        <v>224</v>
      </c>
      <c r="O329" s="321" t="s">
        <v>225</v>
      </c>
      <c r="P329" s="322" t="s">
        <v>225</v>
      </c>
      <c r="Q329" s="308"/>
    </row>
    <row r="330" spans="3:17" x14ac:dyDescent="0.2">
      <c r="C330" s="315">
        <v>703</v>
      </c>
      <c r="D330" s="316" t="s">
        <v>1225</v>
      </c>
      <c r="E330" s="317" t="s">
        <v>2492</v>
      </c>
      <c r="F330" s="317" t="s">
        <v>4061</v>
      </c>
      <c r="G330" s="318" t="s">
        <v>1717</v>
      </c>
      <c r="H330" s="319">
        <v>62.046666666737295</v>
      </c>
      <c r="I330" s="319">
        <v>9.5100000000558804</v>
      </c>
      <c r="J330" s="319">
        <v>0.4</v>
      </c>
      <c r="K330" s="320">
        <v>15</v>
      </c>
      <c r="L330" s="320">
        <v>30</v>
      </c>
      <c r="M330" s="320">
        <v>5</v>
      </c>
      <c r="N330" s="321" t="s">
        <v>224</v>
      </c>
      <c r="O330" s="321" t="s">
        <v>225</v>
      </c>
      <c r="P330" s="322" t="s">
        <v>225</v>
      </c>
      <c r="Q330" s="144"/>
    </row>
    <row r="331" spans="3:17" x14ac:dyDescent="0.2">
      <c r="C331" s="315">
        <v>704</v>
      </c>
      <c r="D331" s="316" t="s">
        <v>1225</v>
      </c>
      <c r="E331" s="317" t="s">
        <v>2492</v>
      </c>
      <c r="F331" s="317" t="s">
        <v>4061</v>
      </c>
      <c r="G331" s="318" t="s">
        <v>1721</v>
      </c>
      <c r="H331" s="319">
        <v>53.133333333372143</v>
      </c>
      <c r="I331" s="319">
        <v>9.7566666666883979</v>
      </c>
      <c r="J331" s="319">
        <v>0.4</v>
      </c>
      <c r="K331" s="320">
        <v>15</v>
      </c>
      <c r="L331" s="320">
        <v>30</v>
      </c>
      <c r="M331" s="320">
        <v>5</v>
      </c>
      <c r="N331" s="321" t="s">
        <v>224</v>
      </c>
      <c r="O331" s="321" t="s">
        <v>225</v>
      </c>
      <c r="P331" s="322" t="s">
        <v>225</v>
      </c>
      <c r="Q331" s="308"/>
    </row>
    <row r="332" spans="3:17" x14ac:dyDescent="0.2">
      <c r="C332" s="315">
        <v>705</v>
      </c>
      <c r="D332" s="316" t="s">
        <v>1225</v>
      </c>
      <c r="E332" s="317" t="s">
        <v>2492</v>
      </c>
      <c r="F332" s="317" t="s">
        <v>4061</v>
      </c>
      <c r="G332" s="318" t="s">
        <v>1771</v>
      </c>
      <c r="H332" s="319">
        <v>50.649999999976721</v>
      </c>
      <c r="I332" s="319">
        <v>7.1366666666348468</v>
      </c>
      <c r="J332" s="319">
        <v>0.2</v>
      </c>
      <c r="K332" s="320">
        <v>15</v>
      </c>
      <c r="L332" s="320">
        <v>30</v>
      </c>
      <c r="M332" s="320">
        <v>5</v>
      </c>
      <c r="N332" s="321" t="s">
        <v>224</v>
      </c>
      <c r="O332" s="321" t="s">
        <v>225</v>
      </c>
      <c r="P332" s="322" t="s">
        <v>225</v>
      </c>
      <c r="Q332" s="144"/>
    </row>
    <row r="333" spans="3:17" x14ac:dyDescent="0.2">
      <c r="C333" s="315">
        <v>706</v>
      </c>
      <c r="D333" s="316" t="s">
        <v>1225</v>
      </c>
      <c r="E333" s="317" t="s">
        <v>2492</v>
      </c>
      <c r="F333" s="317" t="s">
        <v>4061</v>
      </c>
      <c r="G333" s="318" t="s">
        <v>1772</v>
      </c>
      <c r="H333" s="319">
        <v>47.713333333306949</v>
      </c>
      <c r="I333" s="319">
        <v>7.1366666666348468</v>
      </c>
      <c r="J333" s="319">
        <v>0.2</v>
      </c>
      <c r="K333" s="320">
        <v>15</v>
      </c>
      <c r="L333" s="320">
        <v>30</v>
      </c>
      <c r="M333" s="320">
        <v>5</v>
      </c>
      <c r="N333" s="321" t="s">
        <v>224</v>
      </c>
      <c r="O333" s="321" t="s">
        <v>225</v>
      </c>
      <c r="P333" s="322" t="s">
        <v>225</v>
      </c>
      <c r="Q333" s="308"/>
    </row>
    <row r="334" spans="3:17" x14ac:dyDescent="0.2">
      <c r="C334" s="315">
        <v>707</v>
      </c>
      <c r="D334" s="316" t="s">
        <v>1225</v>
      </c>
      <c r="E334" s="317" t="s">
        <v>2492</v>
      </c>
      <c r="F334" s="317" t="s">
        <v>4061</v>
      </c>
      <c r="G334" s="318" t="s">
        <v>1774</v>
      </c>
      <c r="H334" s="319">
        <v>17.636666666669772</v>
      </c>
      <c r="I334" s="319">
        <v>0</v>
      </c>
      <c r="J334" s="319">
        <v>0</v>
      </c>
      <c r="K334" s="320">
        <v>15</v>
      </c>
      <c r="L334" s="320">
        <v>30</v>
      </c>
      <c r="M334" s="320">
        <v>5</v>
      </c>
      <c r="N334" s="321" t="s">
        <v>224</v>
      </c>
      <c r="O334" s="321" t="s">
        <v>225</v>
      </c>
      <c r="P334" s="322" t="s">
        <v>225</v>
      </c>
      <c r="Q334" s="144"/>
    </row>
    <row r="335" spans="3:17" x14ac:dyDescent="0.2">
      <c r="C335" s="315">
        <v>886</v>
      </c>
      <c r="D335" s="316" t="s">
        <v>1225</v>
      </c>
      <c r="E335" s="317" t="s">
        <v>2492</v>
      </c>
      <c r="F335" s="317" t="s">
        <v>4061</v>
      </c>
      <c r="G335" s="318" t="s">
        <v>1709</v>
      </c>
      <c r="H335" s="319">
        <v>110.29000000020024</v>
      </c>
      <c r="I335" s="319">
        <v>19.706055555527566</v>
      </c>
      <c r="J335" s="319">
        <v>0.8</v>
      </c>
      <c r="K335" s="320">
        <v>15</v>
      </c>
      <c r="L335" s="320">
        <v>30</v>
      </c>
      <c r="M335" s="320">
        <v>5</v>
      </c>
      <c r="N335" s="321" t="s">
        <v>224</v>
      </c>
      <c r="O335" s="321" t="s">
        <v>225</v>
      </c>
      <c r="P335" s="322" t="s">
        <v>225</v>
      </c>
      <c r="Q335" s="144"/>
    </row>
    <row r="336" spans="3:17" x14ac:dyDescent="0.2">
      <c r="C336" s="315">
        <v>887</v>
      </c>
      <c r="D336" s="316" t="s">
        <v>1225</v>
      </c>
      <c r="E336" s="317" t="s">
        <v>2492</v>
      </c>
      <c r="F336" s="317" t="s">
        <v>4061</v>
      </c>
      <c r="G336" s="318" t="s">
        <v>1718</v>
      </c>
      <c r="H336" s="319">
        <v>79.756666666909595</v>
      </c>
      <c r="I336" s="319">
        <v>19.706055555527566</v>
      </c>
      <c r="J336" s="319">
        <v>0.8</v>
      </c>
      <c r="K336" s="320">
        <v>15</v>
      </c>
      <c r="L336" s="320">
        <v>30</v>
      </c>
      <c r="M336" s="320">
        <v>5</v>
      </c>
      <c r="N336" s="321" t="s">
        <v>224</v>
      </c>
      <c r="O336" s="321" t="s">
        <v>225</v>
      </c>
      <c r="P336" s="322" t="s">
        <v>225</v>
      </c>
      <c r="Q336" s="308"/>
    </row>
    <row r="337" spans="3:17" x14ac:dyDescent="0.2">
      <c r="C337" s="315">
        <v>888</v>
      </c>
      <c r="D337" s="316" t="s">
        <v>1225</v>
      </c>
      <c r="E337" s="317" t="s">
        <v>2492</v>
      </c>
      <c r="F337" s="317" t="s">
        <v>4061</v>
      </c>
      <c r="G337" s="318" t="s">
        <v>1722</v>
      </c>
      <c r="H337" s="319">
        <v>44.466666666814127</v>
      </c>
      <c r="I337" s="319">
        <v>23.93272222217638</v>
      </c>
      <c r="J337" s="319">
        <v>1</v>
      </c>
      <c r="K337" s="320">
        <v>15</v>
      </c>
      <c r="L337" s="320">
        <v>30</v>
      </c>
      <c r="M337" s="320">
        <v>5</v>
      </c>
      <c r="N337" s="321" t="s">
        <v>224</v>
      </c>
      <c r="O337" s="321" t="s">
        <v>225</v>
      </c>
      <c r="P337" s="322" t="s">
        <v>225</v>
      </c>
      <c r="Q337" s="308"/>
    </row>
    <row r="338" spans="3:17" x14ac:dyDescent="0.2">
      <c r="C338" s="315">
        <v>889</v>
      </c>
      <c r="D338" s="316" t="s">
        <v>1225</v>
      </c>
      <c r="E338" s="317" t="s">
        <v>2492</v>
      </c>
      <c r="F338" s="317" t="s">
        <v>4061</v>
      </c>
      <c r="G338" s="318" t="s">
        <v>1770</v>
      </c>
      <c r="H338" s="319">
        <v>44.073333333421033</v>
      </c>
      <c r="I338" s="319">
        <v>16.329388888820542</v>
      </c>
      <c r="J338" s="319">
        <v>0.8</v>
      </c>
      <c r="K338" s="320">
        <v>15</v>
      </c>
      <c r="L338" s="320">
        <v>30</v>
      </c>
      <c r="M338" s="320">
        <v>5</v>
      </c>
      <c r="N338" s="321" t="s">
        <v>224</v>
      </c>
      <c r="O338" s="321" t="s">
        <v>225</v>
      </c>
      <c r="P338" s="322" t="s">
        <v>225</v>
      </c>
      <c r="Q338" s="144"/>
    </row>
    <row r="339" spans="3:17" x14ac:dyDescent="0.2">
      <c r="C339" s="315">
        <v>890</v>
      </c>
      <c r="D339" s="316" t="s">
        <v>1225</v>
      </c>
      <c r="E339" s="317" t="s">
        <v>2492</v>
      </c>
      <c r="F339" s="317" t="s">
        <v>4061</v>
      </c>
      <c r="G339" s="318" t="s">
        <v>1773</v>
      </c>
      <c r="H339" s="319">
        <v>44.073333333421033</v>
      </c>
      <c r="I339" s="319">
        <v>17.089388888818213</v>
      </c>
      <c r="J339" s="319">
        <v>0.8</v>
      </c>
      <c r="K339" s="320">
        <v>15</v>
      </c>
      <c r="L339" s="320">
        <v>30</v>
      </c>
      <c r="M339" s="320">
        <v>5</v>
      </c>
      <c r="N339" s="321" t="s">
        <v>224</v>
      </c>
      <c r="O339" s="321" t="s">
        <v>225</v>
      </c>
      <c r="P339" s="322" t="s">
        <v>225</v>
      </c>
      <c r="Q339" s="308"/>
    </row>
    <row r="340" spans="3:17" x14ac:dyDescent="0.2">
      <c r="C340" s="315">
        <v>891</v>
      </c>
      <c r="D340" s="316" t="s">
        <v>1225</v>
      </c>
      <c r="E340" s="317" t="s">
        <v>2492</v>
      </c>
      <c r="F340" s="317" t="s">
        <v>4061</v>
      </c>
      <c r="G340" s="318" t="s">
        <v>1775</v>
      </c>
      <c r="H340" s="319">
        <v>34.493333333451304</v>
      </c>
      <c r="I340" s="319">
        <v>1.6433333333116025</v>
      </c>
      <c r="J340" s="319">
        <v>0</v>
      </c>
      <c r="K340" s="320">
        <v>15</v>
      </c>
      <c r="L340" s="320">
        <v>30</v>
      </c>
      <c r="M340" s="320">
        <v>5</v>
      </c>
      <c r="N340" s="321" t="s">
        <v>224</v>
      </c>
      <c r="O340" s="321" t="s">
        <v>225</v>
      </c>
      <c r="P340" s="322" t="s">
        <v>225</v>
      </c>
      <c r="Q340" s="144"/>
    </row>
    <row r="341" spans="3:17" x14ac:dyDescent="0.2">
      <c r="C341" s="315">
        <v>708</v>
      </c>
      <c r="D341" s="316" t="s">
        <v>1225</v>
      </c>
      <c r="E341" s="317" t="s">
        <v>2492</v>
      </c>
      <c r="F341" s="317" t="s">
        <v>4061</v>
      </c>
      <c r="G341" s="318" t="s">
        <v>1769</v>
      </c>
      <c r="H341" s="319">
        <v>0</v>
      </c>
      <c r="I341" s="319">
        <v>0</v>
      </c>
      <c r="J341" s="319">
        <v>0</v>
      </c>
      <c r="K341" s="320">
        <v>15</v>
      </c>
      <c r="L341" s="320">
        <v>30</v>
      </c>
      <c r="M341" s="320">
        <v>5</v>
      </c>
      <c r="N341" s="321" t="s">
        <v>225</v>
      </c>
      <c r="O341" s="321" t="s">
        <v>225</v>
      </c>
      <c r="P341" s="322" t="s">
        <v>225</v>
      </c>
      <c r="Q341" s="308"/>
    </row>
    <row r="342" spans="3:17" x14ac:dyDescent="0.2">
      <c r="C342" s="315">
        <v>1537</v>
      </c>
      <c r="D342" s="316" t="s">
        <v>1225</v>
      </c>
      <c r="E342" s="317" t="s">
        <v>2492</v>
      </c>
      <c r="F342" s="317" t="s">
        <v>4061</v>
      </c>
      <c r="G342" s="318" t="s">
        <v>1786</v>
      </c>
      <c r="H342" s="319">
        <v>3.1366666666930545</v>
      </c>
      <c r="I342" s="319">
        <v>0</v>
      </c>
      <c r="J342" s="319">
        <v>0</v>
      </c>
      <c r="K342" s="320">
        <v>15</v>
      </c>
      <c r="L342" s="320">
        <v>30</v>
      </c>
      <c r="M342" s="320">
        <v>5</v>
      </c>
      <c r="N342" s="321" t="s">
        <v>225</v>
      </c>
      <c r="O342" s="321" t="s">
        <v>225</v>
      </c>
      <c r="P342" s="322" t="s">
        <v>225</v>
      </c>
      <c r="Q342" s="144"/>
    </row>
    <row r="343" spans="3:17" x14ac:dyDescent="0.2">
      <c r="C343" s="315">
        <v>709</v>
      </c>
      <c r="D343" s="316" t="s">
        <v>1225</v>
      </c>
      <c r="E343" s="317" t="s">
        <v>2492</v>
      </c>
      <c r="F343" s="317" t="s">
        <v>4061</v>
      </c>
      <c r="G343" s="318" t="s">
        <v>2496</v>
      </c>
      <c r="H343" s="319">
        <v>13.85999999998603</v>
      </c>
      <c r="I343" s="319">
        <v>3.9766666666720996</v>
      </c>
      <c r="J343" s="319">
        <v>0.4</v>
      </c>
      <c r="K343" s="320">
        <v>20</v>
      </c>
      <c r="L343" s="320">
        <v>15</v>
      </c>
      <c r="M343" s="320">
        <v>4</v>
      </c>
      <c r="N343" s="321" t="s">
        <v>225</v>
      </c>
      <c r="O343" s="321" t="s">
        <v>225</v>
      </c>
      <c r="P343" s="322" t="s">
        <v>225</v>
      </c>
      <c r="Q343" s="308"/>
    </row>
    <row r="344" spans="3:17" x14ac:dyDescent="0.2">
      <c r="C344" s="315">
        <v>710</v>
      </c>
      <c r="D344" s="316" t="s">
        <v>1225</v>
      </c>
      <c r="E344" s="317" t="s">
        <v>2492</v>
      </c>
      <c r="F344" s="317" t="s">
        <v>4061</v>
      </c>
      <c r="G344" s="318" t="s">
        <v>1712</v>
      </c>
      <c r="H344" s="319">
        <v>41.376666666625539</v>
      </c>
      <c r="I344" s="319">
        <v>9.0566666666418314</v>
      </c>
      <c r="J344" s="319">
        <v>1</v>
      </c>
      <c r="K344" s="320">
        <v>15</v>
      </c>
      <c r="L344" s="320">
        <v>30</v>
      </c>
      <c r="M344" s="320">
        <v>5</v>
      </c>
      <c r="N344" s="321" t="s">
        <v>224</v>
      </c>
      <c r="O344" s="321" t="s">
        <v>225</v>
      </c>
      <c r="P344" s="322" t="s">
        <v>225</v>
      </c>
      <c r="Q344" s="144"/>
    </row>
    <row r="345" spans="3:17" x14ac:dyDescent="0.2">
      <c r="C345" s="315">
        <v>712</v>
      </c>
      <c r="D345" s="316" t="s">
        <v>1225</v>
      </c>
      <c r="E345" s="317" t="s">
        <v>2492</v>
      </c>
      <c r="F345" s="317" t="s">
        <v>4061</v>
      </c>
      <c r="G345" s="318" t="s">
        <v>1723</v>
      </c>
      <c r="H345" s="319">
        <v>31.483333333279006</v>
      </c>
      <c r="I345" s="319">
        <v>1.3433333333465272</v>
      </c>
      <c r="J345" s="319">
        <v>0</v>
      </c>
      <c r="K345" s="320">
        <v>15</v>
      </c>
      <c r="L345" s="320">
        <v>30</v>
      </c>
      <c r="M345" s="320">
        <v>5</v>
      </c>
      <c r="N345" s="321" t="s">
        <v>224</v>
      </c>
      <c r="O345" s="321" t="s">
        <v>225</v>
      </c>
      <c r="P345" s="322" t="s">
        <v>225</v>
      </c>
      <c r="Q345" s="308"/>
    </row>
    <row r="346" spans="3:17" x14ac:dyDescent="0.2">
      <c r="C346" s="315">
        <v>713</v>
      </c>
      <c r="D346" s="316" t="s">
        <v>1225</v>
      </c>
      <c r="E346" s="317" t="s">
        <v>2492</v>
      </c>
      <c r="F346" s="317" t="s">
        <v>4061</v>
      </c>
      <c r="G346" s="318" t="s">
        <v>1725</v>
      </c>
      <c r="H346" s="319">
        <v>41.376666666625539</v>
      </c>
      <c r="I346" s="319">
        <v>8.1333333333022892</v>
      </c>
      <c r="J346" s="319">
        <v>1</v>
      </c>
      <c r="K346" s="320">
        <v>15</v>
      </c>
      <c r="L346" s="320">
        <v>30</v>
      </c>
      <c r="M346" s="320">
        <v>5</v>
      </c>
      <c r="N346" s="321" t="s">
        <v>224</v>
      </c>
      <c r="O346" s="321" t="s">
        <v>225</v>
      </c>
      <c r="P346" s="322" t="s">
        <v>225</v>
      </c>
      <c r="Q346" s="144"/>
    </row>
    <row r="347" spans="3:17" x14ac:dyDescent="0.2">
      <c r="C347" s="315">
        <v>777</v>
      </c>
      <c r="D347" s="316" t="s">
        <v>1225</v>
      </c>
      <c r="E347" s="317" t="s">
        <v>2492</v>
      </c>
      <c r="F347" s="317" t="s">
        <v>4061</v>
      </c>
      <c r="G347" s="318" t="s">
        <v>1713</v>
      </c>
      <c r="H347" s="319">
        <v>97.969999999995352</v>
      </c>
      <c r="I347" s="319">
        <v>5.4266666666138921</v>
      </c>
      <c r="J347" s="319">
        <v>0.4</v>
      </c>
      <c r="K347" s="320">
        <v>15</v>
      </c>
      <c r="L347" s="320">
        <v>30</v>
      </c>
      <c r="M347" s="320">
        <v>5</v>
      </c>
      <c r="N347" s="321" t="s">
        <v>224</v>
      </c>
      <c r="O347" s="321" t="s">
        <v>225</v>
      </c>
      <c r="P347" s="322" t="s">
        <v>225</v>
      </c>
      <c r="Q347" s="144"/>
    </row>
    <row r="348" spans="3:17" x14ac:dyDescent="0.2">
      <c r="C348" s="315">
        <v>779</v>
      </c>
      <c r="D348" s="316" t="s">
        <v>1225</v>
      </c>
      <c r="E348" s="317" t="s">
        <v>2492</v>
      </c>
      <c r="F348" s="317" t="s">
        <v>4061</v>
      </c>
      <c r="G348" s="318" t="s">
        <v>1724</v>
      </c>
      <c r="H348" s="319">
        <v>88.103333333297641</v>
      </c>
      <c r="I348" s="319">
        <v>9.9999999976716936E-2</v>
      </c>
      <c r="J348" s="319">
        <v>0</v>
      </c>
      <c r="K348" s="320">
        <v>15</v>
      </c>
      <c r="L348" s="320">
        <v>30</v>
      </c>
      <c r="M348" s="320">
        <v>5</v>
      </c>
      <c r="N348" s="321" t="s">
        <v>224</v>
      </c>
      <c r="O348" s="321" t="s">
        <v>225</v>
      </c>
      <c r="P348" s="322" t="s">
        <v>225</v>
      </c>
      <c r="Q348" s="308"/>
    </row>
    <row r="349" spans="3:17" x14ac:dyDescent="0.2">
      <c r="C349" s="315">
        <v>780</v>
      </c>
      <c r="D349" s="316" t="s">
        <v>1225</v>
      </c>
      <c r="E349" s="317" t="s">
        <v>2492</v>
      </c>
      <c r="F349" s="317" t="s">
        <v>4061</v>
      </c>
      <c r="G349" s="318" t="s">
        <v>1726</v>
      </c>
      <c r="H349" s="319">
        <v>97.969999999995352</v>
      </c>
      <c r="I349" s="319">
        <v>5.4266666666138921</v>
      </c>
      <c r="J349" s="319">
        <v>0.4</v>
      </c>
      <c r="K349" s="320">
        <v>15</v>
      </c>
      <c r="L349" s="320">
        <v>30</v>
      </c>
      <c r="M349" s="320">
        <v>5</v>
      </c>
      <c r="N349" s="321" t="s">
        <v>224</v>
      </c>
      <c r="O349" s="321" t="s">
        <v>225</v>
      </c>
      <c r="P349" s="322" t="s">
        <v>225</v>
      </c>
      <c r="Q349" s="144"/>
    </row>
    <row r="350" spans="3:17" x14ac:dyDescent="0.2">
      <c r="C350" s="315">
        <v>728</v>
      </c>
      <c r="D350" s="316" t="s">
        <v>1225</v>
      </c>
      <c r="E350" s="317" t="s">
        <v>2492</v>
      </c>
      <c r="F350" s="317" t="s">
        <v>4061</v>
      </c>
      <c r="G350" s="318" t="s">
        <v>1707</v>
      </c>
      <c r="H350" s="319">
        <v>6.0233333333395427</v>
      </c>
      <c r="I350" s="319">
        <v>7.0599999999976717</v>
      </c>
      <c r="J350" s="319">
        <v>1</v>
      </c>
      <c r="K350" s="320">
        <v>15</v>
      </c>
      <c r="L350" s="320">
        <v>30</v>
      </c>
      <c r="M350" s="320">
        <v>5</v>
      </c>
      <c r="N350" s="321" t="s">
        <v>225</v>
      </c>
      <c r="O350" s="321" t="s">
        <v>225</v>
      </c>
      <c r="P350" s="322" t="s">
        <v>225</v>
      </c>
      <c r="Q350" s="308"/>
    </row>
    <row r="351" spans="3:17" x14ac:dyDescent="0.2">
      <c r="C351" s="315">
        <v>729</v>
      </c>
      <c r="D351" s="316" t="s">
        <v>1225</v>
      </c>
      <c r="E351" s="317" t="s">
        <v>2492</v>
      </c>
      <c r="F351" s="317" t="s">
        <v>4061</v>
      </c>
      <c r="G351" s="318" t="s">
        <v>1670</v>
      </c>
      <c r="H351" s="319">
        <v>11.773333333292976</v>
      </c>
      <c r="I351" s="319">
        <v>0</v>
      </c>
      <c r="J351" s="319">
        <v>0</v>
      </c>
      <c r="K351" s="320">
        <v>20</v>
      </c>
      <c r="L351" s="320">
        <v>15</v>
      </c>
      <c r="M351" s="320">
        <v>4</v>
      </c>
      <c r="N351" s="321" t="s">
        <v>225</v>
      </c>
      <c r="O351" s="321" t="s">
        <v>225</v>
      </c>
      <c r="P351" s="322" t="s">
        <v>225</v>
      </c>
      <c r="Q351" s="144"/>
    </row>
    <row r="352" spans="3:17" x14ac:dyDescent="0.2">
      <c r="C352" s="315">
        <v>885</v>
      </c>
      <c r="D352" s="316" t="s">
        <v>1225</v>
      </c>
      <c r="E352" s="317" t="s">
        <v>2492</v>
      </c>
      <c r="F352" s="317" t="s">
        <v>4061</v>
      </c>
      <c r="G352" s="318" t="s">
        <v>1671</v>
      </c>
      <c r="H352" s="319">
        <v>25.030000000004659</v>
      </c>
      <c r="I352" s="319">
        <v>0.12333333331625909</v>
      </c>
      <c r="J352" s="319">
        <v>0.2</v>
      </c>
      <c r="K352" s="320">
        <v>20</v>
      </c>
      <c r="L352" s="320">
        <v>15</v>
      </c>
      <c r="M352" s="320">
        <v>4</v>
      </c>
      <c r="N352" s="321" t="s">
        <v>224</v>
      </c>
      <c r="O352" s="321" t="s">
        <v>225</v>
      </c>
      <c r="P352" s="322" t="s">
        <v>225</v>
      </c>
      <c r="Q352" s="308"/>
    </row>
    <row r="353" spans="3:17" x14ac:dyDescent="0.2">
      <c r="C353" s="315">
        <v>730</v>
      </c>
      <c r="D353" s="316" t="s">
        <v>1225</v>
      </c>
      <c r="E353" s="317" t="s">
        <v>2492</v>
      </c>
      <c r="F353" s="317" t="s">
        <v>4061</v>
      </c>
      <c r="G353" s="318" t="s">
        <v>1746</v>
      </c>
      <c r="H353" s="319">
        <v>11.319999999983702</v>
      </c>
      <c r="I353" s="319">
        <v>0</v>
      </c>
      <c r="J353" s="319">
        <v>0</v>
      </c>
      <c r="K353" s="320">
        <v>15</v>
      </c>
      <c r="L353" s="320">
        <v>30</v>
      </c>
      <c r="M353" s="320">
        <v>5</v>
      </c>
      <c r="N353" s="321" t="s">
        <v>225</v>
      </c>
      <c r="O353" s="321" t="s">
        <v>225</v>
      </c>
      <c r="P353" s="322" t="s">
        <v>225</v>
      </c>
      <c r="Q353" s="144"/>
    </row>
    <row r="354" spans="3:17" x14ac:dyDescent="0.2">
      <c r="C354" s="315">
        <v>781</v>
      </c>
      <c r="D354" s="316" t="s">
        <v>1225</v>
      </c>
      <c r="E354" s="317" t="s">
        <v>2492</v>
      </c>
      <c r="F354" s="317" t="s">
        <v>4061</v>
      </c>
      <c r="G354" s="318" t="s">
        <v>1747</v>
      </c>
      <c r="H354" s="319">
        <v>11.319999999983702</v>
      </c>
      <c r="I354" s="319">
        <v>0</v>
      </c>
      <c r="J354" s="319">
        <v>0</v>
      </c>
      <c r="K354" s="320">
        <v>15</v>
      </c>
      <c r="L354" s="320">
        <v>30</v>
      </c>
      <c r="M354" s="320">
        <v>5</v>
      </c>
      <c r="N354" s="321" t="s">
        <v>225</v>
      </c>
      <c r="O354" s="321" t="s">
        <v>225</v>
      </c>
      <c r="P354" s="322" t="s">
        <v>225</v>
      </c>
      <c r="Q354" s="308"/>
    </row>
    <row r="355" spans="3:17" x14ac:dyDescent="0.2">
      <c r="C355" s="315">
        <v>332</v>
      </c>
      <c r="D355" s="316" t="s">
        <v>1225</v>
      </c>
      <c r="E355" s="317" t="s">
        <v>2492</v>
      </c>
      <c r="F355" s="317" t="s">
        <v>4061</v>
      </c>
      <c r="G355" s="318" t="s">
        <v>1730</v>
      </c>
      <c r="H355" s="319">
        <v>0</v>
      </c>
      <c r="I355" s="319">
        <v>0</v>
      </c>
      <c r="J355" s="319">
        <v>0</v>
      </c>
      <c r="K355" s="320">
        <v>15</v>
      </c>
      <c r="L355" s="320">
        <v>30</v>
      </c>
      <c r="M355" s="320">
        <v>5</v>
      </c>
      <c r="N355" s="321" t="s">
        <v>225</v>
      </c>
      <c r="O355" s="321" t="s">
        <v>225</v>
      </c>
      <c r="P355" s="322" t="s">
        <v>225</v>
      </c>
      <c r="Q355" s="144"/>
    </row>
    <row r="356" spans="3:17" x14ac:dyDescent="0.2">
      <c r="C356" s="315">
        <v>732</v>
      </c>
      <c r="D356" s="316" t="s">
        <v>1225</v>
      </c>
      <c r="E356" s="317" t="s">
        <v>2492</v>
      </c>
      <c r="F356" s="317" t="s">
        <v>4061</v>
      </c>
      <c r="G356" s="318" t="s">
        <v>2497</v>
      </c>
      <c r="H356" s="319">
        <v>6.0966666666674429</v>
      </c>
      <c r="I356" s="319">
        <v>0</v>
      </c>
      <c r="J356" s="319">
        <v>0</v>
      </c>
      <c r="K356" s="320">
        <v>20</v>
      </c>
      <c r="L356" s="320">
        <v>15</v>
      </c>
      <c r="M356" s="320">
        <v>4</v>
      </c>
      <c r="N356" s="321" t="s">
        <v>225</v>
      </c>
      <c r="O356" s="321" t="s">
        <v>225</v>
      </c>
      <c r="P356" s="322" t="s">
        <v>225</v>
      </c>
      <c r="Q356" s="308"/>
    </row>
    <row r="357" spans="3:17" x14ac:dyDescent="0.2">
      <c r="C357" s="315">
        <v>733</v>
      </c>
      <c r="D357" s="316" t="s">
        <v>1225</v>
      </c>
      <c r="E357" s="317" t="s">
        <v>2492</v>
      </c>
      <c r="F357" s="317" t="s">
        <v>4061</v>
      </c>
      <c r="G357" s="318" t="s">
        <v>2498</v>
      </c>
      <c r="H357" s="319">
        <v>12.316666666616221</v>
      </c>
      <c r="I357" s="319">
        <v>1.2300000000279399</v>
      </c>
      <c r="J357" s="319">
        <v>0.4</v>
      </c>
      <c r="K357" s="320">
        <v>20</v>
      </c>
      <c r="L357" s="320">
        <v>15</v>
      </c>
      <c r="M357" s="320">
        <v>4</v>
      </c>
      <c r="N357" s="321" t="s">
        <v>225</v>
      </c>
      <c r="O357" s="321" t="s">
        <v>225</v>
      </c>
      <c r="P357" s="322" t="s">
        <v>225</v>
      </c>
      <c r="Q357" s="144"/>
    </row>
    <row r="358" spans="3:17" x14ac:dyDescent="0.2">
      <c r="C358" s="315">
        <v>1478</v>
      </c>
      <c r="D358" s="316" t="s">
        <v>1225</v>
      </c>
      <c r="E358" s="317" t="s">
        <v>2492</v>
      </c>
      <c r="F358" s="317" t="s">
        <v>4061</v>
      </c>
      <c r="G358" s="318" t="s">
        <v>1706</v>
      </c>
      <c r="H358" s="319">
        <v>32.606666666711682</v>
      </c>
      <c r="I358" s="319">
        <v>1.5333333333372139</v>
      </c>
      <c r="J358" s="319">
        <v>0.2</v>
      </c>
      <c r="K358" s="320">
        <v>20</v>
      </c>
      <c r="L358" s="320">
        <v>15</v>
      </c>
      <c r="M358" s="320">
        <v>4</v>
      </c>
      <c r="N358" s="321" t="s">
        <v>224</v>
      </c>
      <c r="O358" s="321" t="s">
        <v>225</v>
      </c>
      <c r="P358" s="322" t="s">
        <v>225</v>
      </c>
      <c r="Q358" s="308"/>
    </row>
    <row r="359" spans="3:17" x14ac:dyDescent="0.2">
      <c r="C359" s="315">
        <v>4364</v>
      </c>
      <c r="D359" s="316" t="s">
        <v>1225</v>
      </c>
      <c r="E359" s="317" t="s">
        <v>2492</v>
      </c>
      <c r="F359" s="317" t="s">
        <v>4061</v>
      </c>
      <c r="G359" s="318" t="s">
        <v>6368</v>
      </c>
      <c r="H359" s="319">
        <v>0</v>
      </c>
      <c r="I359" s="319">
        <v>0</v>
      </c>
      <c r="J359" s="319">
        <v>0</v>
      </c>
      <c r="K359" s="320">
        <v>20</v>
      </c>
      <c r="L359" s="320">
        <v>15</v>
      </c>
      <c r="M359" s="320">
        <v>4</v>
      </c>
      <c r="N359" s="321" t="s">
        <v>4096</v>
      </c>
      <c r="O359" s="321" t="s">
        <v>4096</v>
      </c>
      <c r="P359" s="322" t="s">
        <v>4096</v>
      </c>
      <c r="Q359" s="144"/>
    </row>
    <row r="360" spans="3:17" x14ac:dyDescent="0.2">
      <c r="C360" s="315">
        <v>4365</v>
      </c>
      <c r="D360" s="316" t="s">
        <v>1225</v>
      </c>
      <c r="E360" s="317" t="s">
        <v>2492</v>
      </c>
      <c r="F360" s="317" t="s">
        <v>4061</v>
      </c>
      <c r="G360" s="318" t="s">
        <v>6369</v>
      </c>
      <c r="H360" s="319">
        <v>0</v>
      </c>
      <c r="I360" s="319">
        <v>0</v>
      </c>
      <c r="J360" s="319">
        <v>0</v>
      </c>
      <c r="K360" s="320">
        <v>20</v>
      </c>
      <c r="L360" s="320">
        <v>15</v>
      </c>
      <c r="M360" s="320">
        <v>4</v>
      </c>
      <c r="N360" s="321" t="s">
        <v>4096</v>
      </c>
      <c r="O360" s="321" t="s">
        <v>4096</v>
      </c>
      <c r="P360" s="322" t="s">
        <v>4096</v>
      </c>
      <c r="Q360" s="144"/>
    </row>
    <row r="361" spans="3:17" x14ac:dyDescent="0.2">
      <c r="C361" s="315">
        <v>934</v>
      </c>
      <c r="D361" s="316" t="s">
        <v>1225</v>
      </c>
      <c r="E361" s="317" t="s">
        <v>2499</v>
      </c>
      <c r="F361" s="317" t="s">
        <v>4061</v>
      </c>
      <c r="G361" s="318" t="s">
        <v>1787</v>
      </c>
      <c r="H361" s="319">
        <v>24.389999999979047</v>
      </c>
      <c r="I361" s="319">
        <v>5.0966666666907265</v>
      </c>
      <c r="J361" s="319">
        <v>0.60000000000000009</v>
      </c>
      <c r="K361" s="320">
        <v>20</v>
      </c>
      <c r="L361" s="320">
        <v>15</v>
      </c>
      <c r="M361" s="320">
        <v>4</v>
      </c>
      <c r="N361" s="321" t="s">
        <v>224</v>
      </c>
      <c r="O361" s="321" t="s">
        <v>225</v>
      </c>
      <c r="P361" s="322" t="s">
        <v>225</v>
      </c>
      <c r="Q361" s="308"/>
    </row>
    <row r="362" spans="3:17" x14ac:dyDescent="0.2">
      <c r="C362" s="315">
        <v>81</v>
      </c>
      <c r="D362" s="316" t="s">
        <v>1225</v>
      </c>
      <c r="E362" s="317" t="s">
        <v>2463</v>
      </c>
      <c r="F362" s="317" t="s">
        <v>4061</v>
      </c>
      <c r="G362" s="318" t="s">
        <v>1789</v>
      </c>
      <c r="H362" s="319">
        <v>5.3366666666697711</v>
      </c>
      <c r="I362" s="319">
        <v>0.26666666666278616</v>
      </c>
      <c r="J362" s="319">
        <v>0.4</v>
      </c>
      <c r="K362" s="320">
        <v>15</v>
      </c>
      <c r="L362" s="320">
        <v>30</v>
      </c>
      <c r="M362" s="320">
        <v>5</v>
      </c>
      <c r="N362" s="321" t="s">
        <v>225</v>
      </c>
      <c r="O362" s="321" t="s">
        <v>225</v>
      </c>
      <c r="P362" s="322" t="s">
        <v>225</v>
      </c>
      <c r="Q362" s="308"/>
    </row>
    <row r="363" spans="3:17" x14ac:dyDescent="0.2">
      <c r="C363" s="315">
        <v>6</v>
      </c>
      <c r="D363" s="316" t="s">
        <v>1225</v>
      </c>
      <c r="E363" s="317" t="s">
        <v>2463</v>
      </c>
      <c r="F363" s="317" t="s">
        <v>4061</v>
      </c>
      <c r="G363" s="318" t="s">
        <v>1794</v>
      </c>
      <c r="H363" s="319">
        <v>40.279999999946455</v>
      </c>
      <c r="I363" s="319">
        <v>0</v>
      </c>
      <c r="J363" s="319">
        <v>0</v>
      </c>
      <c r="K363" s="320">
        <v>20</v>
      </c>
      <c r="L363" s="320">
        <v>15</v>
      </c>
      <c r="M363" s="320">
        <v>4</v>
      </c>
      <c r="N363" s="321" t="s">
        <v>224</v>
      </c>
      <c r="O363" s="321" t="s">
        <v>225</v>
      </c>
      <c r="P363" s="322" t="s">
        <v>225</v>
      </c>
      <c r="Q363" s="308"/>
    </row>
    <row r="364" spans="3:17" x14ac:dyDescent="0.2">
      <c r="C364" s="315">
        <v>8</v>
      </c>
      <c r="D364" s="316" t="s">
        <v>1225</v>
      </c>
      <c r="E364" s="317" t="s">
        <v>2463</v>
      </c>
      <c r="F364" s="317" t="s">
        <v>4061</v>
      </c>
      <c r="G364" s="318" t="s">
        <v>1798</v>
      </c>
      <c r="H364" s="319">
        <v>40.279999999946455</v>
      </c>
      <c r="I364" s="319">
        <v>3.5966666666558016</v>
      </c>
      <c r="J364" s="319">
        <v>0.2</v>
      </c>
      <c r="K364" s="320">
        <v>20</v>
      </c>
      <c r="L364" s="320">
        <v>15</v>
      </c>
      <c r="M364" s="320">
        <v>4</v>
      </c>
      <c r="N364" s="321" t="s">
        <v>224</v>
      </c>
      <c r="O364" s="321" t="s">
        <v>225</v>
      </c>
      <c r="P364" s="322" t="s">
        <v>225</v>
      </c>
      <c r="Q364" s="144"/>
    </row>
    <row r="365" spans="3:17" x14ac:dyDescent="0.2">
      <c r="C365" s="315">
        <v>990</v>
      </c>
      <c r="D365" s="316" t="s">
        <v>1225</v>
      </c>
      <c r="E365" s="317" t="s">
        <v>2463</v>
      </c>
      <c r="F365" s="317" t="s">
        <v>4061</v>
      </c>
      <c r="G365" s="318" t="s">
        <v>2500</v>
      </c>
      <c r="H365" s="319">
        <v>46.639999999967408</v>
      </c>
      <c r="I365" s="319">
        <v>3.5966666666558016</v>
      </c>
      <c r="J365" s="319">
        <v>0.2</v>
      </c>
      <c r="K365" s="320">
        <v>20</v>
      </c>
      <c r="L365" s="320">
        <v>15</v>
      </c>
      <c r="M365" s="320">
        <v>4</v>
      </c>
      <c r="N365" s="321" t="s">
        <v>224</v>
      </c>
      <c r="O365" s="321" t="s">
        <v>225</v>
      </c>
      <c r="P365" s="322" t="s">
        <v>225</v>
      </c>
      <c r="Q365" s="308"/>
    </row>
    <row r="366" spans="3:17" x14ac:dyDescent="0.2">
      <c r="C366" s="315">
        <v>1030</v>
      </c>
      <c r="D366" s="316" t="s">
        <v>1225</v>
      </c>
      <c r="E366" s="317" t="s">
        <v>2463</v>
      </c>
      <c r="F366" s="317" t="s">
        <v>4061</v>
      </c>
      <c r="G366" s="318" t="s">
        <v>1791</v>
      </c>
      <c r="H366" s="319">
        <v>43.089999999955765</v>
      </c>
      <c r="I366" s="319">
        <v>3.5966666666558016</v>
      </c>
      <c r="J366" s="319">
        <v>0.2</v>
      </c>
      <c r="K366" s="320">
        <v>20</v>
      </c>
      <c r="L366" s="320">
        <v>15</v>
      </c>
      <c r="M366" s="320">
        <v>4</v>
      </c>
      <c r="N366" s="321" t="s">
        <v>224</v>
      </c>
      <c r="O366" s="321" t="s">
        <v>225</v>
      </c>
      <c r="P366" s="322" t="s">
        <v>225</v>
      </c>
      <c r="Q366" s="144"/>
    </row>
    <row r="367" spans="3:17" x14ac:dyDescent="0.2">
      <c r="C367" s="315">
        <v>38</v>
      </c>
      <c r="D367" s="316" t="s">
        <v>1225</v>
      </c>
      <c r="E367" s="317" t="s">
        <v>2463</v>
      </c>
      <c r="F367" s="317" t="s">
        <v>4061</v>
      </c>
      <c r="G367" s="318" t="s">
        <v>2501</v>
      </c>
      <c r="H367" s="319">
        <v>12.563333333353512</v>
      </c>
      <c r="I367" s="319">
        <v>0.15000000000000002</v>
      </c>
      <c r="J367" s="319">
        <v>0.2</v>
      </c>
      <c r="K367" s="320">
        <v>20</v>
      </c>
      <c r="L367" s="320">
        <v>15</v>
      </c>
      <c r="M367" s="320">
        <v>4</v>
      </c>
      <c r="N367" s="321" t="s">
        <v>225</v>
      </c>
      <c r="O367" s="321" t="s">
        <v>225</v>
      </c>
      <c r="P367" s="322" t="s">
        <v>225</v>
      </c>
      <c r="Q367" s="308"/>
    </row>
    <row r="368" spans="3:17" x14ac:dyDescent="0.2">
      <c r="C368" s="315">
        <v>3</v>
      </c>
      <c r="D368" s="316" t="s">
        <v>1225</v>
      </c>
      <c r="E368" s="317" t="s">
        <v>2463</v>
      </c>
      <c r="F368" s="317" t="s">
        <v>4061</v>
      </c>
      <c r="G368" s="318" t="s">
        <v>1790</v>
      </c>
      <c r="H368" s="319">
        <v>0</v>
      </c>
      <c r="I368" s="319">
        <v>0</v>
      </c>
      <c r="J368" s="319">
        <v>0</v>
      </c>
      <c r="K368" s="320">
        <v>20</v>
      </c>
      <c r="L368" s="320">
        <v>15</v>
      </c>
      <c r="M368" s="320">
        <v>4</v>
      </c>
      <c r="N368" s="321" t="s">
        <v>225</v>
      </c>
      <c r="O368" s="321" t="s">
        <v>225</v>
      </c>
      <c r="P368" s="322" t="s">
        <v>225</v>
      </c>
      <c r="Q368" s="144"/>
    </row>
    <row r="369" spans="3:17" x14ac:dyDescent="0.2">
      <c r="C369" s="315">
        <v>5</v>
      </c>
      <c r="D369" s="316" t="s">
        <v>1225</v>
      </c>
      <c r="E369" s="317" t="s">
        <v>2463</v>
      </c>
      <c r="F369" s="317" t="s">
        <v>4061</v>
      </c>
      <c r="G369" s="318" t="s">
        <v>1792</v>
      </c>
      <c r="H369" s="319">
        <v>0</v>
      </c>
      <c r="I369" s="319">
        <v>0</v>
      </c>
      <c r="J369" s="319">
        <v>0</v>
      </c>
      <c r="K369" s="320">
        <v>20</v>
      </c>
      <c r="L369" s="320">
        <v>15</v>
      </c>
      <c r="M369" s="320">
        <v>4</v>
      </c>
      <c r="N369" s="321" t="s">
        <v>225</v>
      </c>
      <c r="O369" s="321" t="s">
        <v>225</v>
      </c>
      <c r="P369" s="322" t="s">
        <v>225</v>
      </c>
      <c r="Q369" s="308"/>
    </row>
    <row r="370" spans="3:17" x14ac:dyDescent="0.2">
      <c r="C370" s="315">
        <v>100</v>
      </c>
      <c r="D370" s="316" t="s">
        <v>1225</v>
      </c>
      <c r="E370" s="317" t="s">
        <v>2463</v>
      </c>
      <c r="F370" s="317" t="s">
        <v>4061</v>
      </c>
      <c r="G370" s="318" t="s">
        <v>1793</v>
      </c>
      <c r="H370" s="319">
        <v>5.0933333333465276</v>
      </c>
      <c r="I370" s="319">
        <v>0</v>
      </c>
      <c r="J370" s="319">
        <v>0</v>
      </c>
      <c r="K370" s="320">
        <v>20</v>
      </c>
      <c r="L370" s="320">
        <v>15</v>
      </c>
      <c r="M370" s="320">
        <v>4</v>
      </c>
      <c r="N370" s="321" t="s">
        <v>225</v>
      </c>
      <c r="O370" s="321" t="s">
        <v>225</v>
      </c>
      <c r="P370" s="322" t="s">
        <v>225</v>
      </c>
      <c r="Q370" s="144"/>
    </row>
    <row r="371" spans="3:17" x14ac:dyDescent="0.2">
      <c r="C371" s="315">
        <v>991</v>
      </c>
      <c r="D371" s="316" t="s">
        <v>1225</v>
      </c>
      <c r="E371" s="317" t="s">
        <v>2463</v>
      </c>
      <c r="F371" s="317" t="s">
        <v>4061</v>
      </c>
      <c r="G371" s="318" t="s">
        <v>2502</v>
      </c>
      <c r="H371" s="319">
        <v>36.500000000058208</v>
      </c>
      <c r="I371" s="319">
        <v>1.5333333333372139</v>
      </c>
      <c r="J371" s="319">
        <v>0.2</v>
      </c>
      <c r="K371" s="320">
        <v>20</v>
      </c>
      <c r="L371" s="320">
        <v>15</v>
      </c>
      <c r="M371" s="320">
        <v>4</v>
      </c>
      <c r="N371" s="321" t="s">
        <v>224</v>
      </c>
      <c r="O371" s="321" t="s">
        <v>225</v>
      </c>
      <c r="P371" s="322" t="s">
        <v>225</v>
      </c>
      <c r="Q371" s="308"/>
    </row>
    <row r="372" spans="3:17" x14ac:dyDescent="0.2">
      <c r="C372" s="315">
        <v>101</v>
      </c>
      <c r="D372" s="316" t="s">
        <v>1225</v>
      </c>
      <c r="E372" s="317" t="s">
        <v>2463</v>
      </c>
      <c r="F372" s="317" t="s">
        <v>4061</v>
      </c>
      <c r="G372" s="318" t="s">
        <v>1795</v>
      </c>
      <c r="H372" s="319">
        <v>7.68000000002794</v>
      </c>
      <c r="I372" s="319">
        <v>0.12666666666045787</v>
      </c>
      <c r="J372" s="319">
        <v>0.4</v>
      </c>
      <c r="K372" s="320">
        <v>20</v>
      </c>
      <c r="L372" s="320">
        <v>15</v>
      </c>
      <c r="M372" s="320">
        <v>4</v>
      </c>
      <c r="N372" s="321" t="s">
        <v>225</v>
      </c>
      <c r="O372" s="321" t="s">
        <v>225</v>
      </c>
      <c r="P372" s="322" t="s">
        <v>225</v>
      </c>
      <c r="Q372" s="144"/>
    </row>
    <row r="373" spans="3:17" x14ac:dyDescent="0.2">
      <c r="C373" s="315">
        <v>103</v>
      </c>
      <c r="D373" s="316" t="s">
        <v>1225</v>
      </c>
      <c r="E373" s="317" t="s">
        <v>2461</v>
      </c>
      <c r="F373" s="317" t="s">
        <v>4061</v>
      </c>
      <c r="G373" s="318" t="s">
        <v>1799</v>
      </c>
      <c r="H373" s="319">
        <v>7.68000000002794</v>
      </c>
      <c r="I373" s="319">
        <v>0.12333333331625909</v>
      </c>
      <c r="J373" s="319">
        <v>0.2</v>
      </c>
      <c r="K373" s="320">
        <v>20</v>
      </c>
      <c r="L373" s="320">
        <v>15</v>
      </c>
      <c r="M373" s="320">
        <v>4</v>
      </c>
      <c r="N373" s="321" t="s">
        <v>225</v>
      </c>
      <c r="O373" s="321" t="s">
        <v>225</v>
      </c>
      <c r="P373" s="322" t="s">
        <v>225</v>
      </c>
      <c r="Q373" s="308"/>
    </row>
    <row r="374" spans="3:17" x14ac:dyDescent="0.2">
      <c r="C374" s="315">
        <v>993</v>
      </c>
      <c r="D374" s="316" t="s">
        <v>1225</v>
      </c>
      <c r="E374" s="317" t="s">
        <v>2463</v>
      </c>
      <c r="F374" s="317" t="s">
        <v>4061</v>
      </c>
      <c r="G374" s="318" t="s">
        <v>1788</v>
      </c>
      <c r="H374" s="319">
        <v>7.68000000002794</v>
      </c>
      <c r="I374" s="319">
        <v>0.12333333331625909</v>
      </c>
      <c r="J374" s="319">
        <v>0.2</v>
      </c>
      <c r="K374" s="320">
        <v>20</v>
      </c>
      <c r="L374" s="320">
        <v>15</v>
      </c>
      <c r="M374" s="320">
        <v>4</v>
      </c>
      <c r="N374" s="321" t="s">
        <v>225</v>
      </c>
      <c r="O374" s="321" t="s">
        <v>225</v>
      </c>
      <c r="P374" s="322" t="s">
        <v>225</v>
      </c>
      <c r="Q374" s="144"/>
    </row>
    <row r="375" spans="3:17" x14ac:dyDescent="0.2">
      <c r="C375" s="315">
        <v>104</v>
      </c>
      <c r="D375" s="316" t="s">
        <v>1225</v>
      </c>
      <c r="E375" s="317" t="s">
        <v>2461</v>
      </c>
      <c r="F375" s="317" t="s">
        <v>4061</v>
      </c>
      <c r="G375" s="318" t="s">
        <v>1800</v>
      </c>
      <c r="H375" s="319">
        <v>5.0933333333465276</v>
      </c>
      <c r="I375" s="319">
        <v>1.3400000000023284</v>
      </c>
      <c r="J375" s="319">
        <v>0.2</v>
      </c>
      <c r="K375" s="320">
        <v>20</v>
      </c>
      <c r="L375" s="320">
        <v>15</v>
      </c>
      <c r="M375" s="320">
        <v>4</v>
      </c>
      <c r="N375" s="321" t="s">
        <v>225</v>
      </c>
      <c r="O375" s="321" t="s">
        <v>225</v>
      </c>
      <c r="P375" s="322" t="s">
        <v>225</v>
      </c>
      <c r="Q375" s="144"/>
    </row>
    <row r="376" spans="3:17" x14ac:dyDescent="0.2">
      <c r="C376" s="315">
        <v>7</v>
      </c>
      <c r="D376" s="316" t="s">
        <v>1225</v>
      </c>
      <c r="E376" s="317" t="s">
        <v>2463</v>
      </c>
      <c r="F376" s="317" t="s">
        <v>4061</v>
      </c>
      <c r="G376" s="318" t="s">
        <v>1796</v>
      </c>
      <c r="H376" s="319">
        <v>2.6166666666395031</v>
      </c>
      <c r="I376" s="319">
        <v>0</v>
      </c>
      <c r="J376" s="319">
        <v>0</v>
      </c>
      <c r="K376" s="320">
        <v>20</v>
      </c>
      <c r="L376" s="320">
        <v>15</v>
      </c>
      <c r="M376" s="320">
        <v>4</v>
      </c>
      <c r="N376" s="321" t="s">
        <v>225</v>
      </c>
      <c r="O376" s="321" t="s">
        <v>225</v>
      </c>
      <c r="P376" s="322" t="s">
        <v>225</v>
      </c>
      <c r="Q376" s="308"/>
    </row>
    <row r="377" spans="3:17" x14ac:dyDescent="0.2">
      <c r="C377" s="315">
        <v>102</v>
      </c>
      <c r="D377" s="316" t="s">
        <v>1225</v>
      </c>
      <c r="E377" s="317" t="s">
        <v>2463</v>
      </c>
      <c r="F377" s="317" t="s">
        <v>4061</v>
      </c>
      <c r="G377" s="318" t="s">
        <v>1797</v>
      </c>
      <c r="H377" s="319">
        <v>5.0933333333465276</v>
      </c>
      <c r="I377" s="319">
        <v>0.12333333331625909</v>
      </c>
      <c r="J377" s="319">
        <v>0.2</v>
      </c>
      <c r="K377" s="320">
        <v>20</v>
      </c>
      <c r="L377" s="320">
        <v>15</v>
      </c>
      <c r="M377" s="320">
        <v>4</v>
      </c>
      <c r="N377" s="321" t="s">
        <v>225</v>
      </c>
      <c r="O377" s="321" t="s">
        <v>225</v>
      </c>
      <c r="P377" s="322" t="s">
        <v>225</v>
      </c>
      <c r="Q377" s="308"/>
    </row>
    <row r="378" spans="3:17" x14ac:dyDescent="0.2">
      <c r="C378" s="315">
        <v>608</v>
      </c>
      <c r="D378" s="316" t="s">
        <v>1225</v>
      </c>
      <c r="E378" s="317" t="s">
        <v>2503</v>
      </c>
      <c r="F378" s="317" t="s">
        <v>4061</v>
      </c>
      <c r="G378" s="318" t="s">
        <v>1805</v>
      </c>
      <c r="H378" s="319">
        <v>0.10000000001164154</v>
      </c>
      <c r="I378" s="319">
        <v>4.8399999999906873</v>
      </c>
      <c r="J378" s="319">
        <v>0.4</v>
      </c>
      <c r="K378" s="320">
        <v>15</v>
      </c>
      <c r="L378" s="320">
        <v>30</v>
      </c>
      <c r="M378" s="320">
        <v>5</v>
      </c>
      <c r="N378" s="321" t="s">
        <v>225</v>
      </c>
      <c r="O378" s="321" t="s">
        <v>225</v>
      </c>
      <c r="P378" s="322" t="s">
        <v>225</v>
      </c>
      <c r="Q378" s="308"/>
    </row>
    <row r="379" spans="3:17" x14ac:dyDescent="0.2">
      <c r="C379" s="315">
        <v>609</v>
      </c>
      <c r="D379" s="316" t="s">
        <v>1225</v>
      </c>
      <c r="E379" s="317" t="s">
        <v>2503</v>
      </c>
      <c r="F379" s="317" t="s">
        <v>4061</v>
      </c>
      <c r="G379" s="318" t="s">
        <v>1804</v>
      </c>
      <c r="H379" s="319">
        <v>0</v>
      </c>
      <c r="I379" s="319">
        <v>0</v>
      </c>
      <c r="J379" s="319">
        <v>0</v>
      </c>
      <c r="K379" s="320" t="s">
        <v>2504</v>
      </c>
      <c r="L379" s="320" t="s">
        <v>2504</v>
      </c>
      <c r="M379" s="320" t="s">
        <v>2504</v>
      </c>
      <c r="N379" s="321" t="s">
        <v>225</v>
      </c>
      <c r="O379" s="321" t="s">
        <v>225</v>
      </c>
      <c r="P379" s="322" t="s">
        <v>225</v>
      </c>
      <c r="Q379" s="144"/>
    </row>
    <row r="380" spans="3:17" x14ac:dyDescent="0.2">
      <c r="C380" s="315">
        <v>610</v>
      </c>
      <c r="D380" s="316" t="s">
        <v>1225</v>
      </c>
      <c r="E380" s="317" t="s">
        <v>2503</v>
      </c>
      <c r="F380" s="317" t="s">
        <v>4061</v>
      </c>
      <c r="G380" s="318" t="s">
        <v>1803</v>
      </c>
      <c r="H380" s="319">
        <v>0</v>
      </c>
      <c r="I380" s="319">
        <v>0</v>
      </c>
      <c r="J380" s="319">
        <v>0</v>
      </c>
      <c r="K380" s="320" t="s">
        <v>2504</v>
      </c>
      <c r="L380" s="320" t="s">
        <v>2504</v>
      </c>
      <c r="M380" s="320" t="s">
        <v>2504</v>
      </c>
      <c r="N380" s="321" t="s">
        <v>225</v>
      </c>
      <c r="O380" s="321" t="s">
        <v>225</v>
      </c>
      <c r="P380" s="322" t="s">
        <v>225</v>
      </c>
      <c r="Q380" s="144"/>
    </row>
    <row r="381" spans="3:17" x14ac:dyDescent="0.2">
      <c r="C381" s="315">
        <v>611</v>
      </c>
      <c r="D381" s="316" t="s">
        <v>1225</v>
      </c>
      <c r="E381" s="317" t="s">
        <v>2503</v>
      </c>
      <c r="F381" s="317" t="s">
        <v>4061</v>
      </c>
      <c r="G381" s="318" t="s">
        <v>1802</v>
      </c>
      <c r="H381" s="319">
        <v>0</v>
      </c>
      <c r="I381" s="319">
        <v>0</v>
      </c>
      <c r="J381" s="319">
        <v>0</v>
      </c>
      <c r="K381" s="320" t="s">
        <v>2504</v>
      </c>
      <c r="L381" s="320" t="s">
        <v>2504</v>
      </c>
      <c r="M381" s="320" t="s">
        <v>2504</v>
      </c>
      <c r="N381" s="321" t="s">
        <v>225</v>
      </c>
      <c r="O381" s="321" t="s">
        <v>225</v>
      </c>
      <c r="P381" s="322" t="s">
        <v>225</v>
      </c>
      <c r="Q381" s="308"/>
    </row>
    <row r="382" spans="3:17" x14ac:dyDescent="0.2">
      <c r="C382" s="315">
        <v>627</v>
      </c>
      <c r="D382" s="316" t="s">
        <v>1225</v>
      </c>
      <c r="E382" s="317" t="s">
        <v>2503</v>
      </c>
      <c r="F382" s="317" t="s">
        <v>4061</v>
      </c>
      <c r="G382" s="318" t="s">
        <v>1801</v>
      </c>
      <c r="H382" s="319">
        <v>0</v>
      </c>
      <c r="I382" s="319">
        <v>0</v>
      </c>
      <c r="J382" s="319">
        <v>0</v>
      </c>
      <c r="K382" s="320" t="s">
        <v>2504</v>
      </c>
      <c r="L382" s="320" t="s">
        <v>2504</v>
      </c>
      <c r="M382" s="320" t="s">
        <v>2504</v>
      </c>
      <c r="N382" s="321" t="s">
        <v>225</v>
      </c>
      <c r="O382" s="321" t="s">
        <v>225</v>
      </c>
      <c r="P382" s="322" t="s">
        <v>225</v>
      </c>
      <c r="Q382" s="144"/>
    </row>
    <row r="383" spans="3:17" x14ac:dyDescent="0.2">
      <c r="C383" s="315">
        <v>1085</v>
      </c>
      <c r="D383" s="316" t="s">
        <v>1225</v>
      </c>
      <c r="E383" s="317" t="s">
        <v>2503</v>
      </c>
      <c r="F383" s="317" t="s">
        <v>4061</v>
      </c>
      <c r="G383" s="318" t="s">
        <v>1806</v>
      </c>
      <c r="H383" s="319">
        <v>0</v>
      </c>
      <c r="I383" s="319">
        <v>0</v>
      </c>
      <c r="J383" s="319">
        <v>0</v>
      </c>
      <c r="K383" s="320">
        <v>15</v>
      </c>
      <c r="L383" s="320">
        <v>30</v>
      </c>
      <c r="M383" s="320">
        <v>5</v>
      </c>
      <c r="N383" s="321" t="s">
        <v>225</v>
      </c>
      <c r="O383" s="321" t="s">
        <v>225</v>
      </c>
      <c r="P383" s="322" t="s">
        <v>225</v>
      </c>
      <c r="Q383" s="308"/>
    </row>
    <row r="384" spans="3:17" x14ac:dyDescent="0.2">
      <c r="C384" s="315">
        <v>614</v>
      </c>
      <c r="D384" s="316" t="s">
        <v>1225</v>
      </c>
      <c r="E384" s="317" t="s">
        <v>2505</v>
      </c>
      <c r="F384" s="317" t="s">
        <v>4061</v>
      </c>
      <c r="G384" s="318" t="s">
        <v>1808</v>
      </c>
      <c r="H384" s="319">
        <v>0.79999999998835847</v>
      </c>
      <c r="I384" s="319">
        <v>0.98000000001629817</v>
      </c>
      <c r="J384" s="319">
        <v>1</v>
      </c>
      <c r="K384" s="320">
        <v>20</v>
      </c>
      <c r="L384" s="320">
        <v>15</v>
      </c>
      <c r="M384" s="320">
        <v>4</v>
      </c>
      <c r="N384" s="321" t="s">
        <v>225</v>
      </c>
      <c r="O384" s="321" t="s">
        <v>225</v>
      </c>
      <c r="P384" s="322" t="s">
        <v>225</v>
      </c>
      <c r="Q384" s="144"/>
    </row>
    <row r="385" spans="3:17" x14ac:dyDescent="0.2">
      <c r="C385" s="315">
        <v>625</v>
      </c>
      <c r="D385" s="316" t="s">
        <v>1225</v>
      </c>
      <c r="E385" s="317" t="s">
        <v>2505</v>
      </c>
      <c r="F385" s="317" t="s">
        <v>4061</v>
      </c>
      <c r="G385" s="318" t="s">
        <v>1807</v>
      </c>
      <c r="H385" s="319">
        <v>0</v>
      </c>
      <c r="I385" s="319">
        <v>0.54333333332324407</v>
      </c>
      <c r="J385" s="319">
        <v>0.60000000000000009</v>
      </c>
      <c r="K385" s="320">
        <v>20</v>
      </c>
      <c r="L385" s="320">
        <v>15</v>
      </c>
      <c r="M385" s="320">
        <v>4</v>
      </c>
      <c r="N385" s="321" t="s">
        <v>225</v>
      </c>
      <c r="O385" s="321" t="s">
        <v>225</v>
      </c>
      <c r="P385" s="322" t="s">
        <v>225</v>
      </c>
      <c r="Q385" s="308"/>
    </row>
    <row r="386" spans="3:17" x14ac:dyDescent="0.2">
      <c r="C386" s="315">
        <v>1064</v>
      </c>
      <c r="D386" s="316" t="s">
        <v>1225</v>
      </c>
      <c r="E386" s="317" t="s">
        <v>2506</v>
      </c>
      <c r="F386" s="317" t="s">
        <v>4061</v>
      </c>
      <c r="G386" s="318" t="s">
        <v>1809</v>
      </c>
      <c r="H386" s="319">
        <v>21.649999999953437</v>
      </c>
      <c r="I386" s="319">
        <v>5.3700000000419097</v>
      </c>
      <c r="J386" s="319">
        <v>1.2000000000000002</v>
      </c>
      <c r="K386" s="320">
        <v>20</v>
      </c>
      <c r="L386" s="320">
        <v>15</v>
      </c>
      <c r="M386" s="320">
        <v>4</v>
      </c>
      <c r="N386" s="321" t="s">
        <v>224</v>
      </c>
      <c r="O386" s="321" t="s">
        <v>225</v>
      </c>
      <c r="P386" s="322" t="s">
        <v>225</v>
      </c>
      <c r="Q386" s="308"/>
    </row>
    <row r="387" spans="3:17" x14ac:dyDescent="0.2">
      <c r="C387" s="315">
        <v>1035</v>
      </c>
      <c r="D387" s="316" t="s">
        <v>1225</v>
      </c>
      <c r="E387" s="317" t="s">
        <v>2506</v>
      </c>
      <c r="F387" s="317" t="s">
        <v>4061</v>
      </c>
      <c r="G387" s="318" t="s">
        <v>1812</v>
      </c>
      <c r="H387" s="319">
        <v>23.153333333297635</v>
      </c>
      <c r="I387" s="319">
        <v>1.1966666666208767</v>
      </c>
      <c r="J387" s="319">
        <v>0.4</v>
      </c>
      <c r="K387" s="320">
        <v>20</v>
      </c>
      <c r="L387" s="320">
        <v>15</v>
      </c>
      <c r="M387" s="320">
        <v>4</v>
      </c>
      <c r="N387" s="321" t="s">
        <v>224</v>
      </c>
      <c r="O387" s="321" t="s">
        <v>225</v>
      </c>
      <c r="P387" s="322" t="s">
        <v>225</v>
      </c>
      <c r="Q387" s="308"/>
    </row>
    <row r="388" spans="3:17" x14ac:dyDescent="0.2">
      <c r="C388" s="315">
        <v>603</v>
      </c>
      <c r="D388" s="316" t="s">
        <v>1225</v>
      </c>
      <c r="E388" s="317" t="s">
        <v>2506</v>
      </c>
      <c r="F388" s="317" t="s">
        <v>4061</v>
      </c>
      <c r="G388" s="318" t="s">
        <v>1811</v>
      </c>
      <c r="H388" s="319">
        <v>25.213333333306949</v>
      </c>
      <c r="I388" s="319">
        <v>10.039999999967405</v>
      </c>
      <c r="J388" s="319">
        <v>1.8</v>
      </c>
      <c r="K388" s="320">
        <v>20</v>
      </c>
      <c r="L388" s="320">
        <v>15</v>
      </c>
      <c r="M388" s="320">
        <v>4</v>
      </c>
      <c r="N388" s="321" t="s">
        <v>224</v>
      </c>
      <c r="O388" s="321" t="s">
        <v>225</v>
      </c>
      <c r="P388" s="322" t="s">
        <v>225</v>
      </c>
      <c r="Q388" s="308"/>
    </row>
    <row r="389" spans="3:17" x14ac:dyDescent="0.2">
      <c r="C389" s="315">
        <v>1471</v>
      </c>
      <c r="D389" s="316" t="s">
        <v>1225</v>
      </c>
      <c r="E389" s="317" t="s">
        <v>2506</v>
      </c>
      <c r="F389" s="317" t="s">
        <v>4061</v>
      </c>
      <c r="G389" s="318" t="s">
        <v>1810</v>
      </c>
      <c r="H389" s="319">
        <v>21.653333333297635</v>
      </c>
      <c r="I389" s="319">
        <v>3.7033333332510665</v>
      </c>
      <c r="J389" s="319">
        <v>1</v>
      </c>
      <c r="K389" s="320">
        <v>20</v>
      </c>
      <c r="L389" s="320">
        <v>15</v>
      </c>
      <c r="M389" s="320">
        <v>4</v>
      </c>
      <c r="N389" s="321" t="s">
        <v>224</v>
      </c>
      <c r="O389" s="321" t="s">
        <v>225</v>
      </c>
      <c r="P389" s="322" t="s">
        <v>225</v>
      </c>
      <c r="Q389" s="308"/>
    </row>
    <row r="390" spans="3:17" x14ac:dyDescent="0.2">
      <c r="C390" s="315">
        <v>46</v>
      </c>
      <c r="D390" s="316" t="s">
        <v>1225</v>
      </c>
      <c r="E390" s="317" t="s">
        <v>2463</v>
      </c>
      <c r="F390" s="317" t="s">
        <v>4061</v>
      </c>
      <c r="G390" s="318" t="s">
        <v>2508</v>
      </c>
      <c r="H390" s="319">
        <v>0</v>
      </c>
      <c r="I390" s="319">
        <v>7.4800000000046571</v>
      </c>
      <c r="J390" s="319">
        <v>0</v>
      </c>
      <c r="K390" s="320">
        <v>15</v>
      </c>
      <c r="L390" s="320">
        <v>30</v>
      </c>
      <c r="M390" s="320">
        <v>5</v>
      </c>
      <c r="N390" s="321" t="s">
        <v>225</v>
      </c>
      <c r="O390" s="321" t="s">
        <v>225</v>
      </c>
      <c r="P390" s="322" t="s">
        <v>225</v>
      </c>
      <c r="Q390" s="308"/>
    </row>
    <row r="391" spans="3:17" x14ac:dyDescent="0.2">
      <c r="C391" s="315">
        <v>108</v>
      </c>
      <c r="D391" s="316" t="s">
        <v>1225</v>
      </c>
      <c r="E391" s="317" t="s">
        <v>2463</v>
      </c>
      <c r="F391" s="317" t="s">
        <v>4061</v>
      </c>
      <c r="G391" s="318" t="s">
        <v>2509</v>
      </c>
      <c r="H391" s="319">
        <v>4.4833333333488552</v>
      </c>
      <c r="I391" s="319">
        <v>3.5400000000139702</v>
      </c>
      <c r="J391" s="319">
        <v>0.4</v>
      </c>
      <c r="K391" s="320">
        <v>15</v>
      </c>
      <c r="L391" s="320">
        <v>30</v>
      </c>
      <c r="M391" s="320">
        <v>5</v>
      </c>
      <c r="N391" s="321" t="s">
        <v>225</v>
      </c>
      <c r="O391" s="321" t="s">
        <v>225</v>
      </c>
      <c r="P391" s="322" t="s">
        <v>225</v>
      </c>
      <c r="Q391" s="308"/>
    </row>
    <row r="392" spans="3:17" x14ac:dyDescent="0.2">
      <c r="C392" s="315">
        <v>987</v>
      </c>
      <c r="D392" s="316" t="s">
        <v>1225</v>
      </c>
      <c r="E392" s="317" t="s">
        <v>3339</v>
      </c>
      <c r="F392" s="317" t="s">
        <v>4061</v>
      </c>
      <c r="G392" s="318" t="s">
        <v>1813</v>
      </c>
      <c r="H392" s="319">
        <v>3.9599999999860303</v>
      </c>
      <c r="I392" s="319">
        <v>16.839999999990688</v>
      </c>
      <c r="J392" s="319">
        <v>1.8</v>
      </c>
      <c r="K392" s="320">
        <v>15</v>
      </c>
      <c r="L392" s="320">
        <v>30</v>
      </c>
      <c r="M392" s="320">
        <v>5</v>
      </c>
      <c r="N392" s="321" t="s">
        <v>225</v>
      </c>
      <c r="O392" s="321" t="s">
        <v>225</v>
      </c>
      <c r="P392" s="322" t="s">
        <v>225</v>
      </c>
      <c r="Q392" s="308"/>
    </row>
    <row r="393" spans="3:17" x14ac:dyDescent="0.2">
      <c r="C393" s="315">
        <v>635</v>
      </c>
      <c r="D393" s="316" t="s">
        <v>1225</v>
      </c>
      <c r="E393" s="317" t="s">
        <v>2510</v>
      </c>
      <c r="F393" s="317" t="s">
        <v>4061</v>
      </c>
      <c r="G393" s="318" t="s">
        <v>1522</v>
      </c>
      <c r="H393" s="319">
        <v>9.7066666667000394</v>
      </c>
      <c r="I393" s="319">
        <v>1.0133333333535119</v>
      </c>
      <c r="J393" s="319">
        <v>0.2</v>
      </c>
      <c r="K393" s="320">
        <v>20</v>
      </c>
      <c r="L393" s="320">
        <v>15</v>
      </c>
      <c r="M393" s="320">
        <v>4</v>
      </c>
      <c r="N393" s="321" t="s">
        <v>225</v>
      </c>
      <c r="O393" s="321" t="s">
        <v>225</v>
      </c>
      <c r="P393" s="322" t="s">
        <v>225</v>
      </c>
      <c r="Q393" s="308"/>
    </row>
    <row r="394" spans="3:17" x14ac:dyDescent="0.2">
      <c r="C394" s="315">
        <v>636</v>
      </c>
      <c r="D394" s="316" t="s">
        <v>1225</v>
      </c>
      <c r="E394" s="317" t="s">
        <v>2510</v>
      </c>
      <c r="F394" s="317" t="s">
        <v>4061</v>
      </c>
      <c r="G394" s="318" t="s">
        <v>1583</v>
      </c>
      <c r="H394" s="319">
        <v>9.7066666667000394</v>
      </c>
      <c r="I394" s="319">
        <v>1.0133333333535119</v>
      </c>
      <c r="J394" s="319">
        <v>0.2</v>
      </c>
      <c r="K394" s="320">
        <v>20</v>
      </c>
      <c r="L394" s="320">
        <v>15</v>
      </c>
      <c r="M394" s="320">
        <v>4</v>
      </c>
      <c r="N394" s="321" t="s">
        <v>225</v>
      </c>
      <c r="O394" s="321" t="s">
        <v>225</v>
      </c>
      <c r="P394" s="322" t="s">
        <v>225</v>
      </c>
      <c r="Q394" s="308"/>
    </row>
    <row r="395" spans="3:17" x14ac:dyDescent="0.2">
      <c r="C395" s="315">
        <v>637</v>
      </c>
      <c r="D395" s="316" t="s">
        <v>1225</v>
      </c>
      <c r="E395" s="317" t="s">
        <v>2510</v>
      </c>
      <c r="F395" s="317" t="s">
        <v>4061</v>
      </c>
      <c r="G395" s="318" t="s">
        <v>1585</v>
      </c>
      <c r="H395" s="319">
        <v>9.7066666667000394</v>
      </c>
      <c r="I395" s="319">
        <v>1.0133333333535119</v>
      </c>
      <c r="J395" s="319">
        <v>0.2</v>
      </c>
      <c r="K395" s="320">
        <v>20</v>
      </c>
      <c r="L395" s="320">
        <v>15</v>
      </c>
      <c r="M395" s="320">
        <v>4</v>
      </c>
      <c r="N395" s="321" t="s">
        <v>225</v>
      </c>
      <c r="O395" s="321" t="s">
        <v>225</v>
      </c>
      <c r="P395" s="322" t="s">
        <v>225</v>
      </c>
      <c r="Q395" s="144"/>
    </row>
    <row r="396" spans="3:17" x14ac:dyDescent="0.2">
      <c r="C396" s="315">
        <v>638</v>
      </c>
      <c r="D396" s="316" t="s">
        <v>1225</v>
      </c>
      <c r="E396" s="317" t="s">
        <v>2510</v>
      </c>
      <c r="F396" s="317" t="s">
        <v>4061</v>
      </c>
      <c r="G396" s="318" t="s">
        <v>1616</v>
      </c>
      <c r="H396" s="319">
        <v>9.7066666667000394</v>
      </c>
      <c r="I396" s="319">
        <v>1.0133333333535119</v>
      </c>
      <c r="J396" s="319">
        <v>0.2</v>
      </c>
      <c r="K396" s="320">
        <v>20</v>
      </c>
      <c r="L396" s="320">
        <v>15</v>
      </c>
      <c r="M396" s="320">
        <v>4</v>
      </c>
      <c r="N396" s="321" t="s">
        <v>225</v>
      </c>
      <c r="O396" s="321" t="s">
        <v>225</v>
      </c>
      <c r="P396" s="322" t="s">
        <v>225</v>
      </c>
      <c r="Q396" s="144"/>
    </row>
    <row r="397" spans="3:17" x14ac:dyDescent="0.2">
      <c r="C397" s="315">
        <v>1204</v>
      </c>
      <c r="D397" s="316" t="s">
        <v>1225</v>
      </c>
      <c r="E397" s="317" t="s">
        <v>2510</v>
      </c>
      <c r="F397" s="317" t="s">
        <v>4061</v>
      </c>
      <c r="G397" s="318" t="s">
        <v>1618</v>
      </c>
      <c r="H397" s="319">
        <v>9.7066666667000394</v>
      </c>
      <c r="I397" s="319">
        <v>1.0133333333535119</v>
      </c>
      <c r="J397" s="319">
        <v>0.2</v>
      </c>
      <c r="K397" s="320">
        <v>20</v>
      </c>
      <c r="L397" s="320">
        <v>15</v>
      </c>
      <c r="M397" s="320">
        <v>4</v>
      </c>
      <c r="N397" s="321" t="s">
        <v>225</v>
      </c>
      <c r="O397" s="321" t="s">
        <v>225</v>
      </c>
      <c r="P397" s="322" t="s">
        <v>225</v>
      </c>
      <c r="Q397" s="144"/>
    </row>
    <row r="398" spans="3:17" x14ac:dyDescent="0.2">
      <c r="C398" s="315">
        <v>640</v>
      </c>
      <c r="D398" s="316" t="s">
        <v>1225</v>
      </c>
      <c r="E398" s="317" t="s">
        <v>2510</v>
      </c>
      <c r="F398" s="317" t="s">
        <v>4061</v>
      </c>
      <c r="G398" s="318" t="s">
        <v>1688</v>
      </c>
      <c r="H398" s="319">
        <v>9.7066666667000394</v>
      </c>
      <c r="I398" s="319">
        <v>1.0133333333535119</v>
      </c>
      <c r="J398" s="319">
        <v>0.2</v>
      </c>
      <c r="K398" s="320">
        <v>20</v>
      </c>
      <c r="L398" s="320">
        <v>15</v>
      </c>
      <c r="M398" s="320">
        <v>4</v>
      </c>
      <c r="N398" s="321" t="s">
        <v>225</v>
      </c>
      <c r="O398" s="321" t="s">
        <v>225</v>
      </c>
      <c r="P398" s="322" t="s">
        <v>225</v>
      </c>
      <c r="Q398" s="144"/>
    </row>
    <row r="399" spans="3:17" x14ac:dyDescent="0.2">
      <c r="C399" s="315">
        <v>641</v>
      </c>
      <c r="D399" s="316" t="s">
        <v>1225</v>
      </c>
      <c r="E399" s="317" t="s">
        <v>2510</v>
      </c>
      <c r="F399" s="317" t="s">
        <v>4061</v>
      </c>
      <c r="G399" s="318" t="s">
        <v>1690</v>
      </c>
      <c r="H399" s="319">
        <v>9.7066666667000394</v>
      </c>
      <c r="I399" s="319">
        <v>1.0133333333535119</v>
      </c>
      <c r="J399" s="319">
        <v>0.2</v>
      </c>
      <c r="K399" s="320">
        <v>20</v>
      </c>
      <c r="L399" s="320">
        <v>15</v>
      </c>
      <c r="M399" s="320">
        <v>4</v>
      </c>
      <c r="N399" s="321" t="s">
        <v>225</v>
      </c>
      <c r="O399" s="321" t="s">
        <v>225</v>
      </c>
      <c r="P399" s="322" t="s">
        <v>225</v>
      </c>
      <c r="Q399" s="144"/>
    </row>
    <row r="400" spans="3:17" x14ac:dyDescent="0.2">
      <c r="C400" s="315">
        <v>642</v>
      </c>
      <c r="D400" s="316" t="s">
        <v>1225</v>
      </c>
      <c r="E400" s="317" t="s">
        <v>2510</v>
      </c>
      <c r="F400" s="317" t="s">
        <v>4061</v>
      </c>
      <c r="G400" s="318" t="s">
        <v>1692</v>
      </c>
      <c r="H400" s="319">
        <v>9.7066666667000394</v>
      </c>
      <c r="I400" s="319">
        <v>1.0133333333535119</v>
      </c>
      <c r="J400" s="319">
        <v>0.2</v>
      </c>
      <c r="K400" s="320">
        <v>20</v>
      </c>
      <c r="L400" s="320">
        <v>15</v>
      </c>
      <c r="M400" s="320">
        <v>4</v>
      </c>
      <c r="N400" s="321" t="s">
        <v>225</v>
      </c>
      <c r="O400" s="321" t="s">
        <v>225</v>
      </c>
      <c r="P400" s="322" t="s">
        <v>225</v>
      </c>
      <c r="Q400" s="144"/>
    </row>
    <row r="401" spans="3:17" x14ac:dyDescent="0.2">
      <c r="C401" s="315">
        <v>643</v>
      </c>
      <c r="D401" s="316" t="s">
        <v>1225</v>
      </c>
      <c r="E401" s="317" t="s">
        <v>2510</v>
      </c>
      <c r="F401" s="317" t="s">
        <v>4061</v>
      </c>
      <c r="G401" s="318" t="s">
        <v>1696</v>
      </c>
      <c r="H401" s="319">
        <v>9.7066666667000394</v>
      </c>
      <c r="I401" s="319">
        <v>1.0133333333535119</v>
      </c>
      <c r="J401" s="319">
        <v>0.2</v>
      </c>
      <c r="K401" s="320">
        <v>20</v>
      </c>
      <c r="L401" s="320">
        <v>15</v>
      </c>
      <c r="M401" s="320">
        <v>4</v>
      </c>
      <c r="N401" s="321" t="s">
        <v>225</v>
      </c>
      <c r="O401" s="321" t="s">
        <v>225</v>
      </c>
      <c r="P401" s="322" t="s">
        <v>225</v>
      </c>
      <c r="Q401" s="144"/>
    </row>
    <row r="402" spans="3:17" x14ac:dyDescent="0.2">
      <c r="C402" s="315">
        <v>1205</v>
      </c>
      <c r="D402" s="316" t="s">
        <v>1225</v>
      </c>
      <c r="E402" s="317" t="s">
        <v>2510</v>
      </c>
      <c r="F402" s="317" t="s">
        <v>4061</v>
      </c>
      <c r="G402" s="318" t="s">
        <v>1648</v>
      </c>
      <c r="H402" s="319">
        <v>7.4200000000535518</v>
      </c>
      <c r="I402" s="319">
        <v>1.0133333333535119</v>
      </c>
      <c r="J402" s="319">
        <v>0.2</v>
      </c>
      <c r="K402" s="320">
        <v>20</v>
      </c>
      <c r="L402" s="320">
        <v>15</v>
      </c>
      <c r="M402" s="320">
        <v>4</v>
      </c>
      <c r="N402" s="321" t="s">
        <v>225</v>
      </c>
      <c r="O402" s="321" t="s">
        <v>225</v>
      </c>
      <c r="P402" s="322" t="s">
        <v>225</v>
      </c>
      <c r="Q402" s="144"/>
    </row>
    <row r="403" spans="3:17" x14ac:dyDescent="0.2">
      <c r="C403" s="315">
        <v>817</v>
      </c>
      <c r="D403" s="316" t="s">
        <v>1225</v>
      </c>
      <c r="E403" s="317" t="s">
        <v>2510</v>
      </c>
      <c r="F403" s="317" t="s">
        <v>4061</v>
      </c>
      <c r="G403" s="318" t="s">
        <v>1523</v>
      </c>
      <c r="H403" s="319">
        <v>17.623333333327903</v>
      </c>
      <c r="I403" s="319">
        <v>1.4566666666651145</v>
      </c>
      <c r="J403" s="319">
        <v>0.60000000000000009</v>
      </c>
      <c r="K403" s="320">
        <v>20</v>
      </c>
      <c r="L403" s="320">
        <v>15</v>
      </c>
      <c r="M403" s="320">
        <v>4</v>
      </c>
      <c r="N403" s="321" t="s">
        <v>225</v>
      </c>
      <c r="O403" s="321" t="s">
        <v>225</v>
      </c>
      <c r="P403" s="322" t="s">
        <v>225</v>
      </c>
      <c r="Q403" s="144"/>
    </row>
    <row r="404" spans="3:17" x14ac:dyDescent="0.2">
      <c r="C404" s="315">
        <v>818</v>
      </c>
      <c r="D404" s="316" t="s">
        <v>1225</v>
      </c>
      <c r="E404" s="317" t="s">
        <v>2510</v>
      </c>
      <c r="F404" s="317" t="s">
        <v>4061</v>
      </c>
      <c r="G404" s="318" t="s">
        <v>1584</v>
      </c>
      <c r="H404" s="319">
        <v>12.029999999993017</v>
      </c>
      <c r="I404" s="319">
        <v>0.76666666665114469</v>
      </c>
      <c r="J404" s="319">
        <v>0.4</v>
      </c>
      <c r="K404" s="320">
        <v>20</v>
      </c>
      <c r="L404" s="320">
        <v>15</v>
      </c>
      <c r="M404" s="320">
        <v>4</v>
      </c>
      <c r="N404" s="321" t="s">
        <v>225</v>
      </c>
      <c r="O404" s="321" t="s">
        <v>225</v>
      </c>
      <c r="P404" s="322" t="s">
        <v>225</v>
      </c>
      <c r="Q404" s="144"/>
    </row>
    <row r="405" spans="3:17" x14ac:dyDescent="0.2">
      <c r="C405" s="315">
        <v>819</v>
      </c>
      <c r="D405" s="316" t="s">
        <v>1225</v>
      </c>
      <c r="E405" s="317" t="s">
        <v>2510</v>
      </c>
      <c r="F405" s="317" t="s">
        <v>4061</v>
      </c>
      <c r="G405" s="318" t="s">
        <v>1586</v>
      </c>
      <c r="H405" s="319">
        <v>15.949999999988359</v>
      </c>
      <c r="I405" s="319">
        <v>0.4133333333185874</v>
      </c>
      <c r="J405" s="319">
        <v>0.2</v>
      </c>
      <c r="K405" s="320">
        <v>20</v>
      </c>
      <c r="L405" s="320">
        <v>15</v>
      </c>
      <c r="M405" s="320">
        <v>4</v>
      </c>
      <c r="N405" s="321" t="s">
        <v>225</v>
      </c>
      <c r="O405" s="321" t="s">
        <v>225</v>
      </c>
      <c r="P405" s="322" t="s">
        <v>225</v>
      </c>
      <c r="Q405" s="308"/>
    </row>
    <row r="406" spans="3:17" x14ac:dyDescent="0.2">
      <c r="C406" s="315">
        <v>820</v>
      </c>
      <c r="D406" s="316" t="s">
        <v>1225</v>
      </c>
      <c r="E406" s="317" t="s">
        <v>2510</v>
      </c>
      <c r="F406" s="317" t="s">
        <v>4061</v>
      </c>
      <c r="G406" s="318" t="s">
        <v>1617</v>
      </c>
      <c r="H406" s="319">
        <v>8.1133333333069455</v>
      </c>
      <c r="I406" s="319">
        <v>0.76666666665114469</v>
      </c>
      <c r="J406" s="319">
        <v>0.4</v>
      </c>
      <c r="K406" s="320">
        <v>20</v>
      </c>
      <c r="L406" s="320">
        <v>15</v>
      </c>
      <c r="M406" s="320">
        <v>4</v>
      </c>
      <c r="N406" s="321" t="s">
        <v>225</v>
      </c>
      <c r="O406" s="321" t="s">
        <v>225</v>
      </c>
      <c r="P406" s="322" t="s">
        <v>225</v>
      </c>
      <c r="Q406" s="308"/>
    </row>
    <row r="407" spans="3:17" x14ac:dyDescent="0.2">
      <c r="C407" s="315">
        <v>1206</v>
      </c>
      <c r="D407" s="316" t="s">
        <v>1225</v>
      </c>
      <c r="E407" s="317" t="s">
        <v>2510</v>
      </c>
      <c r="F407" s="317" t="s">
        <v>4061</v>
      </c>
      <c r="G407" s="318" t="s">
        <v>1619</v>
      </c>
      <c r="H407" s="319">
        <v>15.949999999988359</v>
      </c>
      <c r="I407" s="319">
        <v>0.76666666665114469</v>
      </c>
      <c r="J407" s="319">
        <v>0.4</v>
      </c>
      <c r="K407" s="320">
        <v>20</v>
      </c>
      <c r="L407" s="320">
        <v>15</v>
      </c>
      <c r="M407" s="320">
        <v>4</v>
      </c>
      <c r="N407" s="321" t="s">
        <v>225</v>
      </c>
      <c r="O407" s="321" t="s">
        <v>225</v>
      </c>
      <c r="P407" s="322" t="s">
        <v>225</v>
      </c>
      <c r="Q407" s="308"/>
    </row>
    <row r="408" spans="3:17" x14ac:dyDescent="0.2">
      <c r="C408" s="315">
        <v>822</v>
      </c>
      <c r="D408" s="316" t="s">
        <v>1225</v>
      </c>
      <c r="E408" s="317" t="s">
        <v>2510</v>
      </c>
      <c r="F408" s="317" t="s">
        <v>4061</v>
      </c>
      <c r="G408" s="318" t="s">
        <v>1689</v>
      </c>
      <c r="H408" s="319">
        <v>14.656666666665116</v>
      </c>
      <c r="I408" s="319">
        <v>0.76666666665114469</v>
      </c>
      <c r="J408" s="319">
        <v>0.4</v>
      </c>
      <c r="K408" s="320">
        <v>20</v>
      </c>
      <c r="L408" s="320">
        <v>15</v>
      </c>
      <c r="M408" s="320">
        <v>4</v>
      </c>
      <c r="N408" s="321" t="s">
        <v>225</v>
      </c>
      <c r="O408" s="321" t="s">
        <v>225</v>
      </c>
      <c r="P408" s="322" t="s">
        <v>225</v>
      </c>
      <c r="Q408" s="308"/>
    </row>
    <row r="409" spans="3:17" x14ac:dyDescent="0.2">
      <c r="C409" s="315">
        <v>823</v>
      </c>
      <c r="D409" s="316" t="s">
        <v>1225</v>
      </c>
      <c r="E409" s="317" t="s">
        <v>2510</v>
      </c>
      <c r="F409" s="317" t="s">
        <v>4061</v>
      </c>
      <c r="G409" s="318" t="s">
        <v>1691</v>
      </c>
      <c r="H409" s="319">
        <v>12.029999999993017</v>
      </c>
      <c r="I409" s="319">
        <v>0.76666666665114469</v>
      </c>
      <c r="J409" s="319">
        <v>0.4</v>
      </c>
      <c r="K409" s="320">
        <v>20</v>
      </c>
      <c r="L409" s="320">
        <v>15</v>
      </c>
      <c r="M409" s="320">
        <v>4</v>
      </c>
      <c r="N409" s="321" t="s">
        <v>225</v>
      </c>
      <c r="O409" s="321" t="s">
        <v>225</v>
      </c>
      <c r="P409" s="322" t="s">
        <v>225</v>
      </c>
      <c r="Q409" s="308"/>
    </row>
    <row r="410" spans="3:17" x14ac:dyDescent="0.2">
      <c r="C410" s="315">
        <v>824</v>
      </c>
      <c r="D410" s="316" t="s">
        <v>1225</v>
      </c>
      <c r="E410" s="317" t="s">
        <v>2510</v>
      </c>
      <c r="F410" s="317" t="s">
        <v>4061</v>
      </c>
      <c r="G410" s="318" t="s">
        <v>1693</v>
      </c>
      <c r="H410" s="319">
        <v>12.029999999993017</v>
      </c>
      <c r="I410" s="319">
        <v>0.76666666665114469</v>
      </c>
      <c r="J410" s="319">
        <v>0.4</v>
      </c>
      <c r="K410" s="320">
        <v>20</v>
      </c>
      <c r="L410" s="320">
        <v>15</v>
      </c>
      <c r="M410" s="320">
        <v>4</v>
      </c>
      <c r="N410" s="321" t="s">
        <v>225</v>
      </c>
      <c r="O410" s="321" t="s">
        <v>225</v>
      </c>
      <c r="P410" s="322" t="s">
        <v>225</v>
      </c>
      <c r="Q410" s="308"/>
    </row>
    <row r="411" spans="3:17" x14ac:dyDescent="0.2">
      <c r="C411" s="315">
        <v>825</v>
      </c>
      <c r="D411" s="316" t="s">
        <v>1225</v>
      </c>
      <c r="E411" s="317" t="s">
        <v>2510</v>
      </c>
      <c r="F411" s="317" t="s">
        <v>4061</v>
      </c>
      <c r="G411" s="318" t="s">
        <v>1697</v>
      </c>
      <c r="H411" s="319">
        <v>14.483333333325573</v>
      </c>
      <c r="I411" s="319">
        <v>0.76666666665114469</v>
      </c>
      <c r="J411" s="319">
        <v>0.4</v>
      </c>
      <c r="K411" s="320">
        <v>20</v>
      </c>
      <c r="L411" s="320">
        <v>15</v>
      </c>
      <c r="M411" s="320">
        <v>4</v>
      </c>
      <c r="N411" s="321" t="s">
        <v>225</v>
      </c>
      <c r="O411" s="321" t="s">
        <v>225</v>
      </c>
      <c r="P411" s="322" t="s">
        <v>225</v>
      </c>
      <c r="Q411" s="308"/>
    </row>
    <row r="412" spans="3:17" x14ac:dyDescent="0.2">
      <c r="C412" s="315">
        <v>1207</v>
      </c>
      <c r="D412" s="316" t="s">
        <v>1225</v>
      </c>
      <c r="E412" s="317" t="s">
        <v>2510</v>
      </c>
      <c r="F412" s="317" t="s">
        <v>4061</v>
      </c>
      <c r="G412" s="318" t="s">
        <v>1649</v>
      </c>
      <c r="H412" s="319">
        <v>12.03333333330229</v>
      </c>
      <c r="I412" s="319">
        <v>0.76666666665114469</v>
      </c>
      <c r="J412" s="319">
        <v>0.4</v>
      </c>
      <c r="K412" s="320">
        <v>20</v>
      </c>
      <c r="L412" s="320">
        <v>15</v>
      </c>
      <c r="M412" s="320">
        <v>4</v>
      </c>
      <c r="N412" s="321" t="s">
        <v>225</v>
      </c>
      <c r="O412" s="321" t="s">
        <v>225</v>
      </c>
      <c r="P412" s="322" t="s">
        <v>225</v>
      </c>
      <c r="Q412" s="144"/>
    </row>
    <row r="413" spans="3:17" x14ac:dyDescent="0.2">
      <c r="C413" s="315">
        <v>662</v>
      </c>
      <c r="D413" s="316" t="s">
        <v>1225</v>
      </c>
      <c r="E413" s="317" t="s">
        <v>2510</v>
      </c>
      <c r="F413" s="317" t="s">
        <v>4061</v>
      </c>
      <c r="G413" s="318" t="s">
        <v>1546</v>
      </c>
      <c r="H413" s="319">
        <v>27.763333333376796</v>
      </c>
      <c r="I413" s="319">
        <v>4.2933333332883192</v>
      </c>
      <c r="J413" s="319">
        <v>0.4</v>
      </c>
      <c r="K413" s="320">
        <v>20</v>
      </c>
      <c r="L413" s="320">
        <v>15</v>
      </c>
      <c r="M413" s="320">
        <v>4</v>
      </c>
      <c r="N413" s="321" t="s">
        <v>224</v>
      </c>
      <c r="O413" s="321" t="s">
        <v>225</v>
      </c>
      <c r="P413" s="322" t="s">
        <v>225</v>
      </c>
      <c r="Q413" s="308"/>
    </row>
    <row r="414" spans="3:17" x14ac:dyDescent="0.2">
      <c r="C414" s="315">
        <v>663</v>
      </c>
      <c r="D414" s="316" t="s">
        <v>1225</v>
      </c>
      <c r="E414" s="317" t="s">
        <v>2510</v>
      </c>
      <c r="F414" s="317" t="s">
        <v>4061</v>
      </c>
      <c r="G414" s="318" t="s">
        <v>1624</v>
      </c>
      <c r="H414" s="319">
        <v>27.763333333376796</v>
      </c>
      <c r="I414" s="319">
        <v>4.2933333332883192</v>
      </c>
      <c r="J414" s="319">
        <v>0.4</v>
      </c>
      <c r="K414" s="320">
        <v>20</v>
      </c>
      <c r="L414" s="320">
        <v>15</v>
      </c>
      <c r="M414" s="320">
        <v>4</v>
      </c>
      <c r="N414" s="321" t="s">
        <v>224</v>
      </c>
      <c r="O414" s="321" t="s">
        <v>225</v>
      </c>
      <c r="P414" s="322" t="s">
        <v>225</v>
      </c>
      <c r="Q414" s="144"/>
    </row>
    <row r="415" spans="3:17" x14ac:dyDescent="0.2">
      <c r="C415" s="315">
        <v>664</v>
      </c>
      <c r="D415" s="316" t="s">
        <v>1225</v>
      </c>
      <c r="E415" s="317" t="s">
        <v>2510</v>
      </c>
      <c r="F415" s="317" t="s">
        <v>4061</v>
      </c>
      <c r="G415" s="318" t="s">
        <v>1626</v>
      </c>
      <c r="H415" s="319">
        <v>23.373333333351184</v>
      </c>
      <c r="I415" s="319">
        <v>4.2933333332883192</v>
      </c>
      <c r="J415" s="319">
        <v>0.4</v>
      </c>
      <c r="K415" s="320">
        <v>20</v>
      </c>
      <c r="L415" s="320">
        <v>15</v>
      </c>
      <c r="M415" s="320">
        <v>4</v>
      </c>
      <c r="N415" s="321" t="s">
        <v>224</v>
      </c>
      <c r="O415" s="321" t="s">
        <v>225</v>
      </c>
      <c r="P415" s="322" t="s">
        <v>225</v>
      </c>
      <c r="Q415" s="144"/>
    </row>
    <row r="416" spans="3:17" x14ac:dyDescent="0.2">
      <c r="C416" s="315">
        <v>665</v>
      </c>
      <c r="D416" s="316" t="s">
        <v>1225</v>
      </c>
      <c r="E416" s="317" t="s">
        <v>2510</v>
      </c>
      <c r="F416" s="317" t="s">
        <v>4061</v>
      </c>
      <c r="G416" s="318" t="s">
        <v>1666</v>
      </c>
      <c r="H416" s="319">
        <v>27.763333333376796</v>
      </c>
      <c r="I416" s="319">
        <v>4.2933333332883192</v>
      </c>
      <c r="J416" s="319">
        <v>0.4</v>
      </c>
      <c r="K416" s="320">
        <v>20</v>
      </c>
      <c r="L416" s="320">
        <v>15</v>
      </c>
      <c r="M416" s="320">
        <v>4</v>
      </c>
      <c r="N416" s="321" t="s">
        <v>224</v>
      </c>
      <c r="O416" s="321" t="s">
        <v>225</v>
      </c>
      <c r="P416" s="322" t="s">
        <v>225</v>
      </c>
      <c r="Q416" s="144"/>
    </row>
    <row r="417" spans="3:17" x14ac:dyDescent="0.2">
      <c r="C417" s="315">
        <v>666</v>
      </c>
      <c r="D417" s="316" t="s">
        <v>1225</v>
      </c>
      <c r="E417" s="317" t="s">
        <v>2510</v>
      </c>
      <c r="F417" s="317" t="s">
        <v>4061</v>
      </c>
      <c r="G417" s="318" t="s">
        <v>1668</v>
      </c>
      <c r="H417" s="319">
        <v>23.373333333351184</v>
      </c>
      <c r="I417" s="319">
        <v>4.2933333332883192</v>
      </c>
      <c r="J417" s="319">
        <v>0.4</v>
      </c>
      <c r="K417" s="320">
        <v>20</v>
      </c>
      <c r="L417" s="320">
        <v>15</v>
      </c>
      <c r="M417" s="320">
        <v>4</v>
      </c>
      <c r="N417" s="321" t="s">
        <v>224</v>
      </c>
      <c r="O417" s="321" t="s">
        <v>225</v>
      </c>
      <c r="P417" s="322" t="s">
        <v>225</v>
      </c>
      <c r="Q417" s="308"/>
    </row>
    <row r="418" spans="3:17" x14ac:dyDescent="0.2">
      <c r="C418" s="315">
        <v>855</v>
      </c>
      <c r="D418" s="316" t="s">
        <v>1225</v>
      </c>
      <c r="E418" s="317" t="s">
        <v>2510</v>
      </c>
      <c r="F418" s="317" t="s">
        <v>4061</v>
      </c>
      <c r="G418" s="318" t="s">
        <v>1547</v>
      </c>
      <c r="H418" s="319">
        <v>26.080000000004659</v>
      </c>
      <c r="I418" s="319">
        <v>3.7533333333092744</v>
      </c>
      <c r="J418" s="319">
        <v>0.2</v>
      </c>
      <c r="K418" s="320">
        <v>20</v>
      </c>
      <c r="L418" s="320">
        <v>15</v>
      </c>
      <c r="M418" s="320">
        <v>4</v>
      </c>
      <c r="N418" s="321" t="s">
        <v>224</v>
      </c>
      <c r="O418" s="321" t="s">
        <v>225</v>
      </c>
      <c r="P418" s="322" t="s">
        <v>225</v>
      </c>
      <c r="Q418" s="144"/>
    </row>
    <row r="419" spans="3:17" x14ac:dyDescent="0.2">
      <c r="C419" s="315">
        <v>856</v>
      </c>
      <c r="D419" s="316" t="s">
        <v>1225</v>
      </c>
      <c r="E419" s="317" t="s">
        <v>2510</v>
      </c>
      <c r="F419" s="317" t="s">
        <v>4061</v>
      </c>
      <c r="G419" s="318" t="s">
        <v>1625</v>
      </c>
      <c r="H419" s="319">
        <v>29.023333333327901</v>
      </c>
      <c r="I419" s="319">
        <v>3.7533333333092744</v>
      </c>
      <c r="J419" s="319">
        <v>0.2</v>
      </c>
      <c r="K419" s="320">
        <v>20</v>
      </c>
      <c r="L419" s="320">
        <v>15</v>
      </c>
      <c r="M419" s="320">
        <v>4</v>
      </c>
      <c r="N419" s="321" t="s">
        <v>224</v>
      </c>
      <c r="O419" s="321" t="s">
        <v>225</v>
      </c>
      <c r="P419" s="322" t="s">
        <v>225</v>
      </c>
      <c r="Q419" s="308"/>
    </row>
    <row r="420" spans="3:17" x14ac:dyDescent="0.2">
      <c r="C420" s="315">
        <v>857</v>
      </c>
      <c r="D420" s="316" t="s">
        <v>1225</v>
      </c>
      <c r="E420" s="317" t="s">
        <v>2510</v>
      </c>
      <c r="F420" s="317" t="s">
        <v>4061</v>
      </c>
      <c r="G420" s="318" t="s">
        <v>1627</v>
      </c>
      <c r="H420" s="319">
        <v>24.760000000032598</v>
      </c>
      <c r="I420" s="319">
        <v>3.7533333333092744</v>
      </c>
      <c r="J420" s="319">
        <v>0.2</v>
      </c>
      <c r="K420" s="320">
        <v>20</v>
      </c>
      <c r="L420" s="320">
        <v>15</v>
      </c>
      <c r="M420" s="320">
        <v>4</v>
      </c>
      <c r="N420" s="321" t="s">
        <v>224</v>
      </c>
      <c r="O420" s="321" t="s">
        <v>225</v>
      </c>
      <c r="P420" s="322" t="s">
        <v>225</v>
      </c>
      <c r="Q420" s="144"/>
    </row>
    <row r="421" spans="3:17" x14ac:dyDescent="0.2">
      <c r="C421" s="315">
        <v>858</v>
      </c>
      <c r="D421" s="316" t="s">
        <v>1225</v>
      </c>
      <c r="E421" s="317" t="s">
        <v>2510</v>
      </c>
      <c r="F421" s="317" t="s">
        <v>4061</v>
      </c>
      <c r="G421" s="318" t="s">
        <v>1667</v>
      </c>
      <c r="H421" s="319">
        <v>29.023333333327901</v>
      </c>
      <c r="I421" s="319">
        <v>3.7533333333092744</v>
      </c>
      <c r="J421" s="319">
        <v>0.2</v>
      </c>
      <c r="K421" s="320">
        <v>20</v>
      </c>
      <c r="L421" s="320">
        <v>15</v>
      </c>
      <c r="M421" s="320">
        <v>4</v>
      </c>
      <c r="N421" s="321" t="s">
        <v>224</v>
      </c>
      <c r="O421" s="321" t="s">
        <v>225</v>
      </c>
      <c r="P421" s="322" t="s">
        <v>225</v>
      </c>
      <c r="Q421" s="308"/>
    </row>
    <row r="422" spans="3:17" x14ac:dyDescent="0.2">
      <c r="C422" s="315">
        <v>859</v>
      </c>
      <c r="D422" s="316" t="s">
        <v>1225</v>
      </c>
      <c r="E422" s="317" t="s">
        <v>2510</v>
      </c>
      <c r="F422" s="317" t="s">
        <v>4061</v>
      </c>
      <c r="G422" s="318" t="s">
        <v>1669</v>
      </c>
      <c r="H422" s="319">
        <v>24.760000000032598</v>
      </c>
      <c r="I422" s="319">
        <v>3.7533333333092744</v>
      </c>
      <c r="J422" s="319">
        <v>0.2</v>
      </c>
      <c r="K422" s="320">
        <v>20</v>
      </c>
      <c r="L422" s="320">
        <v>15</v>
      </c>
      <c r="M422" s="320">
        <v>4</v>
      </c>
      <c r="N422" s="321" t="s">
        <v>224</v>
      </c>
      <c r="O422" s="321" t="s">
        <v>225</v>
      </c>
      <c r="P422" s="322" t="s">
        <v>225</v>
      </c>
      <c r="Q422" s="144"/>
    </row>
    <row r="423" spans="3:17" x14ac:dyDescent="0.2">
      <c r="C423" s="315">
        <v>431</v>
      </c>
      <c r="D423" s="316" t="s">
        <v>1225</v>
      </c>
      <c r="E423" s="317" t="s">
        <v>2510</v>
      </c>
      <c r="F423" s="317" t="s">
        <v>4061</v>
      </c>
      <c r="G423" s="318" t="s">
        <v>1560</v>
      </c>
      <c r="H423" s="319">
        <v>0</v>
      </c>
      <c r="I423" s="319">
        <v>0.96333333333022897</v>
      </c>
      <c r="J423" s="319">
        <v>0.60000000000000009</v>
      </c>
      <c r="K423" s="320">
        <v>20</v>
      </c>
      <c r="L423" s="320">
        <v>15</v>
      </c>
      <c r="M423" s="320">
        <v>4</v>
      </c>
      <c r="N423" s="321" t="s">
        <v>225</v>
      </c>
      <c r="O423" s="321" t="s">
        <v>225</v>
      </c>
      <c r="P423" s="322" t="s">
        <v>225</v>
      </c>
      <c r="Q423" s="308"/>
    </row>
    <row r="424" spans="3:17" x14ac:dyDescent="0.2">
      <c r="C424" s="315">
        <v>673</v>
      </c>
      <c r="D424" s="316" t="s">
        <v>1225</v>
      </c>
      <c r="E424" s="317" t="s">
        <v>2510</v>
      </c>
      <c r="F424" s="317" t="s">
        <v>4061</v>
      </c>
      <c r="G424" s="318" t="s">
        <v>1542</v>
      </c>
      <c r="H424" s="319">
        <v>4.3900000000256112</v>
      </c>
      <c r="I424" s="319">
        <v>0</v>
      </c>
      <c r="J424" s="319">
        <v>0</v>
      </c>
      <c r="K424" s="320">
        <v>20</v>
      </c>
      <c r="L424" s="320">
        <v>15</v>
      </c>
      <c r="M424" s="320">
        <v>4</v>
      </c>
      <c r="N424" s="321" t="s">
        <v>225</v>
      </c>
      <c r="O424" s="321" t="s">
        <v>225</v>
      </c>
      <c r="P424" s="322" t="s">
        <v>225</v>
      </c>
      <c r="Q424" s="144"/>
    </row>
    <row r="425" spans="3:17" x14ac:dyDescent="0.2">
      <c r="C425" s="315">
        <v>773</v>
      </c>
      <c r="D425" s="316" t="s">
        <v>1225</v>
      </c>
      <c r="E425" s="317" t="s">
        <v>2510</v>
      </c>
      <c r="F425" s="317" t="s">
        <v>4061</v>
      </c>
      <c r="G425" s="318" t="s">
        <v>1543</v>
      </c>
      <c r="H425" s="319">
        <v>4.2633333332953045</v>
      </c>
      <c r="I425" s="319">
        <v>0</v>
      </c>
      <c r="J425" s="319">
        <v>0</v>
      </c>
      <c r="K425" s="320">
        <v>20</v>
      </c>
      <c r="L425" s="320">
        <v>15</v>
      </c>
      <c r="M425" s="320">
        <v>4</v>
      </c>
      <c r="N425" s="321" t="s">
        <v>225</v>
      </c>
      <c r="O425" s="321" t="s">
        <v>225</v>
      </c>
      <c r="P425" s="322" t="s">
        <v>225</v>
      </c>
      <c r="Q425" s="144"/>
    </row>
    <row r="426" spans="3:17" x14ac:dyDescent="0.2">
      <c r="C426" s="315">
        <v>674</v>
      </c>
      <c r="D426" s="316" t="s">
        <v>1225</v>
      </c>
      <c r="E426" s="317" t="s">
        <v>2510</v>
      </c>
      <c r="F426" s="317" t="s">
        <v>4061</v>
      </c>
      <c r="G426" s="318" t="s">
        <v>1536</v>
      </c>
      <c r="H426" s="319">
        <v>22.750000000116415</v>
      </c>
      <c r="I426" s="319">
        <v>60.826666666672104</v>
      </c>
      <c r="J426" s="319">
        <v>1.2000000000000002</v>
      </c>
      <c r="K426" s="320">
        <v>20</v>
      </c>
      <c r="L426" s="320">
        <v>15</v>
      </c>
      <c r="M426" s="320">
        <v>4</v>
      </c>
      <c r="N426" s="321" t="s">
        <v>224</v>
      </c>
      <c r="O426" s="321" t="s">
        <v>224</v>
      </c>
      <c r="P426" s="322" t="s">
        <v>225</v>
      </c>
      <c r="Q426" s="308"/>
    </row>
    <row r="427" spans="3:17" x14ac:dyDescent="0.2">
      <c r="C427" s="315">
        <v>675</v>
      </c>
      <c r="D427" s="316" t="s">
        <v>1225</v>
      </c>
      <c r="E427" s="317" t="s">
        <v>2510</v>
      </c>
      <c r="F427" s="317" t="s">
        <v>4061</v>
      </c>
      <c r="G427" s="318" t="s">
        <v>1563</v>
      </c>
      <c r="H427" s="319">
        <v>24.093333333428021</v>
      </c>
      <c r="I427" s="319">
        <v>60.826666666672104</v>
      </c>
      <c r="J427" s="319">
        <v>1.2000000000000002</v>
      </c>
      <c r="K427" s="320">
        <v>20</v>
      </c>
      <c r="L427" s="320">
        <v>15</v>
      </c>
      <c r="M427" s="320">
        <v>4</v>
      </c>
      <c r="N427" s="321" t="s">
        <v>224</v>
      </c>
      <c r="O427" s="321" t="s">
        <v>224</v>
      </c>
      <c r="P427" s="322" t="s">
        <v>225</v>
      </c>
      <c r="Q427" s="308"/>
    </row>
    <row r="428" spans="3:17" x14ac:dyDescent="0.2">
      <c r="C428" s="315">
        <v>676</v>
      </c>
      <c r="D428" s="316" t="s">
        <v>1225</v>
      </c>
      <c r="E428" s="317" t="s">
        <v>2510</v>
      </c>
      <c r="F428" s="317" t="s">
        <v>4061</v>
      </c>
      <c r="G428" s="318" t="s">
        <v>1573</v>
      </c>
      <c r="H428" s="319">
        <v>21.186666666751265</v>
      </c>
      <c r="I428" s="319">
        <v>60.386666666669775</v>
      </c>
      <c r="J428" s="319">
        <v>0.4</v>
      </c>
      <c r="K428" s="320">
        <v>20</v>
      </c>
      <c r="L428" s="320">
        <v>15</v>
      </c>
      <c r="M428" s="320">
        <v>4</v>
      </c>
      <c r="N428" s="321" t="s">
        <v>224</v>
      </c>
      <c r="O428" s="321" t="s">
        <v>224</v>
      </c>
      <c r="P428" s="322" t="s">
        <v>225</v>
      </c>
      <c r="Q428" s="144"/>
    </row>
    <row r="429" spans="3:17" x14ac:dyDescent="0.2">
      <c r="C429" s="315">
        <v>677</v>
      </c>
      <c r="D429" s="316" t="s">
        <v>1225</v>
      </c>
      <c r="E429" s="317" t="s">
        <v>2510</v>
      </c>
      <c r="F429" s="317" t="s">
        <v>4061</v>
      </c>
      <c r="G429" s="318" t="s">
        <v>1575</v>
      </c>
      <c r="H429" s="319">
        <v>28.053333333414049</v>
      </c>
      <c r="I429" s="319">
        <v>60.826666666672104</v>
      </c>
      <c r="J429" s="319">
        <v>1.2000000000000002</v>
      </c>
      <c r="K429" s="320">
        <v>20</v>
      </c>
      <c r="L429" s="320">
        <v>15</v>
      </c>
      <c r="M429" s="320">
        <v>4</v>
      </c>
      <c r="N429" s="321" t="s">
        <v>224</v>
      </c>
      <c r="O429" s="321" t="s">
        <v>224</v>
      </c>
      <c r="P429" s="322" t="s">
        <v>225</v>
      </c>
      <c r="Q429" s="308"/>
    </row>
    <row r="430" spans="3:17" x14ac:dyDescent="0.2">
      <c r="C430" s="315">
        <v>678</v>
      </c>
      <c r="D430" s="316" t="s">
        <v>1225</v>
      </c>
      <c r="E430" s="317" t="s">
        <v>2510</v>
      </c>
      <c r="F430" s="317" t="s">
        <v>4061</v>
      </c>
      <c r="G430" s="318" t="s">
        <v>1612</v>
      </c>
      <c r="H430" s="319">
        <v>21.186666666751265</v>
      </c>
      <c r="I430" s="319">
        <v>1.7500000000116416</v>
      </c>
      <c r="J430" s="319">
        <v>0.2</v>
      </c>
      <c r="K430" s="320">
        <v>20</v>
      </c>
      <c r="L430" s="320">
        <v>15</v>
      </c>
      <c r="M430" s="320">
        <v>4</v>
      </c>
      <c r="N430" s="321" t="s">
        <v>224</v>
      </c>
      <c r="O430" s="321" t="s">
        <v>225</v>
      </c>
      <c r="P430" s="322" t="s">
        <v>225</v>
      </c>
      <c r="Q430" s="144"/>
    </row>
    <row r="431" spans="3:17" x14ac:dyDescent="0.2">
      <c r="C431" s="315">
        <v>679</v>
      </c>
      <c r="D431" s="316" t="s">
        <v>1225</v>
      </c>
      <c r="E431" s="317" t="s">
        <v>2510</v>
      </c>
      <c r="F431" s="317" t="s">
        <v>4061</v>
      </c>
      <c r="G431" s="318" t="s">
        <v>1614</v>
      </c>
      <c r="H431" s="319">
        <v>24.093333333428021</v>
      </c>
      <c r="I431" s="319">
        <v>60.826666666672104</v>
      </c>
      <c r="J431" s="319">
        <v>1.2000000000000002</v>
      </c>
      <c r="K431" s="320">
        <v>20</v>
      </c>
      <c r="L431" s="320">
        <v>15</v>
      </c>
      <c r="M431" s="320">
        <v>4</v>
      </c>
      <c r="N431" s="321" t="s">
        <v>224</v>
      </c>
      <c r="O431" s="321" t="s">
        <v>224</v>
      </c>
      <c r="P431" s="322" t="s">
        <v>225</v>
      </c>
      <c r="Q431" s="308"/>
    </row>
    <row r="432" spans="3:17" x14ac:dyDescent="0.2">
      <c r="C432" s="315">
        <v>680</v>
      </c>
      <c r="D432" s="316" t="s">
        <v>1225</v>
      </c>
      <c r="E432" s="317" t="s">
        <v>2510</v>
      </c>
      <c r="F432" s="317" t="s">
        <v>4061</v>
      </c>
      <c r="G432" s="318" t="s">
        <v>1628</v>
      </c>
      <c r="H432" s="319">
        <v>44.056666666734969</v>
      </c>
      <c r="I432" s="319">
        <v>60.386666666669775</v>
      </c>
      <c r="J432" s="319">
        <v>0.4</v>
      </c>
      <c r="K432" s="320">
        <v>20</v>
      </c>
      <c r="L432" s="320">
        <v>15</v>
      </c>
      <c r="M432" s="320">
        <v>4</v>
      </c>
      <c r="N432" s="321" t="s">
        <v>224</v>
      </c>
      <c r="O432" s="321" t="s">
        <v>224</v>
      </c>
      <c r="P432" s="322" t="s">
        <v>225</v>
      </c>
      <c r="Q432" s="144"/>
    </row>
    <row r="433" spans="3:17" x14ac:dyDescent="0.2">
      <c r="C433" s="315">
        <v>681</v>
      </c>
      <c r="D433" s="316" t="s">
        <v>1225</v>
      </c>
      <c r="E433" s="317" t="s">
        <v>2510</v>
      </c>
      <c r="F433" s="317" t="s">
        <v>4061</v>
      </c>
      <c r="G433" s="318" t="s">
        <v>1630</v>
      </c>
      <c r="H433" s="319">
        <v>82.980000000097789</v>
      </c>
      <c r="I433" s="319">
        <v>2.1900000000139701</v>
      </c>
      <c r="J433" s="319">
        <v>1</v>
      </c>
      <c r="K433" s="320">
        <v>20</v>
      </c>
      <c r="L433" s="320">
        <v>15</v>
      </c>
      <c r="M433" s="320">
        <v>4</v>
      </c>
      <c r="N433" s="321" t="s">
        <v>224</v>
      </c>
      <c r="O433" s="321" t="s">
        <v>225</v>
      </c>
      <c r="P433" s="322" t="s">
        <v>225</v>
      </c>
      <c r="Q433" s="308"/>
    </row>
    <row r="434" spans="3:17" x14ac:dyDescent="0.2">
      <c r="C434" s="315">
        <v>682</v>
      </c>
      <c r="D434" s="316" t="s">
        <v>1225</v>
      </c>
      <c r="E434" s="317" t="s">
        <v>2510</v>
      </c>
      <c r="F434" s="317" t="s">
        <v>4061</v>
      </c>
      <c r="G434" s="318" t="s">
        <v>1698</v>
      </c>
      <c r="H434" s="319">
        <v>24.093333333428021</v>
      </c>
      <c r="I434" s="319">
        <v>60.479999999993019</v>
      </c>
      <c r="J434" s="319">
        <v>0.8</v>
      </c>
      <c r="K434" s="320">
        <v>20</v>
      </c>
      <c r="L434" s="320">
        <v>15</v>
      </c>
      <c r="M434" s="320">
        <v>4</v>
      </c>
      <c r="N434" s="321" t="s">
        <v>224</v>
      </c>
      <c r="O434" s="321" t="s">
        <v>224</v>
      </c>
      <c r="P434" s="322" t="s">
        <v>225</v>
      </c>
      <c r="Q434" s="144"/>
    </row>
    <row r="435" spans="3:17" x14ac:dyDescent="0.2">
      <c r="C435" s="315">
        <v>683</v>
      </c>
      <c r="D435" s="316" t="s">
        <v>1225</v>
      </c>
      <c r="E435" s="317" t="s">
        <v>2510</v>
      </c>
      <c r="F435" s="317" t="s">
        <v>4061</v>
      </c>
      <c r="G435" s="318" t="s">
        <v>1700</v>
      </c>
      <c r="H435" s="319">
        <v>21.186666666751265</v>
      </c>
      <c r="I435" s="319">
        <v>60.386666666669775</v>
      </c>
      <c r="J435" s="319">
        <v>0.4</v>
      </c>
      <c r="K435" s="320">
        <v>20</v>
      </c>
      <c r="L435" s="320">
        <v>15</v>
      </c>
      <c r="M435" s="320">
        <v>4</v>
      </c>
      <c r="N435" s="321" t="s">
        <v>224</v>
      </c>
      <c r="O435" s="321" t="s">
        <v>224</v>
      </c>
      <c r="P435" s="322" t="s">
        <v>225</v>
      </c>
      <c r="Q435" s="144"/>
    </row>
    <row r="436" spans="3:17" x14ac:dyDescent="0.2">
      <c r="C436" s="315">
        <v>1028</v>
      </c>
      <c r="D436" s="316" t="s">
        <v>1225</v>
      </c>
      <c r="E436" s="317" t="s">
        <v>2510</v>
      </c>
      <c r="F436" s="317" t="s">
        <v>4061</v>
      </c>
      <c r="G436" s="318" t="s">
        <v>1561</v>
      </c>
      <c r="H436" s="319">
        <v>21.186666666751265</v>
      </c>
      <c r="I436" s="319">
        <v>59.936666666669772</v>
      </c>
      <c r="J436" s="319">
        <v>0.2</v>
      </c>
      <c r="K436" s="320">
        <v>20</v>
      </c>
      <c r="L436" s="320">
        <v>15</v>
      </c>
      <c r="M436" s="320">
        <v>4</v>
      </c>
      <c r="N436" s="321" t="s">
        <v>224</v>
      </c>
      <c r="O436" s="321" t="s">
        <v>224</v>
      </c>
      <c r="P436" s="322" t="s">
        <v>225</v>
      </c>
      <c r="Q436" s="144"/>
    </row>
    <row r="437" spans="3:17" x14ac:dyDescent="0.2">
      <c r="C437" s="315">
        <v>796</v>
      </c>
      <c r="D437" s="316" t="s">
        <v>1225</v>
      </c>
      <c r="E437" s="317" t="s">
        <v>2510</v>
      </c>
      <c r="F437" s="317" t="s">
        <v>4061</v>
      </c>
      <c r="G437" s="318" t="s">
        <v>1537</v>
      </c>
      <c r="H437" s="319">
        <v>28.006666666700042</v>
      </c>
      <c r="I437" s="319">
        <v>2.3233333333279007</v>
      </c>
      <c r="J437" s="319">
        <v>0.4</v>
      </c>
      <c r="K437" s="320">
        <v>20</v>
      </c>
      <c r="L437" s="320">
        <v>15</v>
      </c>
      <c r="M437" s="320">
        <v>4</v>
      </c>
      <c r="N437" s="321" t="s">
        <v>224</v>
      </c>
      <c r="O437" s="321" t="s">
        <v>225</v>
      </c>
      <c r="P437" s="322" t="s">
        <v>225</v>
      </c>
      <c r="Q437" s="144"/>
    </row>
    <row r="438" spans="3:17" x14ac:dyDescent="0.2">
      <c r="C438" s="315">
        <v>797</v>
      </c>
      <c r="D438" s="316" t="s">
        <v>1225</v>
      </c>
      <c r="E438" s="317" t="s">
        <v>2510</v>
      </c>
      <c r="F438" s="317" t="s">
        <v>4061</v>
      </c>
      <c r="G438" s="318" t="s">
        <v>1562</v>
      </c>
      <c r="H438" s="319">
        <v>23.906666666711683</v>
      </c>
      <c r="I438" s="319">
        <v>1.5499999999883585</v>
      </c>
      <c r="J438" s="319">
        <v>0.2</v>
      </c>
      <c r="K438" s="320">
        <v>20</v>
      </c>
      <c r="L438" s="320">
        <v>15</v>
      </c>
      <c r="M438" s="320">
        <v>4</v>
      </c>
      <c r="N438" s="321" t="s">
        <v>224</v>
      </c>
      <c r="O438" s="321" t="s">
        <v>225</v>
      </c>
      <c r="P438" s="322" t="s">
        <v>225</v>
      </c>
      <c r="Q438" s="144"/>
    </row>
    <row r="439" spans="3:17" x14ac:dyDescent="0.2">
      <c r="C439" s="315">
        <v>798</v>
      </c>
      <c r="D439" s="316" t="s">
        <v>1225</v>
      </c>
      <c r="E439" s="317" t="s">
        <v>2510</v>
      </c>
      <c r="F439" s="317" t="s">
        <v>4061</v>
      </c>
      <c r="G439" s="318" t="s">
        <v>1564</v>
      </c>
      <c r="H439" s="319">
        <v>28.006666666700042</v>
      </c>
      <c r="I439" s="319">
        <v>2.3233333333279007</v>
      </c>
      <c r="J439" s="319">
        <v>0.4</v>
      </c>
      <c r="K439" s="320">
        <v>20</v>
      </c>
      <c r="L439" s="320">
        <v>15</v>
      </c>
      <c r="M439" s="320">
        <v>4</v>
      </c>
      <c r="N439" s="321" t="s">
        <v>224</v>
      </c>
      <c r="O439" s="321" t="s">
        <v>225</v>
      </c>
      <c r="P439" s="322" t="s">
        <v>225</v>
      </c>
      <c r="Q439" s="144"/>
    </row>
    <row r="440" spans="3:17" x14ac:dyDescent="0.2">
      <c r="C440" s="315">
        <v>799</v>
      </c>
      <c r="D440" s="316" t="s">
        <v>1225</v>
      </c>
      <c r="E440" s="317" t="s">
        <v>2510</v>
      </c>
      <c r="F440" s="317" t="s">
        <v>4061</v>
      </c>
      <c r="G440" s="318" t="s">
        <v>1574</v>
      </c>
      <c r="H440" s="319">
        <v>25.206666666688399</v>
      </c>
      <c r="I440" s="319">
        <v>1.5499999999883585</v>
      </c>
      <c r="J440" s="319">
        <v>0.2</v>
      </c>
      <c r="K440" s="320">
        <v>20</v>
      </c>
      <c r="L440" s="320">
        <v>15</v>
      </c>
      <c r="M440" s="320">
        <v>4</v>
      </c>
      <c r="N440" s="321" t="s">
        <v>224</v>
      </c>
      <c r="O440" s="321" t="s">
        <v>225</v>
      </c>
      <c r="P440" s="322" t="s">
        <v>225</v>
      </c>
      <c r="Q440" s="144"/>
    </row>
    <row r="441" spans="3:17" x14ac:dyDescent="0.2">
      <c r="C441" s="315">
        <v>800</v>
      </c>
      <c r="D441" s="316" t="s">
        <v>1225</v>
      </c>
      <c r="E441" s="317" t="s">
        <v>2510</v>
      </c>
      <c r="F441" s="317" t="s">
        <v>4061</v>
      </c>
      <c r="G441" s="318" t="s">
        <v>1576</v>
      </c>
      <c r="H441" s="319">
        <v>79.490000000037256</v>
      </c>
      <c r="I441" s="319">
        <v>2.3233333333279007</v>
      </c>
      <c r="J441" s="319">
        <v>0.4</v>
      </c>
      <c r="K441" s="320">
        <v>20</v>
      </c>
      <c r="L441" s="320">
        <v>15</v>
      </c>
      <c r="M441" s="320">
        <v>4</v>
      </c>
      <c r="N441" s="321" t="s">
        <v>224</v>
      </c>
      <c r="O441" s="321" t="s">
        <v>225</v>
      </c>
      <c r="P441" s="322" t="s">
        <v>225</v>
      </c>
      <c r="Q441" s="144"/>
    </row>
    <row r="442" spans="3:17" x14ac:dyDescent="0.2">
      <c r="C442" s="315">
        <v>801</v>
      </c>
      <c r="D442" s="316" t="s">
        <v>1225</v>
      </c>
      <c r="E442" s="317" t="s">
        <v>2510</v>
      </c>
      <c r="F442" s="317" t="s">
        <v>4061</v>
      </c>
      <c r="G442" s="318" t="s">
        <v>1613</v>
      </c>
      <c r="H442" s="319">
        <v>25.206666666688399</v>
      </c>
      <c r="I442" s="319">
        <v>1.5499999999883585</v>
      </c>
      <c r="J442" s="319">
        <v>0.2</v>
      </c>
      <c r="K442" s="320">
        <v>20</v>
      </c>
      <c r="L442" s="320">
        <v>15</v>
      </c>
      <c r="M442" s="320">
        <v>4</v>
      </c>
      <c r="N442" s="321" t="s">
        <v>224</v>
      </c>
      <c r="O442" s="321" t="s">
        <v>225</v>
      </c>
      <c r="P442" s="322" t="s">
        <v>225</v>
      </c>
      <c r="Q442" s="144"/>
    </row>
    <row r="443" spans="3:17" x14ac:dyDescent="0.2">
      <c r="C443" s="315">
        <v>802</v>
      </c>
      <c r="D443" s="316" t="s">
        <v>1225</v>
      </c>
      <c r="E443" s="317" t="s">
        <v>2510</v>
      </c>
      <c r="F443" s="317" t="s">
        <v>4061</v>
      </c>
      <c r="G443" s="318" t="s">
        <v>1615</v>
      </c>
      <c r="H443" s="319">
        <v>28.006666666700042</v>
      </c>
      <c r="I443" s="319">
        <v>2.3233333333279007</v>
      </c>
      <c r="J443" s="319">
        <v>0.4</v>
      </c>
      <c r="K443" s="320">
        <v>20</v>
      </c>
      <c r="L443" s="320">
        <v>15</v>
      </c>
      <c r="M443" s="320">
        <v>4</v>
      </c>
      <c r="N443" s="321" t="s">
        <v>224</v>
      </c>
      <c r="O443" s="321" t="s">
        <v>225</v>
      </c>
      <c r="P443" s="322" t="s">
        <v>225</v>
      </c>
      <c r="Q443" s="144"/>
    </row>
    <row r="444" spans="3:17" x14ac:dyDescent="0.2">
      <c r="C444" s="315">
        <v>803</v>
      </c>
      <c r="D444" s="316" t="s">
        <v>1225</v>
      </c>
      <c r="E444" s="317" t="s">
        <v>2510</v>
      </c>
      <c r="F444" s="317" t="s">
        <v>4061</v>
      </c>
      <c r="G444" s="318" t="s">
        <v>1629</v>
      </c>
      <c r="H444" s="319">
        <v>79.306666666700039</v>
      </c>
      <c r="I444" s="319">
        <v>1.5499999999883585</v>
      </c>
      <c r="J444" s="319">
        <v>0.2</v>
      </c>
      <c r="K444" s="320">
        <v>20</v>
      </c>
      <c r="L444" s="320">
        <v>15</v>
      </c>
      <c r="M444" s="320">
        <v>4</v>
      </c>
      <c r="N444" s="321" t="s">
        <v>224</v>
      </c>
      <c r="O444" s="321" t="s">
        <v>225</v>
      </c>
      <c r="P444" s="322" t="s">
        <v>225</v>
      </c>
      <c r="Q444" s="144"/>
    </row>
    <row r="445" spans="3:17" x14ac:dyDescent="0.2">
      <c r="C445" s="315">
        <v>804</v>
      </c>
      <c r="D445" s="316" t="s">
        <v>1225</v>
      </c>
      <c r="E445" s="317" t="s">
        <v>2510</v>
      </c>
      <c r="F445" s="317" t="s">
        <v>4061</v>
      </c>
      <c r="G445" s="318" t="s">
        <v>1631</v>
      </c>
      <c r="H445" s="319">
        <v>28.006666666700042</v>
      </c>
      <c r="I445" s="319">
        <v>1.263333333330229</v>
      </c>
      <c r="J445" s="319">
        <v>0.4</v>
      </c>
      <c r="K445" s="320">
        <v>20</v>
      </c>
      <c r="L445" s="320">
        <v>15</v>
      </c>
      <c r="M445" s="320">
        <v>4</v>
      </c>
      <c r="N445" s="321" t="s">
        <v>224</v>
      </c>
      <c r="O445" s="321" t="s">
        <v>225</v>
      </c>
      <c r="P445" s="322" t="s">
        <v>225</v>
      </c>
      <c r="Q445" s="144"/>
    </row>
    <row r="446" spans="3:17" x14ac:dyDescent="0.2">
      <c r="C446" s="315">
        <v>805</v>
      </c>
      <c r="D446" s="316" t="s">
        <v>1225</v>
      </c>
      <c r="E446" s="317" t="s">
        <v>2510</v>
      </c>
      <c r="F446" s="317" t="s">
        <v>4061</v>
      </c>
      <c r="G446" s="318" t="s">
        <v>1699</v>
      </c>
      <c r="H446" s="319">
        <v>28.006666666700042</v>
      </c>
      <c r="I446" s="319">
        <v>1.5499999999883585</v>
      </c>
      <c r="J446" s="319">
        <v>0.2</v>
      </c>
      <c r="K446" s="320">
        <v>20</v>
      </c>
      <c r="L446" s="320">
        <v>15</v>
      </c>
      <c r="M446" s="320">
        <v>4</v>
      </c>
      <c r="N446" s="321" t="s">
        <v>224</v>
      </c>
      <c r="O446" s="321" t="s">
        <v>225</v>
      </c>
      <c r="P446" s="322" t="s">
        <v>225</v>
      </c>
      <c r="Q446" s="144"/>
    </row>
    <row r="447" spans="3:17" x14ac:dyDescent="0.2">
      <c r="C447" s="315">
        <v>806</v>
      </c>
      <c r="D447" s="316" t="s">
        <v>1225</v>
      </c>
      <c r="E447" s="317" t="s">
        <v>2510</v>
      </c>
      <c r="F447" s="317" t="s">
        <v>4061</v>
      </c>
      <c r="G447" s="318" t="s">
        <v>1701</v>
      </c>
      <c r="H447" s="319">
        <v>25.206666666688399</v>
      </c>
      <c r="I447" s="319">
        <v>1.5499999999883585</v>
      </c>
      <c r="J447" s="319">
        <v>0.2</v>
      </c>
      <c r="K447" s="320">
        <v>20</v>
      </c>
      <c r="L447" s="320">
        <v>15</v>
      </c>
      <c r="M447" s="320">
        <v>4</v>
      </c>
      <c r="N447" s="321" t="s">
        <v>224</v>
      </c>
      <c r="O447" s="321" t="s">
        <v>225</v>
      </c>
      <c r="P447" s="322" t="s">
        <v>225</v>
      </c>
      <c r="Q447" s="144"/>
    </row>
    <row r="448" spans="3:17" x14ac:dyDescent="0.2">
      <c r="C448" s="315">
        <v>714</v>
      </c>
      <c r="D448" s="316" t="s">
        <v>1225</v>
      </c>
      <c r="E448" s="317" t="s">
        <v>2510</v>
      </c>
      <c r="F448" s="317" t="s">
        <v>4061</v>
      </c>
      <c r="G448" s="318" t="s">
        <v>1528</v>
      </c>
      <c r="H448" s="319">
        <v>60.476666666718671</v>
      </c>
      <c r="I448" s="319">
        <v>4.3799999999930153</v>
      </c>
      <c r="J448" s="319">
        <v>0.2</v>
      </c>
      <c r="K448" s="320">
        <v>20</v>
      </c>
      <c r="L448" s="320">
        <v>15</v>
      </c>
      <c r="M448" s="320">
        <v>4</v>
      </c>
      <c r="N448" s="321" t="s">
        <v>224</v>
      </c>
      <c r="O448" s="321" t="s">
        <v>225</v>
      </c>
      <c r="P448" s="322" t="s">
        <v>225</v>
      </c>
      <c r="Q448" s="144"/>
    </row>
    <row r="449" spans="3:17" x14ac:dyDescent="0.2">
      <c r="C449" s="315">
        <v>715</v>
      </c>
      <c r="D449" s="316" t="s">
        <v>1225</v>
      </c>
      <c r="E449" s="317" t="s">
        <v>2510</v>
      </c>
      <c r="F449" s="317" t="s">
        <v>4061</v>
      </c>
      <c r="G449" s="318" t="s">
        <v>1636</v>
      </c>
      <c r="H449" s="319">
        <v>15.116666666662788</v>
      </c>
      <c r="I449" s="319">
        <v>4.9766666666837409</v>
      </c>
      <c r="J449" s="319">
        <v>0.4</v>
      </c>
      <c r="K449" s="320">
        <v>20</v>
      </c>
      <c r="L449" s="320">
        <v>15</v>
      </c>
      <c r="M449" s="320">
        <v>4</v>
      </c>
      <c r="N449" s="321" t="s">
        <v>225</v>
      </c>
      <c r="O449" s="321" t="s">
        <v>225</v>
      </c>
      <c r="P449" s="322" t="s">
        <v>225</v>
      </c>
      <c r="Q449" s="144"/>
    </row>
    <row r="450" spans="3:17" x14ac:dyDescent="0.2">
      <c r="C450" s="315">
        <v>716</v>
      </c>
      <c r="D450" s="316" t="s">
        <v>1225</v>
      </c>
      <c r="E450" s="317" t="s">
        <v>2510</v>
      </c>
      <c r="F450" s="317" t="s">
        <v>4061</v>
      </c>
      <c r="G450" s="318" t="s">
        <v>1638</v>
      </c>
      <c r="H450" s="319">
        <v>36.566666666697714</v>
      </c>
      <c r="I450" s="319">
        <v>4.3799999999930153</v>
      </c>
      <c r="J450" s="319">
        <v>0.2</v>
      </c>
      <c r="K450" s="320">
        <v>20</v>
      </c>
      <c r="L450" s="320">
        <v>15</v>
      </c>
      <c r="M450" s="320">
        <v>4</v>
      </c>
      <c r="N450" s="321" t="s">
        <v>224</v>
      </c>
      <c r="O450" s="321" t="s">
        <v>225</v>
      </c>
      <c r="P450" s="322" t="s">
        <v>225</v>
      </c>
      <c r="Q450" s="144"/>
    </row>
    <row r="451" spans="3:17" x14ac:dyDescent="0.2">
      <c r="C451" s="315">
        <v>717</v>
      </c>
      <c r="D451" s="316" t="s">
        <v>1225</v>
      </c>
      <c r="E451" s="317" t="s">
        <v>2510</v>
      </c>
      <c r="F451" s="317" t="s">
        <v>4061</v>
      </c>
      <c r="G451" s="318" t="s">
        <v>1644</v>
      </c>
      <c r="H451" s="319">
        <v>15.116666666662788</v>
      </c>
      <c r="I451" s="319">
        <v>4.9766666666837409</v>
      </c>
      <c r="J451" s="319">
        <v>0.4</v>
      </c>
      <c r="K451" s="320">
        <v>20</v>
      </c>
      <c r="L451" s="320">
        <v>15</v>
      </c>
      <c r="M451" s="320">
        <v>4</v>
      </c>
      <c r="N451" s="321" t="s">
        <v>225</v>
      </c>
      <c r="O451" s="321" t="s">
        <v>225</v>
      </c>
      <c r="P451" s="322" t="s">
        <v>225</v>
      </c>
      <c r="Q451" s="144"/>
    </row>
    <row r="452" spans="3:17" x14ac:dyDescent="0.2">
      <c r="C452" s="315">
        <v>718</v>
      </c>
      <c r="D452" s="316" t="s">
        <v>1225</v>
      </c>
      <c r="E452" s="317" t="s">
        <v>2510</v>
      </c>
      <c r="F452" s="317" t="s">
        <v>4061</v>
      </c>
      <c r="G452" s="318" t="s">
        <v>1646</v>
      </c>
      <c r="H452" s="319">
        <v>36.566666666697714</v>
      </c>
      <c r="I452" s="319">
        <v>4.3799999999930153</v>
      </c>
      <c r="J452" s="319">
        <v>0.2</v>
      </c>
      <c r="K452" s="320">
        <v>20</v>
      </c>
      <c r="L452" s="320">
        <v>15</v>
      </c>
      <c r="M452" s="320">
        <v>4</v>
      </c>
      <c r="N452" s="321" t="s">
        <v>224</v>
      </c>
      <c r="O452" s="321" t="s">
        <v>225</v>
      </c>
      <c r="P452" s="322" t="s">
        <v>225</v>
      </c>
      <c r="Q452" s="144"/>
    </row>
    <row r="453" spans="3:17" x14ac:dyDescent="0.2">
      <c r="C453" s="315">
        <v>719</v>
      </c>
      <c r="D453" s="316" t="s">
        <v>1225</v>
      </c>
      <c r="E453" s="317" t="s">
        <v>2510</v>
      </c>
      <c r="F453" s="317" t="s">
        <v>4061</v>
      </c>
      <c r="G453" s="318" t="s">
        <v>1650</v>
      </c>
      <c r="H453" s="319">
        <v>15.116666666662788</v>
      </c>
      <c r="I453" s="319">
        <v>4.9766666666837409</v>
      </c>
      <c r="J453" s="319">
        <v>0.4</v>
      </c>
      <c r="K453" s="320">
        <v>20</v>
      </c>
      <c r="L453" s="320">
        <v>15</v>
      </c>
      <c r="M453" s="320">
        <v>4</v>
      </c>
      <c r="N453" s="321" t="s">
        <v>225</v>
      </c>
      <c r="O453" s="321" t="s">
        <v>225</v>
      </c>
      <c r="P453" s="322" t="s">
        <v>225</v>
      </c>
      <c r="Q453" s="308"/>
    </row>
    <row r="454" spans="3:17" x14ac:dyDescent="0.2">
      <c r="C454" s="315">
        <v>720</v>
      </c>
      <c r="D454" s="316" t="s">
        <v>1225</v>
      </c>
      <c r="E454" s="317" t="s">
        <v>2510</v>
      </c>
      <c r="F454" s="317" t="s">
        <v>4061</v>
      </c>
      <c r="G454" s="318" t="s">
        <v>1652</v>
      </c>
      <c r="H454" s="319">
        <v>36.566666666697714</v>
      </c>
      <c r="I454" s="319">
        <v>4.3799999999930153</v>
      </c>
      <c r="J454" s="319">
        <v>0.2</v>
      </c>
      <c r="K454" s="320">
        <v>20</v>
      </c>
      <c r="L454" s="320">
        <v>15</v>
      </c>
      <c r="M454" s="320">
        <v>4</v>
      </c>
      <c r="N454" s="321" t="s">
        <v>224</v>
      </c>
      <c r="O454" s="321" t="s">
        <v>225</v>
      </c>
      <c r="P454" s="322" t="s">
        <v>225</v>
      </c>
      <c r="Q454" s="308"/>
    </row>
    <row r="455" spans="3:17" x14ac:dyDescent="0.2">
      <c r="C455" s="315">
        <v>721</v>
      </c>
      <c r="D455" s="316" t="s">
        <v>1225</v>
      </c>
      <c r="E455" s="317" t="s">
        <v>2510</v>
      </c>
      <c r="F455" s="317" t="s">
        <v>4061</v>
      </c>
      <c r="G455" s="318" t="s">
        <v>1654</v>
      </c>
      <c r="H455" s="319">
        <v>39.026666666683745</v>
      </c>
      <c r="I455" s="319">
        <v>4.9766666666837409</v>
      </c>
      <c r="J455" s="319">
        <v>0.4</v>
      </c>
      <c r="K455" s="320">
        <v>20</v>
      </c>
      <c r="L455" s="320">
        <v>15</v>
      </c>
      <c r="M455" s="320">
        <v>4</v>
      </c>
      <c r="N455" s="321" t="s">
        <v>224</v>
      </c>
      <c r="O455" s="321" t="s">
        <v>225</v>
      </c>
      <c r="P455" s="322" t="s">
        <v>225</v>
      </c>
      <c r="Q455" s="308"/>
    </row>
    <row r="456" spans="3:17" x14ac:dyDescent="0.2">
      <c r="C456" s="315">
        <v>722</v>
      </c>
      <c r="D456" s="316" t="s">
        <v>1225</v>
      </c>
      <c r="E456" s="317" t="s">
        <v>2510</v>
      </c>
      <c r="F456" s="317" t="s">
        <v>4061</v>
      </c>
      <c r="G456" s="318" t="s">
        <v>1656</v>
      </c>
      <c r="H456" s="319">
        <v>36.566666666697714</v>
      </c>
      <c r="I456" s="319">
        <v>4.3799999999930153</v>
      </c>
      <c r="J456" s="319">
        <v>0.2</v>
      </c>
      <c r="K456" s="320">
        <v>20</v>
      </c>
      <c r="L456" s="320">
        <v>15</v>
      </c>
      <c r="M456" s="320">
        <v>4</v>
      </c>
      <c r="N456" s="321" t="s">
        <v>224</v>
      </c>
      <c r="O456" s="321" t="s">
        <v>225</v>
      </c>
      <c r="P456" s="322" t="s">
        <v>225</v>
      </c>
      <c r="Q456" s="308"/>
    </row>
    <row r="457" spans="3:17" x14ac:dyDescent="0.2">
      <c r="C457" s="315">
        <v>723</v>
      </c>
      <c r="D457" s="316" t="s">
        <v>1225</v>
      </c>
      <c r="E457" s="317" t="s">
        <v>2510</v>
      </c>
      <c r="F457" s="317" t="s">
        <v>4061</v>
      </c>
      <c r="G457" s="318" t="s">
        <v>1674</v>
      </c>
      <c r="H457" s="319">
        <v>15.116666666662788</v>
      </c>
      <c r="I457" s="319">
        <v>4.9766666666837409</v>
      </c>
      <c r="J457" s="319">
        <v>0.4</v>
      </c>
      <c r="K457" s="320">
        <v>20</v>
      </c>
      <c r="L457" s="320">
        <v>15</v>
      </c>
      <c r="M457" s="320">
        <v>4</v>
      </c>
      <c r="N457" s="321" t="s">
        <v>225</v>
      </c>
      <c r="O457" s="321" t="s">
        <v>225</v>
      </c>
      <c r="P457" s="322" t="s">
        <v>225</v>
      </c>
      <c r="Q457" s="308"/>
    </row>
    <row r="458" spans="3:17" x14ac:dyDescent="0.2">
      <c r="C458" s="315">
        <v>724</v>
      </c>
      <c r="D458" s="316" t="s">
        <v>1225</v>
      </c>
      <c r="E458" s="317" t="s">
        <v>2510</v>
      </c>
      <c r="F458" s="317" t="s">
        <v>4061</v>
      </c>
      <c r="G458" s="318" t="s">
        <v>1676</v>
      </c>
      <c r="H458" s="319">
        <v>36.566666666697714</v>
      </c>
      <c r="I458" s="319">
        <v>4.3799999999930153</v>
      </c>
      <c r="J458" s="319">
        <v>0.2</v>
      </c>
      <c r="K458" s="320">
        <v>20</v>
      </c>
      <c r="L458" s="320">
        <v>15</v>
      </c>
      <c r="M458" s="320">
        <v>4</v>
      </c>
      <c r="N458" s="321" t="s">
        <v>224</v>
      </c>
      <c r="O458" s="321" t="s">
        <v>225</v>
      </c>
      <c r="P458" s="322" t="s">
        <v>225</v>
      </c>
      <c r="Q458" s="308"/>
    </row>
    <row r="459" spans="3:17" x14ac:dyDescent="0.2">
      <c r="C459" s="315">
        <v>725</v>
      </c>
      <c r="D459" s="316" t="s">
        <v>1225</v>
      </c>
      <c r="E459" s="317" t="s">
        <v>2510</v>
      </c>
      <c r="F459" s="317" t="s">
        <v>4061</v>
      </c>
      <c r="G459" s="318" t="s">
        <v>1684</v>
      </c>
      <c r="H459" s="319">
        <v>36.566666666697714</v>
      </c>
      <c r="I459" s="319">
        <v>4.9766666666837409</v>
      </c>
      <c r="J459" s="319">
        <v>0.4</v>
      </c>
      <c r="K459" s="320">
        <v>20</v>
      </c>
      <c r="L459" s="320">
        <v>15</v>
      </c>
      <c r="M459" s="320">
        <v>4</v>
      </c>
      <c r="N459" s="321" t="s">
        <v>224</v>
      </c>
      <c r="O459" s="321" t="s">
        <v>225</v>
      </c>
      <c r="P459" s="322" t="s">
        <v>225</v>
      </c>
      <c r="Q459" s="308"/>
    </row>
    <row r="460" spans="3:17" x14ac:dyDescent="0.2">
      <c r="C460" s="315">
        <v>726</v>
      </c>
      <c r="D460" s="316" t="s">
        <v>1225</v>
      </c>
      <c r="E460" s="317" t="s">
        <v>2510</v>
      </c>
      <c r="F460" s="317" t="s">
        <v>4061</v>
      </c>
      <c r="G460" s="318" t="s">
        <v>1686</v>
      </c>
      <c r="H460" s="319">
        <v>14.026666666672099</v>
      </c>
      <c r="I460" s="319">
        <v>4.3799999999930153</v>
      </c>
      <c r="J460" s="319">
        <v>0.2</v>
      </c>
      <c r="K460" s="320">
        <v>20</v>
      </c>
      <c r="L460" s="320">
        <v>15</v>
      </c>
      <c r="M460" s="320">
        <v>4</v>
      </c>
      <c r="N460" s="321" t="s">
        <v>225</v>
      </c>
      <c r="O460" s="321" t="s">
        <v>225</v>
      </c>
      <c r="P460" s="322" t="s">
        <v>225</v>
      </c>
      <c r="Q460" s="308"/>
    </row>
    <row r="461" spans="3:17" x14ac:dyDescent="0.2">
      <c r="C461" s="315">
        <v>1078</v>
      </c>
      <c r="D461" s="316" t="s">
        <v>1225</v>
      </c>
      <c r="E461" s="317" t="s">
        <v>2510</v>
      </c>
      <c r="F461" s="317" t="s">
        <v>4061</v>
      </c>
      <c r="G461" s="318" t="s">
        <v>1581</v>
      </c>
      <c r="H461" s="319">
        <v>15.116666666662788</v>
      </c>
      <c r="I461" s="319">
        <v>1.7333333333255725</v>
      </c>
      <c r="J461" s="319">
        <v>0.2</v>
      </c>
      <c r="K461" s="320">
        <v>20</v>
      </c>
      <c r="L461" s="320">
        <v>15</v>
      </c>
      <c r="M461" s="320">
        <v>4</v>
      </c>
      <c r="N461" s="321" t="s">
        <v>225</v>
      </c>
      <c r="O461" s="321" t="s">
        <v>225</v>
      </c>
      <c r="P461" s="322" t="s">
        <v>225</v>
      </c>
      <c r="Q461" s="308"/>
    </row>
    <row r="462" spans="3:17" x14ac:dyDescent="0.2">
      <c r="C462" s="315">
        <v>1080</v>
      </c>
      <c r="D462" s="316" t="s">
        <v>1225</v>
      </c>
      <c r="E462" s="317" t="s">
        <v>2510</v>
      </c>
      <c r="F462" s="317" t="s">
        <v>4061</v>
      </c>
      <c r="G462" s="318" t="s">
        <v>1579</v>
      </c>
      <c r="H462" s="319">
        <v>15.116666666662788</v>
      </c>
      <c r="I462" s="319">
        <v>2.3300000000162981</v>
      </c>
      <c r="J462" s="319">
        <v>0.4</v>
      </c>
      <c r="K462" s="320">
        <v>20</v>
      </c>
      <c r="L462" s="320">
        <v>15</v>
      </c>
      <c r="M462" s="320">
        <v>4</v>
      </c>
      <c r="N462" s="321" t="s">
        <v>225</v>
      </c>
      <c r="O462" s="321" t="s">
        <v>225</v>
      </c>
      <c r="P462" s="322" t="s">
        <v>225</v>
      </c>
      <c r="Q462" s="308"/>
    </row>
    <row r="463" spans="3:17" x14ac:dyDescent="0.2">
      <c r="C463" s="315">
        <v>860</v>
      </c>
      <c r="D463" s="316" t="s">
        <v>1225</v>
      </c>
      <c r="E463" s="317" t="s">
        <v>2510</v>
      </c>
      <c r="F463" s="317" t="s">
        <v>4061</v>
      </c>
      <c r="G463" s="318" t="s">
        <v>1529</v>
      </c>
      <c r="H463" s="319">
        <v>95.139999999920846</v>
      </c>
      <c r="I463" s="319">
        <v>1.5466666666441597</v>
      </c>
      <c r="J463" s="319">
        <v>0.4</v>
      </c>
      <c r="K463" s="320">
        <v>20</v>
      </c>
      <c r="L463" s="320">
        <v>15</v>
      </c>
      <c r="M463" s="320">
        <v>4</v>
      </c>
      <c r="N463" s="321" t="s">
        <v>224</v>
      </c>
      <c r="O463" s="321" t="s">
        <v>225</v>
      </c>
      <c r="P463" s="322" t="s">
        <v>225</v>
      </c>
      <c r="Q463" s="308"/>
    </row>
    <row r="464" spans="3:17" x14ac:dyDescent="0.2">
      <c r="C464" s="315">
        <v>861</v>
      </c>
      <c r="D464" s="316" t="s">
        <v>1225</v>
      </c>
      <c r="E464" s="317" t="s">
        <v>2510</v>
      </c>
      <c r="F464" s="317" t="s">
        <v>4061</v>
      </c>
      <c r="G464" s="318" t="s">
        <v>1637</v>
      </c>
      <c r="H464" s="319">
        <v>33.689999999909197</v>
      </c>
      <c r="I464" s="319">
        <v>1.5433333333348855</v>
      </c>
      <c r="J464" s="319">
        <v>0.2</v>
      </c>
      <c r="K464" s="320">
        <v>20</v>
      </c>
      <c r="L464" s="320">
        <v>15</v>
      </c>
      <c r="M464" s="320">
        <v>4</v>
      </c>
      <c r="N464" s="321" t="s">
        <v>224</v>
      </c>
      <c r="O464" s="321" t="s">
        <v>225</v>
      </c>
      <c r="P464" s="322" t="s">
        <v>225</v>
      </c>
      <c r="Q464" s="308"/>
    </row>
    <row r="465" spans="3:17" x14ac:dyDescent="0.2">
      <c r="C465" s="315">
        <v>862</v>
      </c>
      <c r="D465" s="316" t="s">
        <v>1225</v>
      </c>
      <c r="E465" s="317" t="s">
        <v>2510</v>
      </c>
      <c r="F465" s="317" t="s">
        <v>4061</v>
      </c>
      <c r="G465" s="318" t="s">
        <v>1639</v>
      </c>
      <c r="H465" s="319">
        <v>39.209999999916185</v>
      </c>
      <c r="I465" s="319">
        <v>1.5433333333348855</v>
      </c>
      <c r="J465" s="319">
        <v>0.2</v>
      </c>
      <c r="K465" s="320">
        <v>20</v>
      </c>
      <c r="L465" s="320">
        <v>15</v>
      </c>
      <c r="M465" s="320">
        <v>4</v>
      </c>
      <c r="N465" s="321" t="s">
        <v>224</v>
      </c>
      <c r="O465" s="321" t="s">
        <v>225</v>
      </c>
      <c r="P465" s="322" t="s">
        <v>225</v>
      </c>
      <c r="Q465" s="308"/>
    </row>
    <row r="466" spans="3:17" x14ac:dyDescent="0.2">
      <c r="C466" s="315">
        <v>863</v>
      </c>
      <c r="D466" s="316" t="s">
        <v>1225</v>
      </c>
      <c r="E466" s="317" t="s">
        <v>2510</v>
      </c>
      <c r="F466" s="317" t="s">
        <v>4061</v>
      </c>
      <c r="G466" s="318" t="s">
        <v>1645</v>
      </c>
      <c r="H466" s="319">
        <v>33.689999999909197</v>
      </c>
      <c r="I466" s="319">
        <v>1.5433333333348855</v>
      </c>
      <c r="J466" s="319">
        <v>0.2</v>
      </c>
      <c r="K466" s="320">
        <v>20</v>
      </c>
      <c r="L466" s="320">
        <v>15</v>
      </c>
      <c r="M466" s="320">
        <v>4</v>
      </c>
      <c r="N466" s="321" t="s">
        <v>224</v>
      </c>
      <c r="O466" s="321" t="s">
        <v>225</v>
      </c>
      <c r="P466" s="322" t="s">
        <v>225</v>
      </c>
      <c r="Q466" s="308"/>
    </row>
    <row r="467" spans="3:17" x14ac:dyDescent="0.2">
      <c r="C467" s="315">
        <v>864</v>
      </c>
      <c r="D467" s="316" t="s">
        <v>1225</v>
      </c>
      <c r="E467" s="317" t="s">
        <v>2510</v>
      </c>
      <c r="F467" s="317" t="s">
        <v>4061</v>
      </c>
      <c r="G467" s="318" t="s">
        <v>1647</v>
      </c>
      <c r="H467" s="319">
        <v>39.209999999916185</v>
      </c>
      <c r="I467" s="319">
        <v>1.5433333333348855</v>
      </c>
      <c r="J467" s="319">
        <v>0.2</v>
      </c>
      <c r="K467" s="320">
        <v>20</v>
      </c>
      <c r="L467" s="320">
        <v>15</v>
      </c>
      <c r="M467" s="320">
        <v>4</v>
      </c>
      <c r="N467" s="321" t="s">
        <v>224</v>
      </c>
      <c r="O467" s="321" t="s">
        <v>225</v>
      </c>
      <c r="P467" s="322" t="s">
        <v>225</v>
      </c>
      <c r="Q467" s="308"/>
    </row>
    <row r="468" spans="3:17" x14ac:dyDescent="0.2">
      <c r="C468" s="315">
        <v>865</v>
      </c>
      <c r="D468" s="316" t="s">
        <v>1225</v>
      </c>
      <c r="E468" s="317" t="s">
        <v>2510</v>
      </c>
      <c r="F468" s="317" t="s">
        <v>4061</v>
      </c>
      <c r="G468" s="318" t="s">
        <v>1651</v>
      </c>
      <c r="H468" s="319">
        <v>33.689999999909197</v>
      </c>
      <c r="I468" s="319">
        <v>1.5433333333348855</v>
      </c>
      <c r="J468" s="319">
        <v>0.2</v>
      </c>
      <c r="K468" s="320">
        <v>20</v>
      </c>
      <c r="L468" s="320">
        <v>15</v>
      </c>
      <c r="M468" s="320">
        <v>4</v>
      </c>
      <c r="N468" s="321" t="s">
        <v>224</v>
      </c>
      <c r="O468" s="321" t="s">
        <v>225</v>
      </c>
      <c r="P468" s="322" t="s">
        <v>225</v>
      </c>
      <c r="Q468" s="308"/>
    </row>
    <row r="469" spans="3:17" x14ac:dyDescent="0.2">
      <c r="C469" s="315">
        <v>866</v>
      </c>
      <c r="D469" s="316" t="s">
        <v>1225</v>
      </c>
      <c r="E469" s="317" t="s">
        <v>2510</v>
      </c>
      <c r="F469" s="317" t="s">
        <v>4061</v>
      </c>
      <c r="G469" s="318" t="s">
        <v>1653</v>
      </c>
      <c r="H469" s="319">
        <v>39.209999999916185</v>
      </c>
      <c r="I469" s="319">
        <v>1.5433333333348855</v>
      </c>
      <c r="J469" s="319">
        <v>0.2</v>
      </c>
      <c r="K469" s="320">
        <v>20</v>
      </c>
      <c r="L469" s="320">
        <v>15</v>
      </c>
      <c r="M469" s="320">
        <v>4</v>
      </c>
      <c r="N469" s="321" t="s">
        <v>224</v>
      </c>
      <c r="O469" s="321" t="s">
        <v>225</v>
      </c>
      <c r="P469" s="322" t="s">
        <v>225</v>
      </c>
      <c r="Q469" s="308"/>
    </row>
    <row r="470" spans="3:17" x14ac:dyDescent="0.2">
      <c r="C470" s="315">
        <v>867</v>
      </c>
      <c r="D470" s="316" t="s">
        <v>1225</v>
      </c>
      <c r="E470" s="317" t="s">
        <v>2510</v>
      </c>
      <c r="F470" s="317" t="s">
        <v>4061</v>
      </c>
      <c r="G470" s="318" t="s">
        <v>1655</v>
      </c>
      <c r="H470" s="319">
        <v>60.046666666644164</v>
      </c>
      <c r="I470" s="319">
        <v>1.5433333333348855</v>
      </c>
      <c r="J470" s="319">
        <v>0.2</v>
      </c>
      <c r="K470" s="320">
        <v>20</v>
      </c>
      <c r="L470" s="320">
        <v>15</v>
      </c>
      <c r="M470" s="320">
        <v>4</v>
      </c>
      <c r="N470" s="321" t="s">
        <v>224</v>
      </c>
      <c r="O470" s="321" t="s">
        <v>225</v>
      </c>
      <c r="P470" s="322" t="s">
        <v>225</v>
      </c>
      <c r="Q470" s="308"/>
    </row>
    <row r="471" spans="3:17" x14ac:dyDescent="0.2">
      <c r="C471" s="315">
        <v>868</v>
      </c>
      <c r="D471" s="316" t="s">
        <v>1225</v>
      </c>
      <c r="E471" s="317" t="s">
        <v>2510</v>
      </c>
      <c r="F471" s="317" t="s">
        <v>4061</v>
      </c>
      <c r="G471" s="318" t="s">
        <v>1657</v>
      </c>
      <c r="H471" s="319">
        <v>75.623333333269699</v>
      </c>
      <c r="I471" s="319">
        <v>1.5433333333348855</v>
      </c>
      <c r="J471" s="319">
        <v>0.2</v>
      </c>
      <c r="K471" s="320">
        <v>20</v>
      </c>
      <c r="L471" s="320">
        <v>15</v>
      </c>
      <c r="M471" s="320">
        <v>4</v>
      </c>
      <c r="N471" s="321" t="s">
        <v>224</v>
      </c>
      <c r="O471" s="321" t="s">
        <v>225</v>
      </c>
      <c r="P471" s="322" t="s">
        <v>225</v>
      </c>
      <c r="Q471" s="308"/>
    </row>
    <row r="472" spans="3:17" x14ac:dyDescent="0.2">
      <c r="C472" s="315">
        <v>869</v>
      </c>
      <c r="D472" s="316" t="s">
        <v>1225</v>
      </c>
      <c r="E472" s="317" t="s">
        <v>2510</v>
      </c>
      <c r="F472" s="317" t="s">
        <v>4061</v>
      </c>
      <c r="G472" s="318" t="s">
        <v>1675</v>
      </c>
      <c r="H472" s="319">
        <v>33.689999999909197</v>
      </c>
      <c r="I472" s="319">
        <v>1.5433333333348855</v>
      </c>
      <c r="J472" s="319">
        <v>0.2</v>
      </c>
      <c r="K472" s="320">
        <v>20</v>
      </c>
      <c r="L472" s="320">
        <v>15</v>
      </c>
      <c r="M472" s="320">
        <v>4</v>
      </c>
      <c r="N472" s="321" t="s">
        <v>224</v>
      </c>
      <c r="O472" s="321" t="s">
        <v>225</v>
      </c>
      <c r="P472" s="322" t="s">
        <v>225</v>
      </c>
      <c r="Q472" s="308"/>
    </row>
    <row r="473" spans="3:17" x14ac:dyDescent="0.2">
      <c r="C473" s="315">
        <v>870</v>
      </c>
      <c r="D473" s="316" t="s">
        <v>1225</v>
      </c>
      <c r="E473" s="317" t="s">
        <v>2510</v>
      </c>
      <c r="F473" s="317" t="s">
        <v>4061</v>
      </c>
      <c r="G473" s="318" t="s">
        <v>1677</v>
      </c>
      <c r="H473" s="319">
        <v>39.209999999916185</v>
      </c>
      <c r="I473" s="319">
        <v>1.5433333333348855</v>
      </c>
      <c r="J473" s="319">
        <v>0.2</v>
      </c>
      <c r="K473" s="320">
        <v>20</v>
      </c>
      <c r="L473" s="320">
        <v>15</v>
      </c>
      <c r="M473" s="320">
        <v>4</v>
      </c>
      <c r="N473" s="321" t="s">
        <v>224</v>
      </c>
      <c r="O473" s="321" t="s">
        <v>225</v>
      </c>
      <c r="P473" s="322" t="s">
        <v>225</v>
      </c>
      <c r="Q473" s="308"/>
    </row>
    <row r="474" spans="3:17" x14ac:dyDescent="0.2">
      <c r="C474" s="315">
        <v>871</v>
      </c>
      <c r="D474" s="316" t="s">
        <v>1225</v>
      </c>
      <c r="E474" s="317" t="s">
        <v>2510</v>
      </c>
      <c r="F474" s="317" t="s">
        <v>4061</v>
      </c>
      <c r="G474" s="318" t="s">
        <v>1685</v>
      </c>
      <c r="H474" s="319">
        <v>39.209999999916185</v>
      </c>
      <c r="I474" s="319">
        <v>1.5433333333348855</v>
      </c>
      <c r="J474" s="319">
        <v>0.2</v>
      </c>
      <c r="K474" s="320">
        <v>20</v>
      </c>
      <c r="L474" s="320">
        <v>15</v>
      </c>
      <c r="M474" s="320">
        <v>4</v>
      </c>
      <c r="N474" s="321" t="s">
        <v>224</v>
      </c>
      <c r="O474" s="321" t="s">
        <v>225</v>
      </c>
      <c r="P474" s="322" t="s">
        <v>225</v>
      </c>
      <c r="Q474" s="308"/>
    </row>
    <row r="475" spans="3:17" x14ac:dyDescent="0.2">
      <c r="C475" s="315">
        <v>872</v>
      </c>
      <c r="D475" s="316" t="s">
        <v>1225</v>
      </c>
      <c r="E475" s="317" t="s">
        <v>2510</v>
      </c>
      <c r="F475" s="317" t="s">
        <v>4061</v>
      </c>
      <c r="G475" s="318" t="s">
        <v>1687</v>
      </c>
      <c r="H475" s="319">
        <v>33.689999999909197</v>
      </c>
      <c r="I475" s="319">
        <v>1.5433333333348855</v>
      </c>
      <c r="J475" s="319">
        <v>0.2</v>
      </c>
      <c r="K475" s="320">
        <v>20</v>
      </c>
      <c r="L475" s="320">
        <v>15</v>
      </c>
      <c r="M475" s="320">
        <v>4</v>
      </c>
      <c r="N475" s="321" t="s">
        <v>224</v>
      </c>
      <c r="O475" s="321" t="s">
        <v>225</v>
      </c>
      <c r="P475" s="322" t="s">
        <v>225</v>
      </c>
      <c r="Q475" s="308"/>
    </row>
    <row r="476" spans="3:17" x14ac:dyDescent="0.2">
      <c r="C476" s="315">
        <v>1079</v>
      </c>
      <c r="D476" s="316" t="s">
        <v>1225</v>
      </c>
      <c r="E476" s="317" t="s">
        <v>2510</v>
      </c>
      <c r="F476" s="317" t="s">
        <v>4061</v>
      </c>
      <c r="G476" s="318" t="s">
        <v>1582</v>
      </c>
      <c r="H476" s="319">
        <v>32.066666666592937</v>
      </c>
      <c r="I476" s="319">
        <v>1.5433333333348855</v>
      </c>
      <c r="J476" s="319">
        <v>0.2</v>
      </c>
      <c r="K476" s="320">
        <v>20</v>
      </c>
      <c r="L476" s="320">
        <v>15</v>
      </c>
      <c r="M476" s="320">
        <v>4</v>
      </c>
      <c r="N476" s="321" t="s">
        <v>224</v>
      </c>
      <c r="O476" s="321" t="s">
        <v>225</v>
      </c>
      <c r="P476" s="322" t="s">
        <v>225</v>
      </c>
      <c r="Q476" s="308"/>
    </row>
    <row r="477" spans="3:17" x14ac:dyDescent="0.2">
      <c r="C477" s="315">
        <v>1081</v>
      </c>
      <c r="D477" s="316" t="s">
        <v>1225</v>
      </c>
      <c r="E477" s="317" t="s">
        <v>2510</v>
      </c>
      <c r="F477" s="317" t="s">
        <v>4061</v>
      </c>
      <c r="G477" s="318" t="s">
        <v>1580</v>
      </c>
      <c r="H477" s="319">
        <v>33.689999999909197</v>
      </c>
      <c r="I477" s="319">
        <v>1.5433333333348855</v>
      </c>
      <c r="J477" s="319">
        <v>0.2</v>
      </c>
      <c r="K477" s="320">
        <v>20</v>
      </c>
      <c r="L477" s="320">
        <v>15</v>
      </c>
      <c r="M477" s="320">
        <v>4</v>
      </c>
      <c r="N477" s="321" t="s">
        <v>224</v>
      </c>
      <c r="O477" s="321" t="s">
        <v>225</v>
      </c>
      <c r="P477" s="322" t="s">
        <v>225</v>
      </c>
      <c r="Q477" s="308"/>
    </row>
    <row r="478" spans="3:17" x14ac:dyDescent="0.2">
      <c r="C478" s="315">
        <v>735</v>
      </c>
      <c r="D478" s="316" t="s">
        <v>1225</v>
      </c>
      <c r="E478" s="317" t="s">
        <v>2510</v>
      </c>
      <c r="F478" s="317" t="s">
        <v>4061</v>
      </c>
      <c r="G478" s="318" t="s">
        <v>1524</v>
      </c>
      <c r="H478" s="319">
        <v>110.03333333325573</v>
      </c>
      <c r="I478" s="319">
        <v>6.6666666674427694E-2</v>
      </c>
      <c r="J478" s="319">
        <v>0.2</v>
      </c>
      <c r="K478" s="320">
        <v>20</v>
      </c>
      <c r="L478" s="320">
        <v>15</v>
      </c>
      <c r="M478" s="320">
        <v>4</v>
      </c>
      <c r="N478" s="321" t="s">
        <v>224</v>
      </c>
      <c r="O478" s="321" t="s">
        <v>225</v>
      </c>
      <c r="P478" s="322" t="s">
        <v>225</v>
      </c>
      <c r="Q478" s="308"/>
    </row>
    <row r="479" spans="3:17" x14ac:dyDescent="0.2">
      <c r="C479" s="315">
        <v>736</v>
      </c>
      <c r="D479" s="316" t="s">
        <v>1225</v>
      </c>
      <c r="E479" s="317" t="s">
        <v>2510</v>
      </c>
      <c r="F479" s="317" t="s">
        <v>4061</v>
      </c>
      <c r="G479" s="318" t="s">
        <v>1567</v>
      </c>
      <c r="H479" s="319">
        <v>110.03333333325573</v>
      </c>
      <c r="I479" s="319">
        <v>6.6666666674427694E-2</v>
      </c>
      <c r="J479" s="319">
        <v>0.2</v>
      </c>
      <c r="K479" s="320">
        <v>20</v>
      </c>
      <c r="L479" s="320">
        <v>15</v>
      </c>
      <c r="M479" s="320">
        <v>4</v>
      </c>
      <c r="N479" s="321" t="s">
        <v>224</v>
      </c>
      <c r="O479" s="321" t="s">
        <v>225</v>
      </c>
      <c r="P479" s="322" t="s">
        <v>225</v>
      </c>
      <c r="Q479" s="308"/>
    </row>
    <row r="480" spans="3:17" x14ac:dyDescent="0.2">
      <c r="C480" s="315">
        <v>737</v>
      </c>
      <c r="D480" s="316" t="s">
        <v>1225</v>
      </c>
      <c r="E480" s="317" t="s">
        <v>2510</v>
      </c>
      <c r="F480" s="317" t="s">
        <v>4061</v>
      </c>
      <c r="G480" s="318" t="s">
        <v>1565</v>
      </c>
      <c r="H480" s="319">
        <v>1.5799999999813736</v>
      </c>
      <c r="I480" s="319">
        <v>6.6666666674427694E-2</v>
      </c>
      <c r="J480" s="319">
        <v>0.2</v>
      </c>
      <c r="K480" s="320">
        <v>20</v>
      </c>
      <c r="L480" s="320">
        <v>15</v>
      </c>
      <c r="M480" s="320">
        <v>4</v>
      </c>
      <c r="N480" s="321" t="s">
        <v>225</v>
      </c>
      <c r="O480" s="321" t="s">
        <v>225</v>
      </c>
      <c r="P480" s="322" t="s">
        <v>225</v>
      </c>
      <c r="Q480" s="308"/>
    </row>
    <row r="481" spans="3:17" x14ac:dyDescent="0.2">
      <c r="C481" s="315">
        <v>807</v>
      </c>
      <c r="D481" s="316" t="s">
        <v>1225</v>
      </c>
      <c r="E481" s="317" t="s">
        <v>2510</v>
      </c>
      <c r="F481" s="317" t="s">
        <v>4061</v>
      </c>
      <c r="G481" s="318" t="s">
        <v>1525</v>
      </c>
      <c r="H481" s="319">
        <v>68.186666666634849</v>
      </c>
      <c r="I481" s="319">
        <v>0</v>
      </c>
      <c r="J481" s="319">
        <v>0</v>
      </c>
      <c r="K481" s="320">
        <v>20</v>
      </c>
      <c r="L481" s="320">
        <v>15</v>
      </c>
      <c r="M481" s="320">
        <v>4</v>
      </c>
      <c r="N481" s="321" t="s">
        <v>224</v>
      </c>
      <c r="O481" s="321" t="s">
        <v>225</v>
      </c>
      <c r="P481" s="322" t="s">
        <v>225</v>
      </c>
      <c r="Q481" s="308"/>
    </row>
    <row r="482" spans="3:17" x14ac:dyDescent="0.2">
      <c r="C482" s="315">
        <v>808</v>
      </c>
      <c r="D482" s="316" t="s">
        <v>1225</v>
      </c>
      <c r="E482" s="317" t="s">
        <v>2510</v>
      </c>
      <c r="F482" s="317" t="s">
        <v>4061</v>
      </c>
      <c r="G482" s="318" t="s">
        <v>1566</v>
      </c>
      <c r="H482" s="319">
        <v>1.7166666666395032</v>
      </c>
      <c r="I482" s="319">
        <v>0</v>
      </c>
      <c r="J482" s="319">
        <v>0</v>
      </c>
      <c r="K482" s="320">
        <v>20</v>
      </c>
      <c r="L482" s="320">
        <v>15</v>
      </c>
      <c r="M482" s="320">
        <v>4</v>
      </c>
      <c r="N482" s="321" t="s">
        <v>225</v>
      </c>
      <c r="O482" s="321" t="s">
        <v>225</v>
      </c>
      <c r="P482" s="322" t="s">
        <v>225</v>
      </c>
      <c r="Q482" s="308"/>
    </row>
    <row r="483" spans="3:17" x14ac:dyDescent="0.2">
      <c r="C483" s="315">
        <v>809</v>
      </c>
      <c r="D483" s="316" t="s">
        <v>1225</v>
      </c>
      <c r="E483" s="317" t="s">
        <v>2510</v>
      </c>
      <c r="F483" s="317" t="s">
        <v>4061</v>
      </c>
      <c r="G483" s="318" t="s">
        <v>1568</v>
      </c>
      <c r="H483" s="319">
        <v>68.186666666634849</v>
      </c>
      <c r="I483" s="319">
        <v>0</v>
      </c>
      <c r="J483" s="319">
        <v>0</v>
      </c>
      <c r="K483" s="320">
        <v>20</v>
      </c>
      <c r="L483" s="320">
        <v>15</v>
      </c>
      <c r="M483" s="320">
        <v>4</v>
      </c>
      <c r="N483" s="321" t="s">
        <v>224</v>
      </c>
      <c r="O483" s="321" t="s">
        <v>225</v>
      </c>
      <c r="P483" s="322" t="s">
        <v>225</v>
      </c>
      <c r="Q483" s="308"/>
    </row>
    <row r="484" spans="3:17" x14ac:dyDescent="0.2">
      <c r="C484" s="315">
        <v>738</v>
      </c>
      <c r="D484" s="316" t="s">
        <v>1225</v>
      </c>
      <c r="E484" s="317" t="s">
        <v>2510</v>
      </c>
      <c r="F484" s="317" t="s">
        <v>4061</v>
      </c>
      <c r="G484" s="318" t="s">
        <v>1530</v>
      </c>
      <c r="H484" s="319">
        <v>5.0433333333232442</v>
      </c>
      <c r="I484" s="319">
        <v>0.39333333332324405</v>
      </c>
      <c r="J484" s="319">
        <v>0.2</v>
      </c>
      <c r="K484" s="320">
        <v>20</v>
      </c>
      <c r="L484" s="320">
        <v>15</v>
      </c>
      <c r="M484" s="320">
        <v>4</v>
      </c>
      <c r="N484" s="321" t="s">
        <v>225</v>
      </c>
      <c r="O484" s="321" t="s">
        <v>225</v>
      </c>
      <c r="P484" s="322" t="s">
        <v>225</v>
      </c>
      <c r="Q484" s="308"/>
    </row>
    <row r="485" spans="3:17" x14ac:dyDescent="0.2">
      <c r="C485" s="315">
        <v>741</v>
      </c>
      <c r="D485" s="316" t="s">
        <v>1225</v>
      </c>
      <c r="E485" s="317" t="s">
        <v>2510</v>
      </c>
      <c r="F485" s="317" t="s">
        <v>4061</v>
      </c>
      <c r="G485" s="318" t="s">
        <v>1558</v>
      </c>
      <c r="H485" s="319">
        <v>17.476666666672099</v>
      </c>
      <c r="I485" s="319">
        <v>0</v>
      </c>
      <c r="J485" s="319">
        <v>0</v>
      </c>
      <c r="K485" s="320">
        <v>20</v>
      </c>
      <c r="L485" s="320">
        <v>15</v>
      </c>
      <c r="M485" s="320">
        <v>4</v>
      </c>
      <c r="N485" s="321" t="s">
        <v>225</v>
      </c>
      <c r="O485" s="321" t="s">
        <v>225</v>
      </c>
      <c r="P485" s="322" t="s">
        <v>225</v>
      </c>
      <c r="Q485" s="308"/>
    </row>
    <row r="486" spans="3:17" x14ac:dyDescent="0.2">
      <c r="C486" s="315">
        <v>742</v>
      </c>
      <c r="D486" s="316" t="s">
        <v>1225</v>
      </c>
      <c r="E486" s="317" t="s">
        <v>2510</v>
      </c>
      <c r="F486" s="317" t="s">
        <v>4061</v>
      </c>
      <c r="G486" s="318" t="s">
        <v>1588</v>
      </c>
      <c r="H486" s="319">
        <v>17.476666666672099</v>
      </c>
      <c r="I486" s="319">
        <v>0</v>
      </c>
      <c r="J486" s="319">
        <v>0</v>
      </c>
      <c r="K486" s="320">
        <v>20</v>
      </c>
      <c r="L486" s="320">
        <v>15</v>
      </c>
      <c r="M486" s="320">
        <v>4</v>
      </c>
      <c r="N486" s="321" t="s">
        <v>225</v>
      </c>
      <c r="O486" s="321" t="s">
        <v>225</v>
      </c>
      <c r="P486" s="322" t="s">
        <v>225</v>
      </c>
      <c r="Q486" s="308"/>
    </row>
    <row r="487" spans="3:17" x14ac:dyDescent="0.2">
      <c r="C487" s="315">
        <v>743</v>
      </c>
      <c r="D487" s="316" t="s">
        <v>1225</v>
      </c>
      <c r="E487" s="317" t="s">
        <v>2510</v>
      </c>
      <c r="F487" s="317" t="s">
        <v>4061</v>
      </c>
      <c r="G487" s="318" t="s">
        <v>1590</v>
      </c>
      <c r="H487" s="319">
        <v>16.013333333353511</v>
      </c>
      <c r="I487" s="319">
        <v>0</v>
      </c>
      <c r="J487" s="319">
        <v>0</v>
      </c>
      <c r="K487" s="320">
        <v>20</v>
      </c>
      <c r="L487" s="320">
        <v>15</v>
      </c>
      <c r="M487" s="320">
        <v>4</v>
      </c>
      <c r="N487" s="321" t="s">
        <v>225</v>
      </c>
      <c r="O487" s="321" t="s">
        <v>225</v>
      </c>
      <c r="P487" s="322" t="s">
        <v>225</v>
      </c>
      <c r="Q487" s="308"/>
    </row>
    <row r="488" spans="3:17" x14ac:dyDescent="0.2">
      <c r="C488" s="315">
        <v>826</v>
      </c>
      <c r="D488" s="316" t="s">
        <v>1225</v>
      </c>
      <c r="E488" s="317" t="s">
        <v>2510</v>
      </c>
      <c r="F488" s="317" t="s">
        <v>4061</v>
      </c>
      <c r="G488" s="318" t="s">
        <v>1559</v>
      </c>
      <c r="H488" s="319">
        <v>17.11333333334187</v>
      </c>
      <c r="I488" s="319">
        <v>0.74333333334652707</v>
      </c>
      <c r="J488" s="319">
        <v>0.2</v>
      </c>
      <c r="K488" s="320">
        <v>20</v>
      </c>
      <c r="L488" s="320">
        <v>15</v>
      </c>
      <c r="M488" s="320">
        <v>4</v>
      </c>
      <c r="N488" s="321" t="s">
        <v>225</v>
      </c>
      <c r="O488" s="321" t="s">
        <v>225</v>
      </c>
      <c r="P488" s="322" t="s">
        <v>225</v>
      </c>
      <c r="Q488" s="308"/>
    </row>
    <row r="489" spans="3:17" x14ac:dyDescent="0.2">
      <c r="C489" s="315">
        <v>827</v>
      </c>
      <c r="D489" s="316" t="s">
        <v>1225</v>
      </c>
      <c r="E489" s="317" t="s">
        <v>2510</v>
      </c>
      <c r="F489" s="317" t="s">
        <v>4061</v>
      </c>
      <c r="G489" s="318" t="s">
        <v>1589</v>
      </c>
      <c r="H489" s="319">
        <v>17.11333333334187</v>
      </c>
      <c r="I489" s="319">
        <v>0.74333333334652707</v>
      </c>
      <c r="J489" s="319">
        <v>0.2</v>
      </c>
      <c r="K489" s="320">
        <v>20</v>
      </c>
      <c r="L489" s="320">
        <v>15</v>
      </c>
      <c r="M489" s="320">
        <v>4</v>
      </c>
      <c r="N489" s="321" t="s">
        <v>225</v>
      </c>
      <c r="O489" s="321" t="s">
        <v>225</v>
      </c>
      <c r="P489" s="322" t="s">
        <v>225</v>
      </c>
      <c r="Q489" s="308"/>
    </row>
    <row r="490" spans="3:17" x14ac:dyDescent="0.2">
      <c r="C490" s="315">
        <v>828</v>
      </c>
      <c r="D490" s="316" t="s">
        <v>1225</v>
      </c>
      <c r="E490" s="317" t="s">
        <v>2510</v>
      </c>
      <c r="F490" s="317" t="s">
        <v>4061</v>
      </c>
      <c r="G490" s="318" t="s">
        <v>1591</v>
      </c>
      <c r="H490" s="319">
        <v>15.696666666667443</v>
      </c>
      <c r="I490" s="319">
        <v>0.74333333334652707</v>
      </c>
      <c r="J490" s="319">
        <v>0.2</v>
      </c>
      <c r="K490" s="320">
        <v>20</v>
      </c>
      <c r="L490" s="320">
        <v>15</v>
      </c>
      <c r="M490" s="320">
        <v>4</v>
      </c>
      <c r="N490" s="321" t="s">
        <v>225</v>
      </c>
      <c r="O490" s="321" t="s">
        <v>225</v>
      </c>
      <c r="P490" s="322" t="s">
        <v>225</v>
      </c>
      <c r="Q490" s="308"/>
    </row>
    <row r="491" spans="3:17" x14ac:dyDescent="0.2">
      <c r="C491" s="315">
        <v>744</v>
      </c>
      <c r="D491" s="316" t="s">
        <v>1225</v>
      </c>
      <c r="E491" s="317" t="s">
        <v>2510</v>
      </c>
      <c r="F491" s="317" t="s">
        <v>4061</v>
      </c>
      <c r="G491" s="318" t="s">
        <v>1551</v>
      </c>
      <c r="H491" s="319">
        <v>5.6866666666232053</v>
      </c>
      <c r="I491" s="319">
        <v>0</v>
      </c>
      <c r="J491" s="319">
        <v>0</v>
      </c>
      <c r="K491" s="320">
        <v>20</v>
      </c>
      <c r="L491" s="320">
        <v>15</v>
      </c>
      <c r="M491" s="320">
        <v>4</v>
      </c>
      <c r="N491" s="321" t="s">
        <v>225</v>
      </c>
      <c r="O491" s="321" t="s">
        <v>225</v>
      </c>
      <c r="P491" s="322" t="s">
        <v>225</v>
      </c>
      <c r="Q491" s="308"/>
    </row>
    <row r="492" spans="3:17" x14ac:dyDescent="0.2">
      <c r="C492" s="315">
        <v>783</v>
      </c>
      <c r="D492" s="316" t="s">
        <v>1225</v>
      </c>
      <c r="E492" s="317" t="s">
        <v>2510</v>
      </c>
      <c r="F492" s="317" t="s">
        <v>4061</v>
      </c>
      <c r="G492" s="318" t="s">
        <v>1552</v>
      </c>
      <c r="H492" s="319">
        <v>7.7866666666581299</v>
      </c>
      <c r="I492" s="319">
        <v>0</v>
      </c>
      <c r="J492" s="319">
        <v>0</v>
      </c>
      <c r="K492" s="320">
        <v>20</v>
      </c>
      <c r="L492" s="320">
        <v>15</v>
      </c>
      <c r="M492" s="320">
        <v>4</v>
      </c>
      <c r="N492" s="321" t="s">
        <v>225</v>
      </c>
      <c r="O492" s="321" t="s">
        <v>225</v>
      </c>
      <c r="P492" s="322" t="s">
        <v>225</v>
      </c>
      <c r="Q492" s="308"/>
    </row>
    <row r="493" spans="3:17" x14ac:dyDescent="0.2">
      <c r="C493" s="315">
        <v>745</v>
      </c>
      <c r="D493" s="316" t="s">
        <v>1225</v>
      </c>
      <c r="E493" s="317" t="s">
        <v>2510</v>
      </c>
      <c r="F493" s="317" t="s">
        <v>4061</v>
      </c>
      <c r="G493" s="318" t="s">
        <v>1550</v>
      </c>
      <c r="H493" s="319">
        <v>7.2066666666534731</v>
      </c>
      <c r="I493" s="319">
        <v>40.79000000000233</v>
      </c>
      <c r="J493" s="319">
        <v>0.2</v>
      </c>
      <c r="K493" s="320">
        <v>20</v>
      </c>
      <c r="L493" s="320">
        <v>15</v>
      </c>
      <c r="M493" s="320">
        <v>4</v>
      </c>
      <c r="N493" s="321" t="s">
        <v>225</v>
      </c>
      <c r="O493" s="321" t="s">
        <v>224</v>
      </c>
      <c r="P493" s="322" t="s">
        <v>225</v>
      </c>
      <c r="Q493" s="308"/>
    </row>
    <row r="494" spans="3:17" x14ac:dyDescent="0.2">
      <c r="C494" s="315">
        <v>746</v>
      </c>
      <c r="D494" s="316" t="s">
        <v>1225</v>
      </c>
      <c r="E494" s="317" t="s">
        <v>2510</v>
      </c>
      <c r="F494" s="317" t="s">
        <v>4061</v>
      </c>
      <c r="G494" s="318" t="s">
        <v>1532</v>
      </c>
      <c r="H494" s="319">
        <v>44.030000000016301</v>
      </c>
      <c r="I494" s="319">
        <v>5.2133333332836633</v>
      </c>
      <c r="J494" s="319">
        <v>0.4</v>
      </c>
      <c r="K494" s="320">
        <v>20</v>
      </c>
      <c r="L494" s="320">
        <v>15</v>
      </c>
      <c r="M494" s="320">
        <v>4</v>
      </c>
      <c r="N494" s="321" t="s">
        <v>224</v>
      </c>
      <c r="O494" s="321" t="s">
        <v>225</v>
      </c>
      <c r="P494" s="322" t="s">
        <v>225</v>
      </c>
      <c r="Q494" s="308"/>
    </row>
    <row r="495" spans="3:17" x14ac:dyDescent="0.2">
      <c r="C495" s="315">
        <v>784</v>
      </c>
      <c r="D495" s="316" t="s">
        <v>1225</v>
      </c>
      <c r="E495" s="317" t="s">
        <v>2510</v>
      </c>
      <c r="F495" s="317" t="s">
        <v>4061</v>
      </c>
      <c r="G495" s="318" t="s">
        <v>1533</v>
      </c>
      <c r="H495" s="319">
        <v>44.240000000037256</v>
      </c>
      <c r="I495" s="319">
        <v>4.4733333333511842</v>
      </c>
      <c r="J495" s="319">
        <v>0.2</v>
      </c>
      <c r="K495" s="320">
        <v>20</v>
      </c>
      <c r="L495" s="320">
        <v>15</v>
      </c>
      <c r="M495" s="320">
        <v>4</v>
      </c>
      <c r="N495" s="321" t="s">
        <v>224</v>
      </c>
      <c r="O495" s="321" t="s">
        <v>225</v>
      </c>
      <c r="P495" s="322" t="s">
        <v>225</v>
      </c>
      <c r="Q495" s="308"/>
    </row>
    <row r="496" spans="3:17" x14ac:dyDescent="0.2">
      <c r="C496" s="315">
        <v>747</v>
      </c>
      <c r="D496" s="316" t="s">
        <v>1225</v>
      </c>
      <c r="E496" s="317" t="s">
        <v>2510</v>
      </c>
      <c r="F496" s="317" t="s">
        <v>4061</v>
      </c>
      <c r="G496" s="318" t="s">
        <v>1538</v>
      </c>
      <c r="H496" s="319">
        <v>45.659999999986034</v>
      </c>
      <c r="I496" s="319">
        <v>4.5733333332929762</v>
      </c>
      <c r="J496" s="319">
        <v>0.2</v>
      </c>
      <c r="K496" s="320">
        <v>20</v>
      </c>
      <c r="L496" s="320">
        <v>15</v>
      </c>
      <c r="M496" s="320">
        <v>4</v>
      </c>
      <c r="N496" s="321" t="s">
        <v>224</v>
      </c>
      <c r="O496" s="321" t="s">
        <v>225</v>
      </c>
      <c r="P496" s="322" t="s">
        <v>225</v>
      </c>
      <c r="Q496" s="308"/>
    </row>
    <row r="497" spans="3:17" x14ac:dyDescent="0.2">
      <c r="C497" s="315">
        <v>748</v>
      </c>
      <c r="D497" s="316" t="s">
        <v>1225</v>
      </c>
      <c r="E497" s="317" t="s">
        <v>2510</v>
      </c>
      <c r="F497" s="317" t="s">
        <v>4061</v>
      </c>
      <c r="G497" s="318" t="s">
        <v>1544</v>
      </c>
      <c r="H497" s="319">
        <v>365.62333333332793</v>
      </c>
      <c r="I497" s="319">
        <v>4.5733333332929762</v>
      </c>
      <c r="J497" s="319">
        <v>0.2</v>
      </c>
      <c r="K497" s="320">
        <v>20</v>
      </c>
      <c r="L497" s="320">
        <v>15</v>
      </c>
      <c r="M497" s="320">
        <v>4</v>
      </c>
      <c r="N497" s="321" t="s">
        <v>224</v>
      </c>
      <c r="O497" s="321" t="s">
        <v>225</v>
      </c>
      <c r="P497" s="322" t="s">
        <v>225</v>
      </c>
      <c r="Q497" s="144"/>
    </row>
    <row r="498" spans="3:17" x14ac:dyDescent="0.2">
      <c r="C498" s="315">
        <v>749</v>
      </c>
      <c r="D498" s="316" t="s">
        <v>1225</v>
      </c>
      <c r="E498" s="317" t="s">
        <v>2510</v>
      </c>
      <c r="F498" s="317" t="s">
        <v>4061</v>
      </c>
      <c r="G498" s="318" t="s">
        <v>1608</v>
      </c>
      <c r="H498" s="319">
        <v>45.659999999986034</v>
      </c>
      <c r="I498" s="319">
        <v>4.5733333332929762</v>
      </c>
      <c r="J498" s="319">
        <v>0.2</v>
      </c>
      <c r="K498" s="320">
        <v>20</v>
      </c>
      <c r="L498" s="320">
        <v>15</v>
      </c>
      <c r="M498" s="320">
        <v>4</v>
      </c>
      <c r="N498" s="321" t="s">
        <v>224</v>
      </c>
      <c r="O498" s="321" t="s">
        <v>225</v>
      </c>
      <c r="P498" s="322" t="s">
        <v>225</v>
      </c>
      <c r="Q498" s="144"/>
    </row>
    <row r="499" spans="3:17" x14ac:dyDescent="0.2">
      <c r="C499" s="315">
        <v>750</v>
      </c>
      <c r="D499" s="316" t="s">
        <v>1225</v>
      </c>
      <c r="E499" s="317" t="s">
        <v>2510</v>
      </c>
      <c r="F499" s="317" t="s">
        <v>4061</v>
      </c>
      <c r="G499" s="318" t="s">
        <v>1610</v>
      </c>
      <c r="H499" s="319">
        <v>40.46999999997206</v>
      </c>
      <c r="I499" s="319">
        <v>1.3466666666558014</v>
      </c>
      <c r="J499" s="319">
        <v>0.2</v>
      </c>
      <c r="K499" s="320">
        <v>20</v>
      </c>
      <c r="L499" s="320">
        <v>15</v>
      </c>
      <c r="M499" s="320">
        <v>4</v>
      </c>
      <c r="N499" s="321" t="s">
        <v>224</v>
      </c>
      <c r="O499" s="321" t="s">
        <v>225</v>
      </c>
      <c r="P499" s="322" t="s">
        <v>225</v>
      </c>
      <c r="Q499" s="308"/>
    </row>
    <row r="500" spans="3:17" x14ac:dyDescent="0.2">
      <c r="C500" s="315">
        <v>850</v>
      </c>
      <c r="D500" s="316" t="s">
        <v>1225</v>
      </c>
      <c r="E500" s="317" t="s">
        <v>2510</v>
      </c>
      <c r="F500" s="317" t="s">
        <v>4061</v>
      </c>
      <c r="G500" s="318" t="s">
        <v>1539</v>
      </c>
      <c r="H500" s="319">
        <v>46.580000000051228</v>
      </c>
      <c r="I500" s="319">
        <v>1.170000000006985</v>
      </c>
      <c r="J500" s="319">
        <v>0</v>
      </c>
      <c r="K500" s="320">
        <v>20</v>
      </c>
      <c r="L500" s="320">
        <v>15</v>
      </c>
      <c r="M500" s="320">
        <v>4</v>
      </c>
      <c r="N500" s="321" t="s">
        <v>224</v>
      </c>
      <c r="O500" s="321" t="s">
        <v>225</v>
      </c>
      <c r="P500" s="322" t="s">
        <v>225</v>
      </c>
      <c r="Q500" s="308"/>
    </row>
    <row r="501" spans="3:17" x14ac:dyDescent="0.2">
      <c r="C501" s="315">
        <v>851</v>
      </c>
      <c r="D501" s="316" t="s">
        <v>1225</v>
      </c>
      <c r="E501" s="317" t="s">
        <v>2510</v>
      </c>
      <c r="F501" s="317" t="s">
        <v>4061</v>
      </c>
      <c r="G501" s="318" t="s">
        <v>1545</v>
      </c>
      <c r="H501" s="319">
        <v>451.23333333337217</v>
      </c>
      <c r="I501" s="319">
        <v>1.170000000006985</v>
      </c>
      <c r="J501" s="319">
        <v>0</v>
      </c>
      <c r="K501" s="320">
        <v>20</v>
      </c>
      <c r="L501" s="320">
        <v>15</v>
      </c>
      <c r="M501" s="320">
        <v>4</v>
      </c>
      <c r="N501" s="321" t="s">
        <v>224</v>
      </c>
      <c r="O501" s="321" t="s">
        <v>225</v>
      </c>
      <c r="P501" s="322" t="s">
        <v>225</v>
      </c>
      <c r="Q501" s="308"/>
    </row>
    <row r="502" spans="3:17" x14ac:dyDescent="0.2">
      <c r="C502" s="315">
        <v>852</v>
      </c>
      <c r="D502" s="316" t="s">
        <v>1225</v>
      </c>
      <c r="E502" s="317" t="s">
        <v>2510</v>
      </c>
      <c r="F502" s="317" t="s">
        <v>4061</v>
      </c>
      <c r="G502" s="318" t="s">
        <v>1609</v>
      </c>
      <c r="H502" s="319">
        <v>46.580000000051228</v>
      </c>
      <c r="I502" s="319">
        <v>1.170000000006985</v>
      </c>
      <c r="J502" s="319">
        <v>0</v>
      </c>
      <c r="K502" s="320">
        <v>20</v>
      </c>
      <c r="L502" s="320">
        <v>15</v>
      </c>
      <c r="M502" s="320">
        <v>4</v>
      </c>
      <c r="N502" s="321" t="s">
        <v>224</v>
      </c>
      <c r="O502" s="321" t="s">
        <v>225</v>
      </c>
      <c r="P502" s="322" t="s">
        <v>225</v>
      </c>
      <c r="Q502" s="308"/>
    </row>
    <row r="503" spans="3:17" x14ac:dyDescent="0.2">
      <c r="C503" s="315">
        <v>853</v>
      </c>
      <c r="D503" s="316" t="s">
        <v>1225</v>
      </c>
      <c r="E503" s="317" t="s">
        <v>2510</v>
      </c>
      <c r="F503" s="317" t="s">
        <v>4061</v>
      </c>
      <c r="G503" s="318" t="s">
        <v>1611</v>
      </c>
      <c r="H503" s="319">
        <v>44.693333333416376</v>
      </c>
      <c r="I503" s="319">
        <v>1.170000000006985</v>
      </c>
      <c r="J503" s="319">
        <v>0</v>
      </c>
      <c r="K503" s="320">
        <v>20</v>
      </c>
      <c r="L503" s="320">
        <v>15</v>
      </c>
      <c r="M503" s="320">
        <v>4</v>
      </c>
      <c r="N503" s="321" t="s">
        <v>224</v>
      </c>
      <c r="O503" s="321" t="s">
        <v>225</v>
      </c>
      <c r="P503" s="322" t="s">
        <v>225</v>
      </c>
      <c r="Q503" s="308"/>
    </row>
    <row r="504" spans="3:17" x14ac:dyDescent="0.2">
      <c r="C504" s="315">
        <v>751</v>
      </c>
      <c r="D504" s="316" t="s">
        <v>1225</v>
      </c>
      <c r="E504" s="317" t="s">
        <v>2510</v>
      </c>
      <c r="F504" s="317" t="s">
        <v>4061</v>
      </c>
      <c r="G504" s="318" t="s">
        <v>1540</v>
      </c>
      <c r="H504" s="319">
        <v>12.996666666702367</v>
      </c>
      <c r="I504" s="319">
        <v>5.1200000000302683</v>
      </c>
      <c r="J504" s="319">
        <v>0.8</v>
      </c>
      <c r="K504" s="320">
        <v>20</v>
      </c>
      <c r="L504" s="320">
        <v>15</v>
      </c>
      <c r="M504" s="320">
        <v>4</v>
      </c>
      <c r="N504" s="321" t="s">
        <v>225</v>
      </c>
      <c r="O504" s="321" t="s">
        <v>225</v>
      </c>
      <c r="P504" s="322" t="s">
        <v>225</v>
      </c>
      <c r="Q504" s="308"/>
    </row>
    <row r="505" spans="3:17" x14ac:dyDescent="0.2">
      <c r="C505" s="315">
        <v>752</v>
      </c>
      <c r="D505" s="316" t="s">
        <v>1225</v>
      </c>
      <c r="E505" s="317" t="s">
        <v>2510</v>
      </c>
      <c r="F505" s="317" t="s">
        <v>4061</v>
      </c>
      <c r="G505" s="318" t="s">
        <v>1569</v>
      </c>
      <c r="H505" s="319">
        <v>5.9566666666301904</v>
      </c>
      <c r="I505" s="319">
        <v>2.5866666666464884</v>
      </c>
      <c r="J505" s="319">
        <v>0.60000000000000009</v>
      </c>
      <c r="K505" s="320">
        <v>20</v>
      </c>
      <c r="L505" s="320">
        <v>15</v>
      </c>
      <c r="M505" s="320">
        <v>4</v>
      </c>
      <c r="N505" s="321" t="s">
        <v>225</v>
      </c>
      <c r="O505" s="321" t="s">
        <v>225</v>
      </c>
      <c r="P505" s="322" t="s">
        <v>225</v>
      </c>
      <c r="Q505" s="308"/>
    </row>
    <row r="506" spans="3:17" x14ac:dyDescent="0.2">
      <c r="C506" s="315">
        <v>753</v>
      </c>
      <c r="D506" s="316" t="s">
        <v>1225</v>
      </c>
      <c r="E506" s="317" t="s">
        <v>2510</v>
      </c>
      <c r="F506" s="317" t="s">
        <v>4061</v>
      </c>
      <c r="G506" s="318" t="s">
        <v>1571</v>
      </c>
      <c r="H506" s="319">
        <v>18.196666666714009</v>
      </c>
      <c r="I506" s="319">
        <v>4.1933333333465272</v>
      </c>
      <c r="J506" s="319">
        <v>0.60000000000000009</v>
      </c>
      <c r="K506" s="320">
        <v>20</v>
      </c>
      <c r="L506" s="320">
        <v>15</v>
      </c>
      <c r="M506" s="320">
        <v>4</v>
      </c>
      <c r="N506" s="321" t="s">
        <v>225</v>
      </c>
      <c r="O506" s="321" t="s">
        <v>225</v>
      </c>
      <c r="P506" s="322" t="s">
        <v>225</v>
      </c>
      <c r="Q506" s="308"/>
    </row>
    <row r="507" spans="3:17" x14ac:dyDescent="0.2">
      <c r="C507" s="315">
        <v>754</v>
      </c>
      <c r="D507" s="316" t="s">
        <v>1225</v>
      </c>
      <c r="E507" s="317" t="s">
        <v>2510</v>
      </c>
      <c r="F507" s="317" t="s">
        <v>4061</v>
      </c>
      <c r="G507" s="318" t="s">
        <v>1620</v>
      </c>
      <c r="H507" s="319">
        <v>3.6266666666488163</v>
      </c>
      <c r="I507" s="319">
        <v>2.5866666666464884</v>
      </c>
      <c r="J507" s="319">
        <v>0.60000000000000009</v>
      </c>
      <c r="K507" s="320">
        <v>20</v>
      </c>
      <c r="L507" s="320">
        <v>15</v>
      </c>
      <c r="M507" s="320">
        <v>4</v>
      </c>
      <c r="N507" s="321" t="s">
        <v>225</v>
      </c>
      <c r="O507" s="321" t="s">
        <v>225</v>
      </c>
      <c r="P507" s="322" t="s">
        <v>225</v>
      </c>
      <c r="Q507" s="308"/>
    </row>
    <row r="508" spans="3:17" x14ac:dyDescent="0.2">
      <c r="C508" s="315">
        <v>755</v>
      </c>
      <c r="D508" s="316" t="s">
        <v>1225</v>
      </c>
      <c r="E508" s="317" t="s">
        <v>2510</v>
      </c>
      <c r="F508" s="317" t="s">
        <v>4061</v>
      </c>
      <c r="G508" s="318" t="s">
        <v>1622</v>
      </c>
      <c r="H508" s="319">
        <v>18.196666666714009</v>
      </c>
      <c r="I508" s="319">
        <v>4.1933333333465272</v>
      </c>
      <c r="J508" s="319">
        <v>0.60000000000000009</v>
      </c>
      <c r="K508" s="320">
        <v>20</v>
      </c>
      <c r="L508" s="320">
        <v>15</v>
      </c>
      <c r="M508" s="320">
        <v>4</v>
      </c>
      <c r="N508" s="321" t="s">
        <v>225</v>
      </c>
      <c r="O508" s="321" t="s">
        <v>225</v>
      </c>
      <c r="P508" s="322" t="s">
        <v>225</v>
      </c>
      <c r="Q508" s="308"/>
    </row>
    <row r="509" spans="3:17" x14ac:dyDescent="0.2">
      <c r="C509" s="315">
        <v>811</v>
      </c>
      <c r="D509" s="316" t="s">
        <v>1225</v>
      </c>
      <c r="E509" s="317" t="s">
        <v>2510</v>
      </c>
      <c r="F509" s="317" t="s">
        <v>4061</v>
      </c>
      <c r="G509" s="318" t="s">
        <v>1541</v>
      </c>
      <c r="H509" s="319">
        <v>14.639999999909197</v>
      </c>
      <c r="I509" s="319">
        <v>4.3466666666558016</v>
      </c>
      <c r="J509" s="319">
        <v>1.2000000000000002</v>
      </c>
      <c r="K509" s="320">
        <v>20</v>
      </c>
      <c r="L509" s="320">
        <v>15</v>
      </c>
      <c r="M509" s="320">
        <v>4</v>
      </c>
      <c r="N509" s="321" t="s">
        <v>225</v>
      </c>
      <c r="O509" s="321" t="s">
        <v>225</v>
      </c>
      <c r="P509" s="322" t="s">
        <v>225</v>
      </c>
      <c r="Q509" s="308"/>
    </row>
    <row r="510" spans="3:17" x14ac:dyDescent="0.2">
      <c r="C510" s="315">
        <v>812</v>
      </c>
      <c r="D510" s="316" t="s">
        <v>1225</v>
      </c>
      <c r="E510" s="317" t="s">
        <v>2510</v>
      </c>
      <c r="F510" s="317" t="s">
        <v>4061</v>
      </c>
      <c r="G510" s="318" t="s">
        <v>1570</v>
      </c>
      <c r="H510" s="319">
        <v>6.6699999999487778</v>
      </c>
      <c r="I510" s="319">
        <v>1.9333333333488554</v>
      </c>
      <c r="J510" s="319">
        <v>0.4</v>
      </c>
      <c r="K510" s="320">
        <v>20</v>
      </c>
      <c r="L510" s="320">
        <v>15</v>
      </c>
      <c r="M510" s="320">
        <v>4</v>
      </c>
      <c r="N510" s="321" t="s">
        <v>225</v>
      </c>
      <c r="O510" s="321" t="s">
        <v>225</v>
      </c>
      <c r="P510" s="322" t="s">
        <v>225</v>
      </c>
      <c r="Q510" s="308"/>
    </row>
    <row r="511" spans="3:17" x14ac:dyDescent="0.2">
      <c r="C511" s="315">
        <v>813</v>
      </c>
      <c r="D511" s="316" t="s">
        <v>1225</v>
      </c>
      <c r="E511" s="317" t="s">
        <v>2510</v>
      </c>
      <c r="F511" s="317" t="s">
        <v>4061</v>
      </c>
      <c r="G511" s="318" t="s">
        <v>1572</v>
      </c>
      <c r="H511" s="319">
        <v>23.036666666564997</v>
      </c>
      <c r="I511" s="319">
        <v>3.8700000000069852</v>
      </c>
      <c r="J511" s="319">
        <v>1</v>
      </c>
      <c r="K511" s="320">
        <v>20</v>
      </c>
      <c r="L511" s="320">
        <v>15</v>
      </c>
      <c r="M511" s="320">
        <v>4</v>
      </c>
      <c r="N511" s="321" t="s">
        <v>224</v>
      </c>
      <c r="O511" s="321" t="s">
        <v>225</v>
      </c>
      <c r="P511" s="322" t="s">
        <v>225</v>
      </c>
      <c r="Q511" s="308"/>
    </row>
    <row r="512" spans="3:17" x14ac:dyDescent="0.2">
      <c r="C512" s="315">
        <v>814</v>
      </c>
      <c r="D512" s="316" t="s">
        <v>1225</v>
      </c>
      <c r="E512" s="317" t="s">
        <v>2510</v>
      </c>
      <c r="F512" s="317" t="s">
        <v>4061</v>
      </c>
      <c r="G512" s="318" t="s">
        <v>1621</v>
      </c>
      <c r="H512" s="319">
        <v>6.6699999999487778</v>
      </c>
      <c r="I512" s="319">
        <v>1.9333333333488554</v>
      </c>
      <c r="J512" s="319">
        <v>0.4</v>
      </c>
      <c r="K512" s="320">
        <v>20</v>
      </c>
      <c r="L512" s="320">
        <v>15</v>
      </c>
      <c r="M512" s="320">
        <v>4</v>
      </c>
      <c r="N512" s="321" t="s">
        <v>225</v>
      </c>
      <c r="O512" s="321" t="s">
        <v>225</v>
      </c>
      <c r="P512" s="322" t="s">
        <v>225</v>
      </c>
      <c r="Q512" s="308"/>
    </row>
    <row r="513" spans="3:17" x14ac:dyDescent="0.2">
      <c r="C513" s="315">
        <v>815</v>
      </c>
      <c r="D513" s="316" t="s">
        <v>1225</v>
      </c>
      <c r="E513" s="317" t="s">
        <v>2510</v>
      </c>
      <c r="F513" s="317" t="s">
        <v>4061</v>
      </c>
      <c r="G513" s="318" t="s">
        <v>1623</v>
      </c>
      <c r="H513" s="319">
        <v>23.036666666564997</v>
      </c>
      <c r="I513" s="319">
        <v>3.8700000000069852</v>
      </c>
      <c r="J513" s="319">
        <v>1</v>
      </c>
      <c r="K513" s="320">
        <v>20</v>
      </c>
      <c r="L513" s="320">
        <v>15</v>
      </c>
      <c r="M513" s="320">
        <v>4</v>
      </c>
      <c r="N513" s="321" t="s">
        <v>224</v>
      </c>
      <c r="O513" s="321" t="s">
        <v>225</v>
      </c>
      <c r="P513" s="322" t="s">
        <v>225</v>
      </c>
      <c r="Q513" s="308"/>
    </row>
    <row r="514" spans="3:17" x14ac:dyDescent="0.2">
      <c r="C514" s="315">
        <v>694</v>
      </c>
      <c r="D514" s="316" t="s">
        <v>1225</v>
      </c>
      <c r="E514" s="317" t="s">
        <v>2510</v>
      </c>
      <c r="F514" s="317" t="s">
        <v>4061</v>
      </c>
      <c r="G514" s="318" t="s">
        <v>1526</v>
      </c>
      <c r="H514" s="319">
        <v>8.240000000002329</v>
      </c>
      <c r="I514" s="319">
        <v>5.5033333333209162</v>
      </c>
      <c r="J514" s="319">
        <v>0.60000000000000009</v>
      </c>
      <c r="K514" s="320">
        <v>20</v>
      </c>
      <c r="L514" s="320">
        <v>15</v>
      </c>
      <c r="M514" s="320">
        <v>4</v>
      </c>
      <c r="N514" s="321" t="s">
        <v>225</v>
      </c>
      <c r="O514" s="321" t="s">
        <v>225</v>
      </c>
      <c r="P514" s="322" t="s">
        <v>225</v>
      </c>
      <c r="Q514" s="308"/>
    </row>
    <row r="515" spans="3:17" x14ac:dyDescent="0.2">
      <c r="C515" s="315">
        <v>692</v>
      </c>
      <c r="D515" s="316" t="s">
        <v>1225</v>
      </c>
      <c r="E515" s="317" t="s">
        <v>2510</v>
      </c>
      <c r="F515" s="317" t="s">
        <v>4061</v>
      </c>
      <c r="G515" s="318" t="s">
        <v>1534</v>
      </c>
      <c r="H515" s="319">
        <v>83.28000000006287</v>
      </c>
      <c r="I515" s="319">
        <v>6.7933333332999615</v>
      </c>
      <c r="J515" s="319">
        <v>0.4</v>
      </c>
      <c r="K515" s="320">
        <v>20</v>
      </c>
      <c r="L515" s="320">
        <v>15</v>
      </c>
      <c r="M515" s="320">
        <v>4</v>
      </c>
      <c r="N515" s="321" t="s">
        <v>224</v>
      </c>
      <c r="O515" s="321" t="s">
        <v>225</v>
      </c>
      <c r="P515" s="322" t="s">
        <v>225</v>
      </c>
      <c r="Q515" s="308"/>
    </row>
    <row r="516" spans="3:17" x14ac:dyDescent="0.2">
      <c r="C516" s="315">
        <v>695</v>
      </c>
      <c r="D516" s="316" t="s">
        <v>1225</v>
      </c>
      <c r="E516" s="317" t="s">
        <v>2510</v>
      </c>
      <c r="F516" s="317" t="s">
        <v>4061</v>
      </c>
      <c r="G516" s="318" t="s">
        <v>1592</v>
      </c>
      <c r="H516" s="319">
        <v>19.313333333388439</v>
      </c>
      <c r="I516" s="319">
        <v>3.6599999999860304</v>
      </c>
      <c r="J516" s="319">
        <v>0.4</v>
      </c>
      <c r="K516" s="320">
        <v>20</v>
      </c>
      <c r="L516" s="320">
        <v>15</v>
      </c>
      <c r="M516" s="320">
        <v>4</v>
      </c>
      <c r="N516" s="321" t="s">
        <v>225</v>
      </c>
      <c r="O516" s="321" t="s">
        <v>225</v>
      </c>
      <c r="P516" s="322" t="s">
        <v>225</v>
      </c>
      <c r="Q516" s="308"/>
    </row>
    <row r="517" spans="3:17" x14ac:dyDescent="0.2">
      <c r="C517" s="315">
        <v>696</v>
      </c>
      <c r="D517" s="316" t="s">
        <v>1225</v>
      </c>
      <c r="E517" s="317" t="s">
        <v>2510</v>
      </c>
      <c r="F517" s="317" t="s">
        <v>4061</v>
      </c>
      <c r="G517" s="318" t="s">
        <v>1594</v>
      </c>
      <c r="H517" s="319">
        <v>25.710000000055881</v>
      </c>
      <c r="I517" s="319">
        <v>3.9499999999883588</v>
      </c>
      <c r="J517" s="319">
        <v>0.60000000000000009</v>
      </c>
      <c r="K517" s="320">
        <v>20</v>
      </c>
      <c r="L517" s="320">
        <v>15</v>
      </c>
      <c r="M517" s="320">
        <v>4</v>
      </c>
      <c r="N517" s="321" t="s">
        <v>224</v>
      </c>
      <c r="O517" s="321" t="s">
        <v>225</v>
      </c>
      <c r="P517" s="322" t="s">
        <v>225</v>
      </c>
      <c r="Q517" s="144"/>
    </row>
    <row r="518" spans="3:17" x14ac:dyDescent="0.2">
      <c r="C518" s="315">
        <v>697</v>
      </c>
      <c r="D518" s="316" t="s">
        <v>1225</v>
      </c>
      <c r="E518" s="317" t="s">
        <v>2510</v>
      </c>
      <c r="F518" s="317" t="s">
        <v>4061</v>
      </c>
      <c r="G518" s="318" t="s">
        <v>1632</v>
      </c>
      <c r="H518" s="319">
        <v>19.313333333388439</v>
      </c>
      <c r="I518" s="319">
        <v>5.2133333333185874</v>
      </c>
      <c r="J518" s="319">
        <v>0.4</v>
      </c>
      <c r="K518" s="320">
        <v>20</v>
      </c>
      <c r="L518" s="320">
        <v>15</v>
      </c>
      <c r="M518" s="320">
        <v>4</v>
      </c>
      <c r="N518" s="321" t="s">
        <v>225</v>
      </c>
      <c r="O518" s="321" t="s">
        <v>225</v>
      </c>
      <c r="P518" s="322" t="s">
        <v>225</v>
      </c>
      <c r="Q518" s="144"/>
    </row>
    <row r="519" spans="3:17" x14ac:dyDescent="0.2">
      <c r="C519" s="315">
        <v>698</v>
      </c>
      <c r="D519" s="316" t="s">
        <v>1225</v>
      </c>
      <c r="E519" s="317" t="s">
        <v>2510</v>
      </c>
      <c r="F519" s="317" t="s">
        <v>4061</v>
      </c>
      <c r="G519" s="318" t="s">
        <v>1634</v>
      </c>
      <c r="H519" s="319">
        <v>25.710000000055881</v>
      </c>
      <c r="I519" s="319">
        <v>5.5033333333209162</v>
      </c>
      <c r="J519" s="319">
        <v>0.60000000000000009</v>
      </c>
      <c r="K519" s="320">
        <v>20</v>
      </c>
      <c r="L519" s="320">
        <v>15</v>
      </c>
      <c r="M519" s="320">
        <v>4</v>
      </c>
      <c r="N519" s="321" t="s">
        <v>224</v>
      </c>
      <c r="O519" s="321" t="s">
        <v>225</v>
      </c>
      <c r="P519" s="322" t="s">
        <v>225</v>
      </c>
      <c r="Q519" s="144"/>
    </row>
    <row r="520" spans="3:17" x14ac:dyDescent="0.2">
      <c r="C520" s="315">
        <v>699</v>
      </c>
      <c r="D520" s="316" t="s">
        <v>1225</v>
      </c>
      <c r="E520" s="317" t="s">
        <v>2510</v>
      </c>
      <c r="F520" s="317" t="s">
        <v>4061</v>
      </c>
      <c r="G520" s="318" t="s">
        <v>1658</v>
      </c>
      <c r="H520" s="319">
        <v>19.313333333388439</v>
      </c>
      <c r="I520" s="319">
        <v>5.2133333333185874</v>
      </c>
      <c r="J520" s="319">
        <v>0.4</v>
      </c>
      <c r="K520" s="320">
        <v>20</v>
      </c>
      <c r="L520" s="320">
        <v>15</v>
      </c>
      <c r="M520" s="320">
        <v>4</v>
      </c>
      <c r="N520" s="321" t="s">
        <v>225</v>
      </c>
      <c r="O520" s="321" t="s">
        <v>225</v>
      </c>
      <c r="P520" s="322" t="s">
        <v>225</v>
      </c>
      <c r="Q520" s="144"/>
    </row>
    <row r="521" spans="3:17" x14ac:dyDescent="0.2">
      <c r="C521" s="315">
        <v>700</v>
      </c>
      <c r="D521" s="316" t="s">
        <v>1225</v>
      </c>
      <c r="E521" s="317" t="s">
        <v>2510</v>
      </c>
      <c r="F521" s="317" t="s">
        <v>4061</v>
      </c>
      <c r="G521" s="318" t="s">
        <v>1660</v>
      </c>
      <c r="H521" s="319">
        <v>25.710000000055881</v>
      </c>
      <c r="I521" s="319">
        <v>3.9499999999883588</v>
      </c>
      <c r="J521" s="319">
        <v>0.60000000000000009</v>
      </c>
      <c r="K521" s="320">
        <v>20</v>
      </c>
      <c r="L521" s="320">
        <v>15</v>
      </c>
      <c r="M521" s="320">
        <v>4</v>
      </c>
      <c r="N521" s="321" t="s">
        <v>224</v>
      </c>
      <c r="O521" s="321" t="s">
        <v>225</v>
      </c>
      <c r="P521" s="322" t="s">
        <v>225</v>
      </c>
      <c r="Q521" s="308"/>
    </row>
    <row r="522" spans="3:17" x14ac:dyDescent="0.2">
      <c r="C522" s="315">
        <v>701</v>
      </c>
      <c r="D522" s="316" t="s">
        <v>1225</v>
      </c>
      <c r="E522" s="317" t="s">
        <v>2510</v>
      </c>
      <c r="F522" s="317" t="s">
        <v>4061</v>
      </c>
      <c r="G522" s="318" t="s">
        <v>1662</v>
      </c>
      <c r="H522" s="319">
        <v>18.26000000004424</v>
      </c>
      <c r="I522" s="319">
        <v>3.6599999999860304</v>
      </c>
      <c r="J522" s="319">
        <v>0.4</v>
      </c>
      <c r="K522" s="320">
        <v>20</v>
      </c>
      <c r="L522" s="320">
        <v>15</v>
      </c>
      <c r="M522" s="320">
        <v>4</v>
      </c>
      <c r="N522" s="321" t="s">
        <v>225</v>
      </c>
      <c r="O522" s="321" t="s">
        <v>225</v>
      </c>
      <c r="P522" s="322" t="s">
        <v>225</v>
      </c>
      <c r="Q522" s="144"/>
    </row>
    <row r="523" spans="3:17" x14ac:dyDescent="0.2">
      <c r="C523" s="315">
        <v>960</v>
      </c>
      <c r="D523" s="316" t="s">
        <v>1225</v>
      </c>
      <c r="E523" s="317" t="s">
        <v>2510</v>
      </c>
      <c r="F523" s="317" t="s">
        <v>4061</v>
      </c>
      <c r="G523" s="318" t="s">
        <v>1664</v>
      </c>
      <c r="H523" s="319">
        <v>25.710000000055881</v>
      </c>
      <c r="I523" s="319">
        <v>3.4333333333139309</v>
      </c>
      <c r="J523" s="319">
        <v>0.4</v>
      </c>
      <c r="K523" s="320">
        <v>20</v>
      </c>
      <c r="L523" s="320">
        <v>15</v>
      </c>
      <c r="M523" s="320">
        <v>4</v>
      </c>
      <c r="N523" s="321" t="s">
        <v>224</v>
      </c>
      <c r="O523" s="321" t="s">
        <v>225</v>
      </c>
      <c r="P523" s="322" t="s">
        <v>225</v>
      </c>
      <c r="Q523" s="308"/>
    </row>
    <row r="524" spans="3:17" x14ac:dyDescent="0.2">
      <c r="C524" s="315">
        <v>829</v>
      </c>
      <c r="D524" s="316" t="s">
        <v>1225</v>
      </c>
      <c r="E524" s="317" t="s">
        <v>2510</v>
      </c>
      <c r="F524" s="317" t="s">
        <v>4061</v>
      </c>
      <c r="G524" s="318" t="s">
        <v>1527</v>
      </c>
      <c r="H524" s="319">
        <v>17.896666666609235</v>
      </c>
      <c r="I524" s="319">
        <v>3.0566666666418314</v>
      </c>
      <c r="J524" s="319">
        <v>0</v>
      </c>
      <c r="K524" s="320">
        <v>20</v>
      </c>
      <c r="L524" s="320">
        <v>15</v>
      </c>
      <c r="M524" s="320">
        <v>4</v>
      </c>
      <c r="N524" s="321" t="s">
        <v>225</v>
      </c>
      <c r="O524" s="321" t="s">
        <v>225</v>
      </c>
      <c r="P524" s="322" t="s">
        <v>225</v>
      </c>
      <c r="Q524" s="144"/>
    </row>
    <row r="525" spans="3:17" x14ac:dyDescent="0.2">
      <c r="C525" s="315">
        <v>776</v>
      </c>
      <c r="D525" s="316" t="s">
        <v>1225</v>
      </c>
      <c r="E525" s="317" t="s">
        <v>2510</v>
      </c>
      <c r="F525" s="317" t="s">
        <v>4061</v>
      </c>
      <c r="G525" s="318" t="s">
        <v>1535</v>
      </c>
      <c r="H525" s="319">
        <v>18.600000000000001</v>
      </c>
      <c r="I525" s="319">
        <v>3.0699999999487773</v>
      </c>
      <c r="J525" s="319">
        <v>0</v>
      </c>
      <c r="K525" s="320">
        <v>20</v>
      </c>
      <c r="L525" s="320">
        <v>15</v>
      </c>
      <c r="M525" s="320">
        <v>4</v>
      </c>
      <c r="N525" s="321" t="s">
        <v>225</v>
      </c>
      <c r="O525" s="321" t="s">
        <v>225</v>
      </c>
      <c r="P525" s="322" t="s">
        <v>225</v>
      </c>
      <c r="Q525" s="144"/>
    </row>
    <row r="526" spans="3:17" x14ac:dyDescent="0.2">
      <c r="C526" s="315">
        <v>830</v>
      </c>
      <c r="D526" s="316" t="s">
        <v>1225</v>
      </c>
      <c r="E526" s="317" t="s">
        <v>2510</v>
      </c>
      <c r="F526" s="317" t="s">
        <v>4061</v>
      </c>
      <c r="G526" s="318" t="s">
        <v>1593</v>
      </c>
      <c r="H526" s="319">
        <v>18.600000000000001</v>
      </c>
      <c r="I526" s="319">
        <v>1.6399999999674038</v>
      </c>
      <c r="J526" s="319">
        <v>0</v>
      </c>
      <c r="K526" s="320">
        <v>20</v>
      </c>
      <c r="L526" s="320">
        <v>15</v>
      </c>
      <c r="M526" s="320">
        <v>4</v>
      </c>
      <c r="N526" s="321" t="s">
        <v>225</v>
      </c>
      <c r="O526" s="321" t="s">
        <v>225</v>
      </c>
      <c r="P526" s="322" t="s">
        <v>225</v>
      </c>
      <c r="Q526" s="144"/>
    </row>
    <row r="527" spans="3:17" x14ac:dyDescent="0.2">
      <c r="C527" s="315">
        <v>831</v>
      </c>
      <c r="D527" s="316" t="s">
        <v>1225</v>
      </c>
      <c r="E527" s="317" t="s">
        <v>2510</v>
      </c>
      <c r="F527" s="317" t="s">
        <v>4061</v>
      </c>
      <c r="G527" s="318" t="s">
        <v>1595</v>
      </c>
      <c r="H527" s="319">
        <v>20.023333333292978</v>
      </c>
      <c r="I527" s="319">
        <v>3.0566666666418314</v>
      </c>
      <c r="J527" s="319">
        <v>0</v>
      </c>
      <c r="K527" s="320">
        <v>20</v>
      </c>
      <c r="L527" s="320">
        <v>15</v>
      </c>
      <c r="M527" s="320">
        <v>4</v>
      </c>
      <c r="N527" s="321" t="s">
        <v>224</v>
      </c>
      <c r="O527" s="321" t="s">
        <v>225</v>
      </c>
      <c r="P527" s="322" t="s">
        <v>225</v>
      </c>
      <c r="Q527" s="144"/>
    </row>
    <row r="528" spans="3:17" x14ac:dyDescent="0.2">
      <c r="C528" s="315">
        <v>832</v>
      </c>
      <c r="D528" s="316" t="s">
        <v>1225</v>
      </c>
      <c r="E528" s="317" t="s">
        <v>2510</v>
      </c>
      <c r="F528" s="317" t="s">
        <v>4061</v>
      </c>
      <c r="G528" s="318" t="s">
        <v>1633</v>
      </c>
      <c r="H528" s="319">
        <v>18.600000000000001</v>
      </c>
      <c r="I528" s="319">
        <v>1.6399999999674038</v>
      </c>
      <c r="J528" s="319">
        <v>0</v>
      </c>
      <c r="K528" s="320">
        <v>20</v>
      </c>
      <c r="L528" s="320">
        <v>15</v>
      </c>
      <c r="M528" s="320">
        <v>4</v>
      </c>
      <c r="N528" s="321" t="s">
        <v>225</v>
      </c>
      <c r="O528" s="321" t="s">
        <v>225</v>
      </c>
      <c r="P528" s="322" t="s">
        <v>225</v>
      </c>
      <c r="Q528" s="308"/>
    </row>
    <row r="529" spans="3:17" x14ac:dyDescent="0.2">
      <c r="C529" s="315">
        <v>833</v>
      </c>
      <c r="D529" s="316" t="s">
        <v>1225</v>
      </c>
      <c r="E529" s="317" t="s">
        <v>2510</v>
      </c>
      <c r="F529" s="317" t="s">
        <v>4061</v>
      </c>
      <c r="G529" s="318" t="s">
        <v>1635</v>
      </c>
      <c r="H529" s="319">
        <v>20.829999999969733</v>
      </c>
      <c r="I529" s="319">
        <v>3.0566666666418314</v>
      </c>
      <c r="J529" s="319">
        <v>0</v>
      </c>
      <c r="K529" s="320">
        <v>20</v>
      </c>
      <c r="L529" s="320">
        <v>15</v>
      </c>
      <c r="M529" s="320">
        <v>4</v>
      </c>
      <c r="N529" s="321" t="s">
        <v>224</v>
      </c>
      <c r="O529" s="321" t="s">
        <v>225</v>
      </c>
      <c r="P529" s="322" t="s">
        <v>225</v>
      </c>
      <c r="Q529" s="308"/>
    </row>
    <row r="530" spans="3:17" x14ac:dyDescent="0.2">
      <c r="C530" s="315">
        <v>834</v>
      </c>
      <c r="D530" s="316" t="s">
        <v>1225</v>
      </c>
      <c r="E530" s="317" t="s">
        <v>2510</v>
      </c>
      <c r="F530" s="317" t="s">
        <v>4061</v>
      </c>
      <c r="G530" s="318" t="s">
        <v>1659</v>
      </c>
      <c r="H530" s="319">
        <v>18.600000000000001</v>
      </c>
      <c r="I530" s="319">
        <v>1.6399999999674038</v>
      </c>
      <c r="J530" s="319">
        <v>0</v>
      </c>
      <c r="K530" s="320">
        <v>20</v>
      </c>
      <c r="L530" s="320">
        <v>15</v>
      </c>
      <c r="M530" s="320">
        <v>4</v>
      </c>
      <c r="N530" s="321" t="s">
        <v>225</v>
      </c>
      <c r="O530" s="321" t="s">
        <v>225</v>
      </c>
      <c r="P530" s="322" t="s">
        <v>225</v>
      </c>
      <c r="Q530" s="144"/>
    </row>
    <row r="531" spans="3:17" x14ac:dyDescent="0.2">
      <c r="C531" s="315">
        <v>835</v>
      </c>
      <c r="D531" s="316" t="s">
        <v>1225</v>
      </c>
      <c r="E531" s="317" t="s">
        <v>2510</v>
      </c>
      <c r="F531" s="317" t="s">
        <v>4061</v>
      </c>
      <c r="G531" s="318" t="s">
        <v>1661</v>
      </c>
      <c r="H531" s="319">
        <v>20.829999999969733</v>
      </c>
      <c r="I531" s="319">
        <v>3.0566666666418314</v>
      </c>
      <c r="J531" s="319">
        <v>0</v>
      </c>
      <c r="K531" s="320">
        <v>20</v>
      </c>
      <c r="L531" s="320">
        <v>15</v>
      </c>
      <c r="M531" s="320">
        <v>4</v>
      </c>
      <c r="N531" s="321" t="s">
        <v>224</v>
      </c>
      <c r="O531" s="321" t="s">
        <v>225</v>
      </c>
      <c r="P531" s="322" t="s">
        <v>225</v>
      </c>
      <c r="Q531" s="308"/>
    </row>
    <row r="532" spans="3:17" x14ac:dyDescent="0.2">
      <c r="C532" s="315">
        <v>836</v>
      </c>
      <c r="D532" s="316" t="s">
        <v>1225</v>
      </c>
      <c r="E532" s="317" t="s">
        <v>2510</v>
      </c>
      <c r="F532" s="317" t="s">
        <v>4061</v>
      </c>
      <c r="G532" s="318" t="s">
        <v>1663</v>
      </c>
      <c r="H532" s="319">
        <v>15.906666666653473</v>
      </c>
      <c r="I532" s="319">
        <v>1.6399999999674038</v>
      </c>
      <c r="J532" s="319">
        <v>0</v>
      </c>
      <c r="K532" s="320">
        <v>20</v>
      </c>
      <c r="L532" s="320">
        <v>15</v>
      </c>
      <c r="M532" s="320">
        <v>4</v>
      </c>
      <c r="N532" s="321" t="s">
        <v>225</v>
      </c>
      <c r="O532" s="321" t="s">
        <v>225</v>
      </c>
      <c r="P532" s="322" t="s">
        <v>225</v>
      </c>
      <c r="Q532" s="308"/>
    </row>
    <row r="533" spans="3:17" x14ac:dyDescent="0.2">
      <c r="C533" s="315">
        <v>961</v>
      </c>
      <c r="D533" s="316" t="s">
        <v>1225</v>
      </c>
      <c r="E533" s="317" t="s">
        <v>2510</v>
      </c>
      <c r="F533" s="317" t="s">
        <v>4061</v>
      </c>
      <c r="G533" s="318" t="s">
        <v>1665</v>
      </c>
      <c r="H533" s="319">
        <v>20.829999999969733</v>
      </c>
      <c r="I533" s="319">
        <v>3.0566666666418314</v>
      </c>
      <c r="J533" s="319">
        <v>0</v>
      </c>
      <c r="K533" s="320">
        <v>20</v>
      </c>
      <c r="L533" s="320">
        <v>15</v>
      </c>
      <c r="M533" s="320">
        <v>4</v>
      </c>
      <c r="N533" s="321" t="s">
        <v>224</v>
      </c>
      <c r="O533" s="321" t="s">
        <v>225</v>
      </c>
      <c r="P533" s="322" t="s">
        <v>225</v>
      </c>
      <c r="Q533" s="308"/>
    </row>
    <row r="534" spans="3:17" x14ac:dyDescent="0.2">
      <c r="C534" s="315">
        <v>756</v>
      </c>
      <c r="D534" s="316" t="s">
        <v>1225</v>
      </c>
      <c r="E534" s="317" t="s">
        <v>2510</v>
      </c>
      <c r="F534" s="317" t="s">
        <v>4061</v>
      </c>
      <c r="G534" s="318" t="s">
        <v>1553</v>
      </c>
      <c r="H534" s="319">
        <v>58.086666666681417</v>
      </c>
      <c r="I534" s="319">
        <v>0</v>
      </c>
      <c r="J534" s="319">
        <v>0</v>
      </c>
      <c r="K534" s="320">
        <v>20</v>
      </c>
      <c r="L534" s="320">
        <v>15</v>
      </c>
      <c r="M534" s="320">
        <v>4</v>
      </c>
      <c r="N534" s="321" t="s">
        <v>224</v>
      </c>
      <c r="O534" s="321" t="s">
        <v>225</v>
      </c>
      <c r="P534" s="322" t="s">
        <v>225</v>
      </c>
      <c r="Q534" s="308"/>
    </row>
    <row r="535" spans="3:17" x14ac:dyDescent="0.2">
      <c r="C535" s="315">
        <v>757</v>
      </c>
      <c r="D535" s="316" t="s">
        <v>1225</v>
      </c>
      <c r="E535" s="317" t="s">
        <v>2510</v>
      </c>
      <c r="F535" s="317" t="s">
        <v>4061</v>
      </c>
      <c r="G535" s="318" t="s">
        <v>1600</v>
      </c>
      <c r="H535" s="319">
        <v>32.423333333339542</v>
      </c>
      <c r="I535" s="319">
        <v>0</v>
      </c>
      <c r="J535" s="319">
        <v>0</v>
      </c>
      <c r="K535" s="320">
        <v>20</v>
      </c>
      <c r="L535" s="320">
        <v>15</v>
      </c>
      <c r="M535" s="320">
        <v>4</v>
      </c>
      <c r="N535" s="321" t="s">
        <v>224</v>
      </c>
      <c r="O535" s="321" t="s">
        <v>225</v>
      </c>
      <c r="P535" s="322" t="s">
        <v>225</v>
      </c>
      <c r="Q535" s="308"/>
    </row>
    <row r="536" spans="3:17" x14ac:dyDescent="0.2">
      <c r="C536" s="315">
        <v>758</v>
      </c>
      <c r="D536" s="316" t="s">
        <v>1225</v>
      </c>
      <c r="E536" s="317" t="s">
        <v>2510</v>
      </c>
      <c r="F536" s="317" t="s">
        <v>4061</v>
      </c>
      <c r="G536" s="318" t="s">
        <v>1602</v>
      </c>
      <c r="H536" s="319">
        <v>45.546666666702372</v>
      </c>
      <c r="I536" s="319">
        <v>0.5666666666627862</v>
      </c>
      <c r="J536" s="319">
        <v>0.2</v>
      </c>
      <c r="K536" s="320">
        <v>20</v>
      </c>
      <c r="L536" s="320">
        <v>15</v>
      </c>
      <c r="M536" s="320">
        <v>4</v>
      </c>
      <c r="N536" s="321" t="s">
        <v>224</v>
      </c>
      <c r="O536" s="321" t="s">
        <v>225</v>
      </c>
      <c r="P536" s="322" t="s">
        <v>225</v>
      </c>
      <c r="Q536" s="308"/>
    </row>
    <row r="537" spans="3:17" x14ac:dyDescent="0.2">
      <c r="C537" s="315">
        <v>759</v>
      </c>
      <c r="D537" s="316" t="s">
        <v>1225</v>
      </c>
      <c r="E537" s="317" t="s">
        <v>2510</v>
      </c>
      <c r="F537" s="317" t="s">
        <v>4061</v>
      </c>
      <c r="G537" s="318" t="s">
        <v>1640</v>
      </c>
      <c r="H537" s="319">
        <v>75.096666666667446</v>
      </c>
      <c r="I537" s="319">
        <v>0.81000000002095485</v>
      </c>
      <c r="J537" s="319">
        <v>0</v>
      </c>
      <c r="K537" s="320">
        <v>20</v>
      </c>
      <c r="L537" s="320">
        <v>15</v>
      </c>
      <c r="M537" s="320">
        <v>4</v>
      </c>
      <c r="N537" s="321" t="s">
        <v>224</v>
      </c>
      <c r="O537" s="321" t="s">
        <v>225</v>
      </c>
      <c r="P537" s="322" t="s">
        <v>225</v>
      </c>
      <c r="Q537" s="308"/>
    </row>
    <row r="538" spans="3:17" x14ac:dyDescent="0.2">
      <c r="C538" s="315">
        <v>760</v>
      </c>
      <c r="D538" s="316" t="s">
        <v>1225</v>
      </c>
      <c r="E538" s="317" t="s">
        <v>2510</v>
      </c>
      <c r="F538" s="317" t="s">
        <v>4061</v>
      </c>
      <c r="G538" s="318" t="s">
        <v>1642</v>
      </c>
      <c r="H538" s="319">
        <v>29.779999999981374</v>
      </c>
      <c r="I538" s="319">
        <v>0</v>
      </c>
      <c r="J538" s="319">
        <v>0</v>
      </c>
      <c r="K538" s="320">
        <v>20</v>
      </c>
      <c r="L538" s="320">
        <v>15</v>
      </c>
      <c r="M538" s="320">
        <v>4</v>
      </c>
      <c r="N538" s="321" t="s">
        <v>224</v>
      </c>
      <c r="O538" s="321" t="s">
        <v>225</v>
      </c>
      <c r="P538" s="322" t="s">
        <v>225</v>
      </c>
      <c r="Q538" s="308"/>
    </row>
    <row r="539" spans="3:17" x14ac:dyDescent="0.2">
      <c r="C539" s="315">
        <v>761</v>
      </c>
      <c r="D539" s="316" t="s">
        <v>1225</v>
      </c>
      <c r="E539" s="317" t="s">
        <v>2510</v>
      </c>
      <c r="F539" s="317" t="s">
        <v>4061</v>
      </c>
      <c r="G539" s="318" t="s">
        <v>1672</v>
      </c>
      <c r="H539" s="319">
        <v>39.946666666679086</v>
      </c>
      <c r="I539" s="319">
        <v>0</v>
      </c>
      <c r="J539" s="319">
        <v>0</v>
      </c>
      <c r="K539" s="320">
        <v>20</v>
      </c>
      <c r="L539" s="320">
        <v>15</v>
      </c>
      <c r="M539" s="320">
        <v>4</v>
      </c>
      <c r="N539" s="321" t="s">
        <v>224</v>
      </c>
      <c r="O539" s="321" t="s">
        <v>225</v>
      </c>
      <c r="P539" s="322" t="s">
        <v>225</v>
      </c>
      <c r="Q539" s="308"/>
    </row>
    <row r="540" spans="3:17" x14ac:dyDescent="0.2">
      <c r="C540" s="315">
        <v>762</v>
      </c>
      <c r="D540" s="316" t="s">
        <v>1225</v>
      </c>
      <c r="E540" s="317" t="s">
        <v>2510</v>
      </c>
      <c r="F540" s="317" t="s">
        <v>4061</v>
      </c>
      <c r="G540" s="318" t="s">
        <v>1680</v>
      </c>
      <c r="H540" s="319">
        <v>39.946666666679086</v>
      </c>
      <c r="I540" s="319">
        <v>0</v>
      </c>
      <c r="J540" s="319">
        <v>0</v>
      </c>
      <c r="K540" s="320">
        <v>20</v>
      </c>
      <c r="L540" s="320">
        <v>15</v>
      </c>
      <c r="M540" s="320">
        <v>4</v>
      </c>
      <c r="N540" s="321" t="s">
        <v>224</v>
      </c>
      <c r="O540" s="321" t="s">
        <v>225</v>
      </c>
      <c r="P540" s="322" t="s">
        <v>225</v>
      </c>
      <c r="Q540" s="308"/>
    </row>
    <row r="541" spans="3:17" x14ac:dyDescent="0.2">
      <c r="C541" s="315">
        <v>763</v>
      </c>
      <c r="D541" s="316" t="s">
        <v>1225</v>
      </c>
      <c r="E541" s="317" t="s">
        <v>2510</v>
      </c>
      <c r="F541" s="317" t="s">
        <v>4061</v>
      </c>
      <c r="G541" s="318" t="s">
        <v>1682</v>
      </c>
      <c r="H541" s="319">
        <v>598.87333333332788</v>
      </c>
      <c r="I541" s="319">
        <v>0</v>
      </c>
      <c r="J541" s="319">
        <v>0</v>
      </c>
      <c r="K541" s="320">
        <v>20</v>
      </c>
      <c r="L541" s="320">
        <v>15</v>
      </c>
      <c r="M541" s="320">
        <v>4</v>
      </c>
      <c r="N541" s="321" t="s">
        <v>224</v>
      </c>
      <c r="O541" s="321" t="s">
        <v>225</v>
      </c>
      <c r="P541" s="322" t="s">
        <v>225</v>
      </c>
      <c r="Q541" s="308"/>
    </row>
    <row r="542" spans="3:17" x14ac:dyDescent="0.2">
      <c r="C542" s="315">
        <v>764</v>
      </c>
      <c r="D542" s="316" t="s">
        <v>1225</v>
      </c>
      <c r="E542" s="317" t="s">
        <v>2510</v>
      </c>
      <c r="F542" s="317" t="s">
        <v>4061</v>
      </c>
      <c r="G542" s="318" t="s">
        <v>1694</v>
      </c>
      <c r="H542" s="319">
        <v>53.070000000041915</v>
      </c>
      <c r="I542" s="319">
        <v>0</v>
      </c>
      <c r="J542" s="319">
        <v>0</v>
      </c>
      <c r="K542" s="320">
        <v>20</v>
      </c>
      <c r="L542" s="320">
        <v>15</v>
      </c>
      <c r="M542" s="320">
        <v>4</v>
      </c>
      <c r="N542" s="321" t="s">
        <v>224</v>
      </c>
      <c r="O542" s="321" t="s">
        <v>225</v>
      </c>
      <c r="P542" s="322" t="s">
        <v>225</v>
      </c>
      <c r="Q542" s="308"/>
    </row>
    <row r="543" spans="3:17" x14ac:dyDescent="0.2">
      <c r="C543" s="315">
        <v>838</v>
      </c>
      <c r="D543" s="316" t="s">
        <v>1225</v>
      </c>
      <c r="E543" s="317" t="s">
        <v>2510</v>
      </c>
      <c r="F543" s="317" t="s">
        <v>4061</v>
      </c>
      <c r="G543" s="318" t="s">
        <v>1554</v>
      </c>
      <c r="H543" s="319">
        <v>61.290000000083822</v>
      </c>
      <c r="I543" s="319">
        <v>1.640000000037253</v>
      </c>
      <c r="J543" s="319">
        <v>0.4</v>
      </c>
      <c r="K543" s="320">
        <v>20</v>
      </c>
      <c r="L543" s="320">
        <v>15</v>
      </c>
      <c r="M543" s="320">
        <v>4</v>
      </c>
      <c r="N543" s="321" t="s">
        <v>224</v>
      </c>
      <c r="O543" s="321" t="s">
        <v>225</v>
      </c>
      <c r="P543" s="322" t="s">
        <v>225</v>
      </c>
      <c r="Q543" s="308"/>
    </row>
    <row r="544" spans="3:17" x14ac:dyDescent="0.2">
      <c r="C544" s="315">
        <v>839</v>
      </c>
      <c r="D544" s="316" t="s">
        <v>1225</v>
      </c>
      <c r="E544" s="317" t="s">
        <v>2510</v>
      </c>
      <c r="F544" s="317" t="s">
        <v>4061</v>
      </c>
      <c r="G544" s="318" t="s">
        <v>1601</v>
      </c>
      <c r="H544" s="319">
        <v>35.016666666709355</v>
      </c>
      <c r="I544" s="319">
        <v>0.83000000001629815</v>
      </c>
      <c r="J544" s="319">
        <v>0.4</v>
      </c>
      <c r="K544" s="320">
        <v>20</v>
      </c>
      <c r="L544" s="320">
        <v>15</v>
      </c>
      <c r="M544" s="320">
        <v>4</v>
      </c>
      <c r="N544" s="321" t="s">
        <v>224</v>
      </c>
      <c r="O544" s="321" t="s">
        <v>225</v>
      </c>
      <c r="P544" s="322" t="s">
        <v>225</v>
      </c>
      <c r="Q544" s="308"/>
    </row>
    <row r="545" spans="3:17" x14ac:dyDescent="0.2">
      <c r="C545" s="315">
        <v>840</v>
      </c>
      <c r="D545" s="316" t="s">
        <v>1225</v>
      </c>
      <c r="E545" s="317" t="s">
        <v>2510</v>
      </c>
      <c r="F545" s="317" t="s">
        <v>4061</v>
      </c>
      <c r="G545" s="318" t="s">
        <v>1603</v>
      </c>
      <c r="H545" s="319">
        <v>63.320000000100123</v>
      </c>
      <c r="I545" s="319">
        <v>1.640000000037253</v>
      </c>
      <c r="J545" s="319">
        <v>0.4</v>
      </c>
      <c r="K545" s="320">
        <v>20</v>
      </c>
      <c r="L545" s="320">
        <v>15</v>
      </c>
      <c r="M545" s="320">
        <v>4</v>
      </c>
      <c r="N545" s="321" t="s">
        <v>224</v>
      </c>
      <c r="O545" s="321" t="s">
        <v>225</v>
      </c>
      <c r="P545" s="322" t="s">
        <v>225</v>
      </c>
      <c r="Q545" s="308"/>
    </row>
    <row r="546" spans="3:17" x14ac:dyDescent="0.2">
      <c r="C546" s="315">
        <v>841</v>
      </c>
      <c r="D546" s="316" t="s">
        <v>1225</v>
      </c>
      <c r="E546" s="317" t="s">
        <v>2510</v>
      </c>
      <c r="F546" s="317" t="s">
        <v>4061</v>
      </c>
      <c r="G546" s="318" t="s">
        <v>1641</v>
      </c>
      <c r="H546" s="319">
        <v>74.763333333400084</v>
      </c>
      <c r="I546" s="319">
        <v>0.83000000001629815</v>
      </c>
      <c r="J546" s="319">
        <v>0.4</v>
      </c>
      <c r="K546" s="320">
        <v>20</v>
      </c>
      <c r="L546" s="320">
        <v>15</v>
      </c>
      <c r="M546" s="320">
        <v>4</v>
      </c>
      <c r="N546" s="321" t="s">
        <v>224</v>
      </c>
      <c r="O546" s="321" t="s">
        <v>225</v>
      </c>
      <c r="P546" s="322" t="s">
        <v>225</v>
      </c>
      <c r="Q546" s="308"/>
    </row>
    <row r="547" spans="3:17" x14ac:dyDescent="0.2">
      <c r="C547" s="315">
        <v>842</v>
      </c>
      <c r="D547" s="316" t="s">
        <v>1225</v>
      </c>
      <c r="E547" s="317" t="s">
        <v>2510</v>
      </c>
      <c r="F547" s="317" t="s">
        <v>4061</v>
      </c>
      <c r="G547" s="318" t="s">
        <v>1643</v>
      </c>
      <c r="H547" s="319">
        <v>61.270000000018626</v>
      </c>
      <c r="I547" s="319">
        <v>0.83000000001629815</v>
      </c>
      <c r="J547" s="319">
        <v>0.4</v>
      </c>
      <c r="K547" s="320">
        <v>20</v>
      </c>
      <c r="L547" s="320">
        <v>15</v>
      </c>
      <c r="M547" s="320">
        <v>4</v>
      </c>
      <c r="N547" s="321" t="s">
        <v>224</v>
      </c>
      <c r="O547" s="321" t="s">
        <v>225</v>
      </c>
      <c r="P547" s="322" t="s">
        <v>225</v>
      </c>
      <c r="Q547" s="308"/>
    </row>
    <row r="548" spans="3:17" x14ac:dyDescent="0.2">
      <c r="C548" s="315">
        <v>843</v>
      </c>
      <c r="D548" s="316" t="s">
        <v>1225</v>
      </c>
      <c r="E548" s="317" t="s">
        <v>2510</v>
      </c>
      <c r="F548" s="317" t="s">
        <v>4061</v>
      </c>
      <c r="G548" s="318" t="s">
        <v>1673</v>
      </c>
      <c r="H548" s="319">
        <v>35.016666666709355</v>
      </c>
      <c r="I548" s="319">
        <v>0.83000000001629815</v>
      </c>
      <c r="J548" s="319">
        <v>0.4</v>
      </c>
      <c r="K548" s="320">
        <v>20</v>
      </c>
      <c r="L548" s="320">
        <v>15</v>
      </c>
      <c r="M548" s="320">
        <v>4</v>
      </c>
      <c r="N548" s="321" t="s">
        <v>224</v>
      </c>
      <c r="O548" s="321" t="s">
        <v>225</v>
      </c>
      <c r="P548" s="322" t="s">
        <v>225</v>
      </c>
      <c r="Q548" s="308"/>
    </row>
    <row r="549" spans="3:17" x14ac:dyDescent="0.2">
      <c r="C549" s="315">
        <v>844</v>
      </c>
      <c r="D549" s="316" t="s">
        <v>1225</v>
      </c>
      <c r="E549" s="317" t="s">
        <v>2510</v>
      </c>
      <c r="F549" s="317" t="s">
        <v>4061</v>
      </c>
      <c r="G549" s="318" t="s">
        <v>1681</v>
      </c>
      <c r="H549" s="319">
        <v>43.083333333372138</v>
      </c>
      <c r="I549" s="319">
        <v>0.83000000001629815</v>
      </c>
      <c r="J549" s="319">
        <v>0.4</v>
      </c>
      <c r="K549" s="320">
        <v>20</v>
      </c>
      <c r="L549" s="320">
        <v>15</v>
      </c>
      <c r="M549" s="320">
        <v>4</v>
      </c>
      <c r="N549" s="321" t="s">
        <v>224</v>
      </c>
      <c r="O549" s="321" t="s">
        <v>225</v>
      </c>
      <c r="P549" s="322" t="s">
        <v>225</v>
      </c>
      <c r="Q549" s="308"/>
    </row>
    <row r="550" spans="3:17" x14ac:dyDescent="0.2">
      <c r="C550" s="315">
        <v>845</v>
      </c>
      <c r="D550" s="316" t="s">
        <v>1225</v>
      </c>
      <c r="E550" s="317" t="s">
        <v>2510</v>
      </c>
      <c r="F550" s="317" t="s">
        <v>4061</v>
      </c>
      <c r="G550" s="318" t="s">
        <v>1683</v>
      </c>
      <c r="H550" s="319">
        <v>305.59666666671404</v>
      </c>
      <c r="I550" s="319">
        <v>1.640000000037253</v>
      </c>
      <c r="J550" s="319">
        <v>0.4</v>
      </c>
      <c r="K550" s="320">
        <v>20</v>
      </c>
      <c r="L550" s="320">
        <v>15</v>
      </c>
      <c r="M550" s="320">
        <v>4</v>
      </c>
      <c r="N550" s="321" t="s">
        <v>224</v>
      </c>
      <c r="O550" s="321" t="s">
        <v>225</v>
      </c>
      <c r="P550" s="322" t="s">
        <v>225</v>
      </c>
      <c r="Q550" s="308"/>
    </row>
    <row r="551" spans="3:17" x14ac:dyDescent="0.2">
      <c r="C551" s="315">
        <v>846</v>
      </c>
      <c r="D551" s="316" t="s">
        <v>1225</v>
      </c>
      <c r="E551" s="317" t="s">
        <v>2510</v>
      </c>
      <c r="F551" s="317" t="s">
        <v>4061</v>
      </c>
      <c r="G551" s="318" t="s">
        <v>1695</v>
      </c>
      <c r="H551" s="319">
        <v>63.043333333404739</v>
      </c>
      <c r="I551" s="319">
        <v>1.640000000037253</v>
      </c>
      <c r="J551" s="319">
        <v>0.4</v>
      </c>
      <c r="K551" s="320">
        <v>20</v>
      </c>
      <c r="L551" s="320">
        <v>15</v>
      </c>
      <c r="M551" s="320">
        <v>4</v>
      </c>
      <c r="N551" s="321" t="s">
        <v>224</v>
      </c>
      <c r="O551" s="321" t="s">
        <v>225</v>
      </c>
      <c r="P551" s="322" t="s">
        <v>225</v>
      </c>
      <c r="Q551" s="308"/>
    </row>
    <row r="552" spans="3:17" x14ac:dyDescent="0.2">
      <c r="C552" s="315">
        <v>767</v>
      </c>
      <c r="D552" s="316" t="s">
        <v>1225</v>
      </c>
      <c r="E552" s="317" t="s">
        <v>2510</v>
      </c>
      <c r="F552" s="317" t="s">
        <v>4061</v>
      </c>
      <c r="G552" s="318" t="s">
        <v>1678</v>
      </c>
      <c r="H552" s="319">
        <v>0.93666666664648801</v>
      </c>
      <c r="I552" s="319">
        <v>0.39333333332324405</v>
      </c>
      <c r="J552" s="319">
        <v>0.2</v>
      </c>
      <c r="K552" s="320">
        <v>20</v>
      </c>
      <c r="L552" s="320">
        <v>15</v>
      </c>
      <c r="M552" s="320">
        <v>4</v>
      </c>
      <c r="N552" s="321" t="s">
        <v>225</v>
      </c>
      <c r="O552" s="321" t="s">
        <v>225</v>
      </c>
      <c r="P552" s="322" t="s">
        <v>225</v>
      </c>
      <c r="Q552" s="308"/>
    </row>
    <row r="553" spans="3:17" x14ac:dyDescent="0.2">
      <c r="C553" s="315">
        <v>892</v>
      </c>
      <c r="D553" s="316" t="s">
        <v>1225</v>
      </c>
      <c r="E553" s="317" t="s">
        <v>2510</v>
      </c>
      <c r="F553" s="317" t="s">
        <v>4061</v>
      </c>
      <c r="G553" s="318" t="s">
        <v>1679</v>
      </c>
      <c r="H553" s="319">
        <v>0.62666666664881632</v>
      </c>
      <c r="I553" s="319">
        <v>1.8666666666395031</v>
      </c>
      <c r="J553" s="319">
        <v>0.4</v>
      </c>
      <c r="K553" s="320">
        <v>20</v>
      </c>
      <c r="L553" s="320">
        <v>15</v>
      </c>
      <c r="M553" s="320">
        <v>4</v>
      </c>
      <c r="N553" s="321" t="s">
        <v>225</v>
      </c>
      <c r="O553" s="321" t="s">
        <v>225</v>
      </c>
      <c r="P553" s="322" t="s">
        <v>225</v>
      </c>
      <c r="Q553" s="308"/>
    </row>
    <row r="554" spans="3:17" x14ac:dyDescent="0.2">
      <c r="C554" s="315">
        <v>768</v>
      </c>
      <c r="D554" s="316" t="s">
        <v>1225</v>
      </c>
      <c r="E554" s="317" t="s">
        <v>2510</v>
      </c>
      <c r="F554" s="317" t="s">
        <v>4061</v>
      </c>
      <c r="G554" s="318" t="s">
        <v>2511</v>
      </c>
      <c r="H554" s="319">
        <v>0.62666666664881632</v>
      </c>
      <c r="I554" s="319">
        <v>1.8666666666395031</v>
      </c>
      <c r="J554" s="319">
        <v>0.4</v>
      </c>
      <c r="K554" s="320">
        <v>20</v>
      </c>
      <c r="L554" s="320">
        <v>15</v>
      </c>
      <c r="M554" s="320">
        <v>4</v>
      </c>
      <c r="N554" s="321" t="s">
        <v>225</v>
      </c>
      <c r="O554" s="321" t="s">
        <v>225</v>
      </c>
      <c r="P554" s="322" t="s">
        <v>225</v>
      </c>
      <c r="Q554" s="308"/>
    </row>
    <row r="555" spans="3:17" x14ac:dyDescent="0.2">
      <c r="C555" s="315">
        <v>739</v>
      </c>
      <c r="D555" s="316" t="s">
        <v>1225</v>
      </c>
      <c r="E555" s="317" t="s">
        <v>2510</v>
      </c>
      <c r="F555" s="317" t="s">
        <v>4061</v>
      </c>
      <c r="G555" s="318" t="s">
        <v>2512</v>
      </c>
      <c r="H555" s="319">
        <v>0.62666666664881632</v>
      </c>
      <c r="I555" s="319">
        <v>1.5399999999906868</v>
      </c>
      <c r="J555" s="319">
        <v>0.60000000000000009</v>
      </c>
      <c r="K555" s="320">
        <v>20</v>
      </c>
      <c r="L555" s="320">
        <v>15</v>
      </c>
      <c r="M555" s="320">
        <v>4</v>
      </c>
      <c r="N555" s="321" t="s">
        <v>225</v>
      </c>
      <c r="O555" s="321" t="s">
        <v>225</v>
      </c>
      <c r="P555" s="322" t="s">
        <v>225</v>
      </c>
      <c r="Q555" s="308"/>
    </row>
    <row r="556" spans="3:17" x14ac:dyDescent="0.2">
      <c r="C556" s="315">
        <v>782</v>
      </c>
      <c r="D556" s="316" t="s">
        <v>1225</v>
      </c>
      <c r="E556" s="317" t="s">
        <v>2510</v>
      </c>
      <c r="F556" s="317" t="s">
        <v>4061</v>
      </c>
      <c r="G556" s="318" t="s">
        <v>1531</v>
      </c>
      <c r="H556" s="319">
        <v>0.62666666664881632</v>
      </c>
      <c r="I556" s="319">
        <v>1.8666666666395031</v>
      </c>
      <c r="J556" s="319">
        <v>0.4</v>
      </c>
      <c r="K556" s="320">
        <v>20</v>
      </c>
      <c r="L556" s="320">
        <v>15</v>
      </c>
      <c r="M556" s="320">
        <v>4</v>
      </c>
      <c r="N556" s="321" t="s">
        <v>225</v>
      </c>
      <c r="O556" s="321" t="s">
        <v>225</v>
      </c>
      <c r="P556" s="322" t="s">
        <v>225</v>
      </c>
      <c r="Q556" s="308"/>
    </row>
    <row r="557" spans="3:17" x14ac:dyDescent="0.2">
      <c r="C557" s="315">
        <v>769</v>
      </c>
      <c r="D557" s="316" t="s">
        <v>1225</v>
      </c>
      <c r="E557" s="317" t="s">
        <v>2510</v>
      </c>
      <c r="F557" s="317" t="s">
        <v>4061</v>
      </c>
      <c r="G557" s="318" t="s">
        <v>1557</v>
      </c>
      <c r="H557" s="319">
        <v>16.653333333309273</v>
      </c>
      <c r="I557" s="319">
        <v>1.8433333333348856</v>
      </c>
      <c r="J557" s="319">
        <v>0</v>
      </c>
      <c r="K557" s="320">
        <v>20</v>
      </c>
      <c r="L557" s="320">
        <v>15</v>
      </c>
      <c r="M557" s="320">
        <v>4</v>
      </c>
      <c r="N557" s="321" t="s">
        <v>225</v>
      </c>
      <c r="O557" s="321" t="s">
        <v>225</v>
      </c>
      <c r="P557" s="322" t="s">
        <v>225</v>
      </c>
      <c r="Q557" s="308"/>
    </row>
    <row r="558" spans="3:17" x14ac:dyDescent="0.2">
      <c r="C558" s="315">
        <v>734</v>
      </c>
      <c r="D558" s="316" t="s">
        <v>1225</v>
      </c>
      <c r="E558" s="317" t="s">
        <v>2510</v>
      </c>
      <c r="F558" s="317" t="s">
        <v>4061</v>
      </c>
      <c r="G558" s="318" t="s">
        <v>1577</v>
      </c>
      <c r="H558" s="319">
        <v>1.0766666666488163</v>
      </c>
      <c r="I558" s="319">
        <v>0</v>
      </c>
      <c r="J558" s="319">
        <v>0</v>
      </c>
      <c r="K558" s="320">
        <v>20</v>
      </c>
      <c r="L558" s="320">
        <v>15</v>
      </c>
      <c r="M558" s="320">
        <v>4</v>
      </c>
      <c r="N558" s="321" t="s">
        <v>225</v>
      </c>
      <c r="O558" s="321" t="s">
        <v>225</v>
      </c>
      <c r="P558" s="322" t="s">
        <v>225</v>
      </c>
      <c r="Q558" s="308"/>
    </row>
    <row r="559" spans="3:17" x14ac:dyDescent="0.2">
      <c r="C559" s="315">
        <v>612</v>
      </c>
      <c r="D559" s="316" t="s">
        <v>1225</v>
      </c>
      <c r="E559" s="317" t="s">
        <v>2513</v>
      </c>
      <c r="F559" s="317" t="s">
        <v>4061</v>
      </c>
      <c r="G559" s="318" t="s">
        <v>1815</v>
      </c>
      <c r="H559" s="319">
        <v>1.3333333333488555</v>
      </c>
      <c r="I559" s="319">
        <v>0</v>
      </c>
      <c r="J559" s="319">
        <v>0</v>
      </c>
      <c r="K559" s="320">
        <v>15</v>
      </c>
      <c r="L559" s="320">
        <v>30</v>
      </c>
      <c r="M559" s="320">
        <v>5</v>
      </c>
      <c r="N559" s="321" t="s">
        <v>225</v>
      </c>
      <c r="O559" s="321" t="s">
        <v>225</v>
      </c>
      <c r="P559" s="322" t="s">
        <v>225</v>
      </c>
      <c r="Q559" s="308"/>
    </row>
    <row r="560" spans="3:17" x14ac:dyDescent="0.2">
      <c r="C560" s="315">
        <v>622</v>
      </c>
      <c r="D560" s="316" t="s">
        <v>1225</v>
      </c>
      <c r="E560" s="317" t="s">
        <v>2513</v>
      </c>
      <c r="F560" s="317" t="s">
        <v>4061</v>
      </c>
      <c r="G560" s="318" t="s">
        <v>1816</v>
      </c>
      <c r="H560" s="319">
        <v>3.5833333333837802</v>
      </c>
      <c r="I560" s="319">
        <v>1.2866666667046958</v>
      </c>
      <c r="J560" s="319">
        <v>2.4000000000000004</v>
      </c>
      <c r="K560" s="320">
        <v>15</v>
      </c>
      <c r="L560" s="320">
        <v>30</v>
      </c>
      <c r="M560" s="320">
        <v>5</v>
      </c>
      <c r="N560" s="321" t="s">
        <v>225</v>
      </c>
      <c r="O560" s="321" t="s">
        <v>225</v>
      </c>
      <c r="P560" s="322" t="s">
        <v>225</v>
      </c>
      <c r="Q560" s="308"/>
    </row>
    <row r="561" spans="3:17" x14ac:dyDescent="0.2">
      <c r="C561" s="315">
        <v>633</v>
      </c>
      <c r="D561" s="316" t="s">
        <v>1225</v>
      </c>
      <c r="E561" s="317" t="s">
        <v>2513</v>
      </c>
      <c r="F561" s="317" t="s">
        <v>4061</v>
      </c>
      <c r="G561" s="318" t="s">
        <v>1820</v>
      </c>
      <c r="H561" s="319">
        <v>0.9133333333418705</v>
      </c>
      <c r="I561" s="319">
        <v>0.27333333331625909</v>
      </c>
      <c r="J561" s="319">
        <v>0.60000000000000009</v>
      </c>
      <c r="K561" s="320">
        <v>15</v>
      </c>
      <c r="L561" s="320">
        <v>30</v>
      </c>
      <c r="M561" s="320">
        <v>5</v>
      </c>
      <c r="N561" s="321" t="s">
        <v>225</v>
      </c>
      <c r="O561" s="321" t="s">
        <v>225</v>
      </c>
      <c r="P561" s="322" t="s">
        <v>225</v>
      </c>
      <c r="Q561" s="308"/>
    </row>
    <row r="562" spans="3:17" x14ac:dyDescent="0.2">
      <c r="C562" s="315">
        <v>644</v>
      </c>
      <c r="D562" s="316" t="s">
        <v>1225</v>
      </c>
      <c r="E562" s="317" t="s">
        <v>2513</v>
      </c>
      <c r="F562" s="317" t="s">
        <v>4061</v>
      </c>
      <c r="G562" s="318" t="s">
        <v>1814</v>
      </c>
      <c r="H562" s="319">
        <v>0</v>
      </c>
      <c r="I562" s="319">
        <v>0</v>
      </c>
      <c r="J562" s="319">
        <v>0</v>
      </c>
      <c r="K562" s="320">
        <v>15</v>
      </c>
      <c r="L562" s="320">
        <v>30</v>
      </c>
      <c r="M562" s="320">
        <v>5</v>
      </c>
      <c r="N562" s="321" t="s">
        <v>225</v>
      </c>
      <c r="O562" s="321" t="s">
        <v>225</v>
      </c>
      <c r="P562" s="322" t="s">
        <v>225</v>
      </c>
      <c r="Q562" s="308"/>
    </row>
    <row r="563" spans="3:17" x14ac:dyDescent="0.2">
      <c r="C563" s="315">
        <v>647</v>
      </c>
      <c r="D563" s="316" t="s">
        <v>1225</v>
      </c>
      <c r="E563" s="317" t="s">
        <v>2513</v>
      </c>
      <c r="F563" s="317" t="s">
        <v>4061</v>
      </c>
      <c r="G563" s="318" t="s">
        <v>1819</v>
      </c>
      <c r="H563" s="319">
        <v>0</v>
      </c>
      <c r="I563" s="319">
        <v>0</v>
      </c>
      <c r="J563" s="319">
        <v>0</v>
      </c>
      <c r="K563" s="320">
        <v>15</v>
      </c>
      <c r="L563" s="320">
        <v>30</v>
      </c>
      <c r="M563" s="320">
        <v>5</v>
      </c>
      <c r="N563" s="321" t="s">
        <v>225</v>
      </c>
      <c r="O563" s="321" t="s">
        <v>225</v>
      </c>
      <c r="P563" s="322" t="s">
        <v>225</v>
      </c>
      <c r="Q563" s="308"/>
    </row>
    <row r="564" spans="3:17" x14ac:dyDescent="0.2">
      <c r="C564" s="315">
        <v>650</v>
      </c>
      <c r="D564" s="316" t="s">
        <v>1225</v>
      </c>
      <c r="E564" s="317" t="s">
        <v>2513</v>
      </c>
      <c r="F564" s="317" t="s">
        <v>4061</v>
      </c>
      <c r="G564" s="318" t="s">
        <v>1817</v>
      </c>
      <c r="H564" s="319">
        <v>0</v>
      </c>
      <c r="I564" s="319">
        <v>0</v>
      </c>
      <c r="J564" s="319">
        <v>0</v>
      </c>
      <c r="K564" s="320" t="s">
        <v>2504</v>
      </c>
      <c r="L564" s="320" t="s">
        <v>2504</v>
      </c>
      <c r="M564" s="320" t="s">
        <v>2504</v>
      </c>
      <c r="N564" s="321" t="s">
        <v>225</v>
      </c>
      <c r="O564" s="321" t="s">
        <v>225</v>
      </c>
      <c r="P564" s="322" t="s">
        <v>225</v>
      </c>
      <c r="Q564" s="308"/>
    </row>
    <row r="565" spans="3:17" x14ac:dyDescent="0.2">
      <c r="C565" s="315">
        <v>1176</v>
      </c>
      <c r="D565" s="316" t="s">
        <v>1225</v>
      </c>
      <c r="E565" s="317" t="s">
        <v>2513</v>
      </c>
      <c r="F565" s="317" t="s">
        <v>4061</v>
      </c>
      <c r="G565" s="318" t="s">
        <v>1821</v>
      </c>
      <c r="H565" s="319">
        <v>3.6433333332999611</v>
      </c>
      <c r="I565" s="319">
        <v>0</v>
      </c>
      <c r="J565" s="319">
        <v>0.4</v>
      </c>
      <c r="K565" s="320">
        <v>15</v>
      </c>
      <c r="L565" s="320">
        <v>30</v>
      </c>
      <c r="M565" s="320">
        <v>5</v>
      </c>
      <c r="N565" s="321" t="s">
        <v>225</v>
      </c>
      <c r="O565" s="321" t="s">
        <v>225</v>
      </c>
      <c r="P565" s="322" t="s">
        <v>225</v>
      </c>
      <c r="Q565" s="308"/>
    </row>
    <row r="566" spans="3:17" x14ac:dyDescent="0.2">
      <c r="C566" s="315">
        <v>1326</v>
      </c>
      <c r="D566" s="316" t="s">
        <v>1225</v>
      </c>
      <c r="E566" s="317" t="s">
        <v>2513</v>
      </c>
      <c r="F566" s="317" t="s">
        <v>4061</v>
      </c>
      <c r="G566" s="318" t="s">
        <v>1818</v>
      </c>
      <c r="H566" s="319">
        <v>0</v>
      </c>
      <c r="I566" s="319">
        <v>0</v>
      </c>
      <c r="J566" s="319">
        <v>0</v>
      </c>
      <c r="K566" s="320">
        <v>20</v>
      </c>
      <c r="L566" s="320">
        <v>10</v>
      </c>
      <c r="M566" s="320">
        <v>3</v>
      </c>
      <c r="N566" s="321" t="s">
        <v>225</v>
      </c>
      <c r="O566" s="321" t="s">
        <v>225</v>
      </c>
      <c r="P566" s="322" t="s">
        <v>225</v>
      </c>
      <c r="Q566" s="308"/>
    </row>
    <row r="567" spans="3:17" x14ac:dyDescent="0.2">
      <c r="C567" s="315">
        <v>1590</v>
      </c>
      <c r="D567" s="316" t="s">
        <v>1225</v>
      </c>
      <c r="E567" s="317" t="s">
        <v>2513</v>
      </c>
      <c r="F567" s="317" t="s">
        <v>4061</v>
      </c>
      <c r="G567" s="318" t="s">
        <v>2514</v>
      </c>
      <c r="H567" s="319">
        <v>1.4933333333465271</v>
      </c>
      <c r="I567" s="319">
        <v>3.5566666666651146</v>
      </c>
      <c r="J567" s="319">
        <v>0.2</v>
      </c>
      <c r="K567" s="320">
        <v>15</v>
      </c>
      <c r="L567" s="320">
        <v>30</v>
      </c>
      <c r="M567" s="320">
        <v>5</v>
      </c>
      <c r="N567" s="321" t="s">
        <v>225</v>
      </c>
      <c r="O567" s="321" t="s">
        <v>225</v>
      </c>
      <c r="P567" s="322" t="s">
        <v>225</v>
      </c>
      <c r="Q567" s="144"/>
    </row>
    <row r="568" spans="3:17" x14ac:dyDescent="0.2">
      <c r="C568" s="315">
        <v>628</v>
      </c>
      <c r="D568" s="316" t="s">
        <v>1225</v>
      </c>
      <c r="E568" s="317" t="s">
        <v>2515</v>
      </c>
      <c r="F568" s="317" t="s">
        <v>4061</v>
      </c>
      <c r="G568" s="318" t="s">
        <v>1827</v>
      </c>
      <c r="H568" s="319">
        <v>0</v>
      </c>
      <c r="I568" s="319">
        <v>0.14666666669072584</v>
      </c>
      <c r="J568" s="319">
        <v>0.4</v>
      </c>
      <c r="K568" s="320">
        <v>15</v>
      </c>
      <c r="L568" s="320">
        <v>30</v>
      </c>
      <c r="M568" s="320">
        <v>5</v>
      </c>
      <c r="N568" s="321" t="s">
        <v>225</v>
      </c>
      <c r="O568" s="321" t="s">
        <v>225</v>
      </c>
      <c r="P568" s="322" t="s">
        <v>225</v>
      </c>
      <c r="Q568" s="308"/>
    </row>
    <row r="569" spans="3:17" x14ac:dyDescent="0.2">
      <c r="C569" s="315">
        <v>629</v>
      </c>
      <c r="D569" s="316" t="s">
        <v>1225</v>
      </c>
      <c r="E569" s="317" t="s">
        <v>2515</v>
      </c>
      <c r="F569" s="317" t="s">
        <v>4061</v>
      </c>
      <c r="G569" s="318" t="s">
        <v>1824</v>
      </c>
      <c r="H569" s="319">
        <v>0.92333333333954215</v>
      </c>
      <c r="I569" s="319">
        <v>0.14666666669072584</v>
      </c>
      <c r="J569" s="319">
        <v>0.4</v>
      </c>
      <c r="K569" s="320">
        <v>15</v>
      </c>
      <c r="L569" s="320">
        <v>30</v>
      </c>
      <c r="M569" s="320">
        <v>5</v>
      </c>
      <c r="N569" s="321" t="s">
        <v>225</v>
      </c>
      <c r="O569" s="321" t="s">
        <v>225</v>
      </c>
      <c r="P569" s="322" t="s">
        <v>225</v>
      </c>
      <c r="Q569" s="308"/>
    </row>
    <row r="570" spans="3:17" x14ac:dyDescent="0.2">
      <c r="C570" s="315">
        <v>607</v>
      </c>
      <c r="D570" s="316" t="s">
        <v>1225</v>
      </c>
      <c r="E570" s="317" t="s">
        <v>2515</v>
      </c>
      <c r="F570" s="317" t="s">
        <v>4061</v>
      </c>
      <c r="G570" s="318" t="s">
        <v>1822</v>
      </c>
      <c r="H570" s="319">
        <v>0</v>
      </c>
      <c r="I570" s="319">
        <v>1.5466666666790845</v>
      </c>
      <c r="J570" s="319">
        <v>0.60000000000000009</v>
      </c>
      <c r="K570" s="320">
        <v>15</v>
      </c>
      <c r="L570" s="320">
        <v>30</v>
      </c>
      <c r="M570" s="320">
        <v>5</v>
      </c>
      <c r="N570" s="321" t="s">
        <v>225</v>
      </c>
      <c r="O570" s="321" t="s">
        <v>225</v>
      </c>
      <c r="P570" s="322" t="s">
        <v>225</v>
      </c>
      <c r="Q570" s="308"/>
    </row>
    <row r="571" spans="3:17" x14ac:dyDescent="0.2">
      <c r="C571" s="315">
        <v>613</v>
      </c>
      <c r="D571" s="316" t="s">
        <v>1225</v>
      </c>
      <c r="E571" s="317" t="s">
        <v>2515</v>
      </c>
      <c r="F571" s="317" t="s">
        <v>4061</v>
      </c>
      <c r="G571" s="318" t="s">
        <v>1823</v>
      </c>
      <c r="H571" s="319">
        <v>0.7300000000046567</v>
      </c>
      <c r="I571" s="319">
        <v>5.0133333333651535</v>
      </c>
      <c r="J571" s="319">
        <v>0.4</v>
      </c>
      <c r="K571" s="320">
        <v>15</v>
      </c>
      <c r="L571" s="320">
        <v>30</v>
      </c>
      <c r="M571" s="320">
        <v>5</v>
      </c>
      <c r="N571" s="321" t="s">
        <v>225</v>
      </c>
      <c r="O571" s="321" t="s">
        <v>225</v>
      </c>
      <c r="P571" s="322" t="s">
        <v>225</v>
      </c>
      <c r="Q571" s="308"/>
    </row>
    <row r="572" spans="3:17" x14ac:dyDescent="0.2">
      <c r="C572" s="315">
        <v>630</v>
      </c>
      <c r="D572" s="316" t="s">
        <v>1225</v>
      </c>
      <c r="E572" s="317" t="s">
        <v>2515</v>
      </c>
      <c r="F572" s="317" t="s">
        <v>4061</v>
      </c>
      <c r="G572" s="318" t="s">
        <v>1825</v>
      </c>
      <c r="H572" s="319">
        <v>0</v>
      </c>
      <c r="I572" s="319">
        <v>0.14666666669072584</v>
      </c>
      <c r="J572" s="319">
        <v>0.4</v>
      </c>
      <c r="K572" s="320">
        <v>15</v>
      </c>
      <c r="L572" s="320">
        <v>30</v>
      </c>
      <c r="M572" s="320">
        <v>5</v>
      </c>
      <c r="N572" s="321" t="s">
        <v>225</v>
      </c>
      <c r="O572" s="321" t="s">
        <v>225</v>
      </c>
      <c r="P572" s="322" t="s">
        <v>225</v>
      </c>
      <c r="Q572" s="308"/>
    </row>
    <row r="573" spans="3:17" x14ac:dyDescent="0.2">
      <c r="C573" s="315">
        <v>1353</v>
      </c>
      <c r="D573" s="316" t="s">
        <v>1225</v>
      </c>
      <c r="E573" s="317" t="s">
        <v>2515</v>
      </c>
      <c r="F573" s="317" t="s">
        <v>4061</v>
      </c>
      <c r="G573" s="318" t="s">
        <v>1826</v>
      </c>
      <c r="H573" s="319">
        <v>0</v>
      </c>
      <c r="I573" s="319">
        <v>0.14666666669072584</v>
      </c>
      <c r="J573" s="319">
        <v>0.4</v>
      </c>
      <c r="K573" s="320">
        <v>15</v>
      </c>
      <c r="L573" s="320">
        <v>30</v>
      </c>
      <c r="M573" s="320">
        <v>5</v>
      </c>
      <c r="N573" s="321" t="s">
        <v>225</v>
      </c>
      <c r="O573" s="321" t="s">
        <v>225</v>
      </c>
      <c r="P573" s="322" t="s">
        <v>225</v>
      </c>
      <c r="Q573" s="308"/>
    </row>
    <row r="574" spans="3:17" x14ac:dyDescent="0.2">
      <c r="C574" s="315">
        <v>634</v>
      </c>
      <c r="D574" s="316" t="s">
        <v>1225</v>
      </c>
      <c r="E574" s="317" t="s">
        <v>2516</v>
      </c>
      <c r="F574" s="317" t="s">
        <v>4061</v>
      </c>
      <c r="G574" s="318" t="s">
        <v>1828</v>
      </c>
      <c r="H574" s="319">
        <v>1.1766666666604579</v>
      </c>
      <c r="I574" s="319">
        <v>2.0966666666907261</v>
      </c>
      <c r="J574" s="319">
        <v>1.2000000000000002</v>
      </c>
      <c r="K574" s="320">
        <v>20</v>
      </c>
      <c r="L574" s="320">
        <v>15</v>
      </c>
      <c r="M574" s="320">
        <v>4</v>
      </c>
      <c r="N574" s="321" t="s">
        <v>225</v>
      </c>
      <c r="O574" s="321" t="s">
        <v>225</v>
      </c>
      <c r="P574" s="322" t="s">
        <v>225</v>
      </c>
      <c r="Q574" s="308"/>
    </row>
    <row r="575" spans="3:17" x14ac:dyDescent="0.2">
      <c r="C575" s="315">
        <v>645</v>
      </c>
      <c r="D575" s="316" t="s">
        <v>1225</v>
      </c>
      <c r="E575" s="317" t="s">
        <v>2516</v>
      </c>
      <c r="F575" s="317" t="s">
        <v>4061</v>
      </c>
      <c r="G575" s="318" t="s">
        <v>1830</v>
      </c>
      <c r="H575" s="319">
        <v>0</v>
      </c>
      <c r="I575" s="319">
        <v>0.61999999999534339</v>
      </c>
      <c r="J575" s="319">
        <v>0.8</v>
      </c>
      <c r="K575" s="320">
        <v>20</v>
      </c>
      <c r="L575" s="320">
        <v>15</v>
      </c>
      <c r="M575" s="320">
        <v>4</v>
      </c>
      <c r="N575" s="321" t="s">
        <v>225</v>
      </c>
      <c r="O575" s="321" t="s">
        <v>225</v>
      </c>
      <c r="P575" s="322" t="s">
        <v>225</v>
      </c>
      <c r="Q575" s="308"/>
    </row>
    <row r="576" spans="3:17" x14ac:dyDescent="0.2">
      <c r="C576" s="315">
        <v>648</v>
      </c>
      <c r="D576" s="316" t="s">
        <v>1225</v>
      </c>
      <c r="E576" s="317" t="s">
        <v>2516</v>
      </c>
      <c r="F576" s="317" t="s">
        <v>4061</v>
      </c>
      <c r="G576" s="318" t="s">
        <v>1833</v>
      </c>
      <c r="H576" s="319">
        <v>0</v>
      </c>
      <c r="I576" s="319">
        <v>0.33000000002793972</v>
      </c>
      <c r="J576" s="319">
        <v>0.4</v>
      </c>
      <c r="K576" s="320">
        <v>20</v>
      </c>
      <c r="L576" s="320">
        <v>15</v>
      </c>
      <c r="M576" s="320">
        <v>4</v>
      </c>
      <c r="N576" s="321" t="s">
        <v>225</v>
      </c>
      <c r="O576" s="321" t="s">
        <v>225</v>
      </c>
      <c r="P576" s="322" t="s">
        <v>225</v>
      </c>
      <c r="Q576" s="308"/>
    </row>
    <row r="577" spans="3:17" x14ac:dyDescent="0.2">
      <c r="C577" s="315">
        <v>651</v>
      </c>
      <c r="D577" s="316" t="s">
        <v>1225</v>
      </c>
      <c r="E577" s="317" t="s">
        <v>2516</v>
      </c>
      <c r="F577" s="317" t="s">
        <v>4061</v>
      </c>
      <c r="G577" s="318" t="s">
        <v>1829</v>
      </c>
      <c r="H577" s="319">
        <v>0</v>
      </c>
      <c r="I577" s="319">
        <v>1.2299999999930151</v>
      </c>
      <c r="J577" s="319">
        <v>0.4</v>
      </c>
      <c r="K577" s="320">
        <v>20</v>
      </c>
      <c r="L577" s="320">
        <v>15</v>
      </c>
      <c r="M577" s="320">
        <v>4</v>
      </c>
      <c r="N577" s="321" t="s">
        <v>225</v>
      </c>
      <c r="O577" s="321" t="s">
        <v>225</v>
      </c>
      <c r="P577" s="322" t="s">
        <v>225</v>
      </c>
      <c r="Q577" s="308"/>
    </row>
    <row r="578" spans="3:17" x14ac:dyDescent="0.2">
      <c r="C578" s="315">
        <v>661</v>
      </c>
      <c r="D578" s="316" t="s">
        <v>1225</v>
      </c>
      <c r="E578" s="317" t="s">
        <v>2516</v>
      </c>
      <c r="F578" s="317" t="s">
        <v>4061</v>
      </c>
      <c r="G578" s="318" t="s">
        <v>1832</v>
      </c>
      <c r="H578" s="319">
        <v>0</v>
      </c>
      <c r="I578" s="319">
        <v>3.6666666681412607E-2</v>
      </c>
      <c r="J578" s="319">
        <v>0.4</v>
      </c>
      <c r="K578" s="320">
        <v>20</v>
      </c>
      <c r="L578" s="320">
        <v>15</v>
      </c>
      <c r="M578" s="320">
        <v>4</v>
      </c>
      <c r="N578" s="321" t="s">
        <v>225</v>
      </c>
      <c r="O578" s="321" t="s">
        <v>225</v>
      </c>
      <c r="P578" s="322" t="s">
        <v>225</v>
      </c>
      <c r="Q578" s="308"/>
    </row>
    <row r="579" spans="3:17" x14ac:dyDescent="0.2">
      <c r="C579" s="315">
        <v>667</v>
      </c>
      <c r="D579" s="316" t="s">
        <v>1225</v>
      </c>
      <c r="E579" s="317" t="s">
        <v>2516</v>
      </c>
      <c r="F579" s="317" t="s">
        <v>4061</v>
      </c>
      <c r="G579" s="318" t="s">
        <v>1831</v>
      </c>
      <c r="H579" s="319">
        <v>1.2999999999767171</v>
      </c>
      <c r="I579" s="319">
        <v>0</v>
      </c>
      <c r="J579" s="319">
        <v>0</v>
      </c>
      <c r="K579" s="320">
        <v>20</v>
      </c>
      <c r="L579" s="320">
        <v>15</v>
      </c>
      <c r="M579" s="320">
        <v>4</v>
      </c>
      <c r="N579" s="321" t="s">
        <v>225</v>
      </c>
      <c r="O579" s="321" t="s">
        <v>225</v>
      </c>
      <c r="P579" s="322" t="s">
        <v>225</v>
      </c>
      <c r="Q579" s="308"/>
    </row>
    <row r="580" spans="3:17" x14ac:dyDescent="0.2">
      <c r="C580" s="315">
        <v>1576</v>
      </c>
      <c r="D580" s="316" t="s">
        <v>1225</v>
      </c>
      <c r="E580" s="317" t="s">
        <v>2516</v>
      </c>
      <c r="F580" s="317" t="s">
        <v>4061</v>
      </c>
      <c r="G580" s="318" t="s">
        <v>2517</v>
      </c>
      <c r="H580" s="319">
        <v>0</v>
      </c>
      <c r="I580" s="319">
        <v>0.25666666666511445</v>
      </c>
      <c r="J580" s="319">
        <v>0.60000000000000009</v>
      </c>
      <c r="K580" s="320">
        <v>20</v>
      </c>
      <c r="L580" s="320">
        <v>15</v>
      </c>
      <c r="M580" s="320">
        <v>4</v>
      </c>
      <c r="N580" s="321" t="s">
        <v>225</v>
      </c>
      <c r="O580" s="321" t="s">
        <v>225</v>
      </c>
      <c r="P580" s="322" t="s">
        <v>225</v>
      </c>
      <c r="Q580" s="144"/>
    </row>
    <row r="581" spans="3:17" x14ac:dyDescent="0.2">
      <c r="C581" s="315">
        <v>1106</v>
      </c>
      <c r="D581" s="316" t="s">
        <v>1225</v>
      </c>
      <c r="E581" s="317" t="s">
        <v>2467</v>
      </c>
      <c r="F581" s="317" t="s">
        <v>4061</v>
      </c>
      <c r="G581" s="318" t="s">
        <v>1846</v>
      </c>
      <c r="H581" s="319">
        <v>0</v>
      </c>
      <c r="I581" s="319">
        <v>3.3333333441987636E-3</v>
      </c>
      <c r="J581" s="319">
        <v>0.2</v>
      </c>
      <c r="K581" s="320">
        <v>20</v>
      </c>
      <c r="L581" s="320">
        <v>15</v>
      </c>
      <c r="M581" s="320">
        <v>4</v>
      </c>
      <c r="N581" s="321" t="s">
        <v>225</v>
      </c>
      <c r="O581" s="321" t="s">
        <v>225</v>
      </c>
      <c r="P581" s="322" t="s">
        <v>225</v>
      </c>
      <c r="Q581" s="308"/>
    </row>
    <row r="582" spans="3:17" x14ac:dyDescent="0.2">
      <c r="C582" s="315">
        <v>1107</v>
      </c>
      <c r="D582" s="316" t="s">
        <v>1225</v>
      </c>
      <c r="E582" s="317" t="s">
        <v>2467</v>
      </c>
      <c r="F582" s="317" t="s">
        <v>4061</v>
      </c>
      <c r="G582" s="318" t="s">
        <v>1842</v>
      </c>
      <c r="H582" s="319">
        <v>2.2233333333162593</v>
      </c>
      <c r="I582" s="319">
        <v>3.3333333441987636E-3</v>
      </c>
      <c r="J582" s="319">
        <v>0.2</v>
      </c>
      <c r="K582" s="320">
        <v>20</v>
      </c>
      <c r="L582" s="320">
        <v>15</v>
      </c>
      <c r="M582" s="320">
        <v>4</v>
      </c>
      <c r="N582" s="321" t="s">
        <v>225</v>
      </c>
      <c r="O582" s="321" t="s">
        <v>225</v>
      </c>
      <c r="P582" s="322" t="s">
        <v>225</v>
      </c>
      <c r="Q582" s="308"/>
    </row>
    <row r="583" spans="3:17" x14ac:dyDescent="0.2">
      <c r="C583" s="315">
        <v>159</v>
      </c>
      <c r="D583" s="316" t="s">
        <v>1225</v>
      </c>
      <c r="E583" s="317" t="s">
        <v>2467</v>
      </c>
      <c r="F583" s="317" t="s">
        <v>4061</v>
      </c>
      <c r="G583" s="318" t="s">
        <v>1849</v>
      </c>
      <c r="H583" s="319">
        <v>3.3366666666464884</v>
      </c>
      <c r="I583" s="319">
        <v>16.99666666671401</v>
      </c>
      <c r="J583" s="319">
        <v>4</v>
      </c>
      <c r="K583" s="320">
        <v>15</v>
      </c>
      <c r="L583" s="320">
        <v>30</v>
      </c>
      <c r="M583" s="320">
        <v>5</v>
      </c>
      <c r="N583" s="321" t="s">
        <v>225</v>
      </c>
      <c r="O583" s="321" t="s">
        <v>225</v>
      </c>
      <c r="P583" s="322" t="s">
        <v>225</v>
      </c>
      <c r="Q583" s="308"/>
    </row>
    <row r="584" spans="3:17" x14ac:dyDescent="0.2">
      <c r="C584" s="315">
        <v>161</v>
      </c>
      <c r="D584" s="316" t="s">
        <v>1225</v>
      </c>
      <c r="E584" s="317" t="s">
        <v>2467</v>
      </c>
      <c r="F584" s="317" t="s">
        <v>4061</v>
      </c>
      <c r="G584" s="318" t="s">
        <v>1844</v>
      </c>
      <c r="H584" s="319">
        <v>1.0966666666790843</v>
      </c>
      <c r="I584" s="319">
        <v>1.1733333333162592</v>
      </c>
      <c r="J584" s="319">
        <v>2</v>
      </c>
      <c r="K584" s="320">
        <v>15</v>
      </c>
      <c r="L584" s="320">
        <v>30</v>
      </c>
      <c r="M584" s="320">
        <v>5</v>
      </c>
      <c r="N584" s="321" t="s">
        <v>225</v>
      </c>
      <c r="O584" s="321" t="s">
        <v>225</v>
      </c>
      <c r="P584" s="322" t="s">
        <v>225</v>
      </c>
      <c r="Q584" s="308"/>
    </row>
    <row r="585" spans="3:17" x14ac:dyDescent="0.2">
      <c r="C585" s="315">
        <v>162</v>
      </c>
      <c r="D585" s="316" t="s">
        <v>1225</v>
      </c>
      <c r="E585" s="317" t="s">
        <v>2467</v>
      </c>
      <c r="F585" s="317" t="s">
        <v>4061</v>
      </c>
      <c r="G585" s="318" t="s">
        <v>1848</v>
      </c>
      <c r="H585" s="319">
        <v>1.0966666666790843</v>
      </c>
      <c r="I585" s="319">
        <v>1.1733333333162592</v>
      </c>
      <c r="J585" s="319">
        <v>2</v>
      </c>
      <c r="K585" s="320">
        <v>15</v>
      </c>
      <c r="L585" s="320">
        <v>30</v>
      </c>
      <c r="M585" s="320">
        <v>5</v>
      </c>
      <c r="N585" s="321" t="s">
        <v>225</v>
      </c>
      <c r="O585" s="321" t="s">
        <v>225</v>
      </c>
      <c r="P585" s="322" t="s">
        <v>225</v>
      </c>
      <c r="Q585" s="308"/>
    </row>
    <row r="586" spans="3:17" x14ac:dyDescent="0.2">
      <c r="C586" s="315">
        <v>163</v>
      </c>
      <c r="D586" s="316" t="s">
        <v>1225</v>
      </c>
      <c r="E586" s="317" t="s">
        <v>2467</v>
      </c>
      <c r="F586" s="317" t="s">
        <v>4061</v>
      </c>
      <c r="G586" s="318" t="s">
        <v>1850</v>
      </c>
      <c r="H586" s="319">
        <v>5.0133333332953045</v>
      </c>
      <c r="I586" s="319">
        <v>0.98000000001629817</v>
      </c>
      <c r="J586" s="319">
        <v>2.2000000000000002</v>
      </c>
      <c r="K586" s="320">
        <v>15</v>
      </c>
      <c r="L586" s="320">
        <v>30</v>
      </c>
      <c r="M586" s="320">
        <v>5</v>
      </c>
      <c r="N586" s="321" t="s">
        <v>225</v>
      </c>
      <c r="O586" s="321" t="s">
        <v>225</v>
      </c>
      <c r="P586" s="322" t="s">
        <v>225</v>
      </c>
      <c r="Q586" s="308"/>
    </row>
    <row r="587" spans="3:17" x14ac:dyDescent="0.2">
      <c r="C587" s="315">
        <v>532</v>
      </c>
      <c r="D587" s="316" t="s">
        <v>1225</v>
      </c>
      <c r="E587" s="317" t="s">
        <v>2467</v>
      </c>
      <c r="F587" s="317" t="s">
        <v>4061</v>
      </c>
      <c r="G587" s="318" t="s">
        <v>1847</v>
      </c>
      <c r="H587" s="319">
        <v>2.8699999999953434</v>
      </c>
      <c r="I587" s="319">
        <v>8.0566666666651141</v>
      </c>
      <c r="J587" s="319">
        <v>1.4000000000000001</v>
      </c>
      <c r="K587" s="320">
        <v>15</v>
      </c>
      <c r="L587" s="320">
        <v>30</v>
      </c>
      <c r="M587" s="320">
        <v>5</v>
      </c>
      <c r="N587" s="321" t="s">
        <v>225</v>
      </c>
      <c r="O587" s="321" t="s">
        <v>225</v>
      </c>
      <c r="P587" s="322" t="s">
        <v>225</v>
      </c>
      <c r="Q587" s="144"/>
    </row>
    <row r="588" spans="3:17" x14ac:dyDescent="0.2">
      <c r="C588" s="315">
        <v>172</v>
      </c>
      <c r="D588" s="316" t="s">
        <v>1225</v>
      </c>
      <c r="E588" s="317" t="s">
        <v>2467</v>
      </c>
      <c r="F588" s="317" t="s">
        <v>4061</v>
      </c>
      <c r="G588" s="318" t="s">
        <v>1858</v>
      </c>
      <c r="H588" s="319">
        <v>6.9599999999511057</v>
      </c>
      <c r="I588" s="319">
        <v>4.7633333332138141</v>
      </c>
      <c r="J588" s="319">
        <v>1.2000000000000002</v>
      </c>
      <c r="K588" s="320">
        <v>15</v>
      </c>
      <c r="L588" s="320">
        <v>30</v>
      </c>
      <c r="M588" s="320">
        <v>5</v>
      </c>
      <c r="N588" s="321" t="s">
        <v>225</v>
      </c>
      <c r="O588" s="321" t="s">
        <v>225</v>
      </c>
      <c r="P588" s="322" t="s">
        <v>225</v>
      </c>
      <c r="Q588" s="144"/>
    </row>
    <row r="589" spans="3:17" x14ac:dyDescent="0.2">
      <c r="C589" s="315">
        <v>533</v>
      </c>
      <c r="D589" s="316" t="s">
        <v>1225</v>
      </c>
      <c r="E589" s="317" t="s">
        <v>2467</v>
      </c>
      <c r="F589" s="317" t="s">
        <v>4061</v>
      </c>
      <c r="G589" s="318" t="s">
        <v>1859</v>
      </c>
      <c r="H589" s="319">
        <v>4.8000000000349248</v>
      </c>
      <c r="I589" s="319">
        <v>3.513333333330229</v>
      </c>
      <c r="J589" s="319">
        <v>0.4</v>
      </c>
      <c r="K589" s="320">
        <v>15</v>
      </c>
      <c r="L589" s="320">
        <v>30</v>
      </c>
      <c r="M589" s="320">
        <v>5</v>
      </c>
      <c r="N589" s="321" t="s">
        <v>225</v>
      </c>
      <c r="O589" s="321" t="s">
        <v>225</v>
      </c>
      <c r="P589" s="322" t="s">
        <v>225</v>
      </c>
      <c r="Q589" s="308"/>
    </row>
    <row r="590" spans="3:17" x14ac:dyDescent="0.2">
      <c r="C590" s="315">
        <v>187</v>
      </c>
      <c r="D590" s="316" t="s">
        <v>1225</v>
      </c>
      <c r="E590" s="317" t="s">
        <v>2467</v>
      </c>
      <c r="F590" s="317" t="s">
        <v>4061</v>
      </c>
      <c r="G590" s="318" t="s">
        <v>1864</v>
      </c>
      <c r="H590" s="319">
        <v>6.0233333333395427</v>
      </c>
      <c r="I590" s="319">
        <v>4.2799999999115244</v>
      </c>
      <c r="J590" s="319">
        <v>1</v>
      </c>
      <c r="K590" s="320">
        <v>15</v>
      </c>
      <c r="L590" s="320">
        <v>30</v>
      </c>
      <c r="M590" s="320">
        <v>5</v>
      </c>
      <c r="N590" s="321" t="s">
        <v>225</v>
      </c>
      <c r="O590" s="321" t="s">
        <v>225</v>
      </c>
      <c r="P590" s="322" t="s">
        <v>225</v>
      </c>
      <c r="Q590" s="308"/>
    </row>
    <row r="591" spans="3:17" x14ac:dyDescent="0.2">
      <c r="C591" s="315">
        <v>192</v>
      </c>
      <c r="D591" s="316" t="s">
        <v>1225</v>
      </c>
      <c r="E591" s="317" t="s">
        <v>2467</v>
      </c>
      <c r="F591" s="317" t="s">
        <v>4061</v>
      </c>
      <c r="G591" s="318" t="s">
        <v>1865</v>
      </c>
      <c r="H591" s="319">
        <v>0</v>
      </c>
      <c r="I591" s="319">
        <v>1.3233333333511839</v>
      </c>
      <c r="J591" s="319">
        <v>0.4</v>
      </c>
      <c r="K591" s="320">
        <v>15</v>
      </c>
      <c r="L591" s="320">
        <v>30</v>
      </c>
      <c r="M591" s="320">
        <v>5</v>
      </c>
      <c r="N591" s="321" t="s">
        <v>225</v>
      </c>
      <c r="O591" s="321" t="s">
        <v>225</v>
      </c>
      <c r="P591" s="322" t="s">
        <v>225</v>
      </c>
      <c r="Q591" s="308"/>
    </row>
    <row r="592" spans="3:17" x14ac:dyDescent="0.2">
      <c r="C592" s="315">
        <v>536</v>
      </c>
      <c r="D592" s="316" t="s">
        <v>1225</v>
      </c>
      <c r="E592" s="317" t="s">
        <v>2467</v>
      </c>
      <c r="F592" s="317" t="s">
        <v>4061</v>
      </c>
      <c r="G592" s="318" t="s">
        <v>1866</v>
      </c>
      <c r="H592" s="319">
        <v>0</v>
      </c>
      <c r="I592" s="319">
        <v>0</v>
      </c>
      <c r="J592" s="319">
        <v>0</v>
      </c>
      <c r="K592" s="320">
        <v>15</v>
      </c>
      <c r="L592" s="320">
        <v>30</v>
      </c>
      <c r="M592" s="320">
        <v>5</v>
      </c>
      <c r="N592" s="321" t="s">
        <v>225</v>
      </c>
      <c r="O592" s="321" t="s">
        <v>225</v>
      </c>
      <c r="P592" s="322" t="s">
        <v>225</v>
      </c>
      <c r="Q592" s="308"/>
    </row>
    <row r="593" spans="3:17" x14ac:dyDescent="0.2">
      <c r="C593" s="315">
        <v>195</v>
      </c>
      <c r="D593" s="316" t="s">
        <v>1225</v>
      </c>
      <c r="E593" s="317" t="s">
        <v>2467</v>
      </c>
      <c r="F593" s="317" t="s">
        <v>4061</v>
      </c>
      <c r="G593" s="318" t="s">
        <v>1839</v>
      </c>
      <c r="H593" s="319">
        <v>2.9033333333325575</v>
      </c>
      <c r="I593" s="319">
        <v>0.40666666666511447</v>
      </c>
      <c r="J593" s="319">
        <v>0.60000000000000009</v>
      </c>
      <c r="K593" s="320">
        <v>20</v>
      </c>
      <c r="L593" s="320">
        <v>15</v>
      </c>
      <c r="M593" s="320">
        <v>4</v>
      </c>
      <c r="N593" s="321" t="s">
        <v>225</v>
      </c>
      <c r="O593" s="321" t="s">
        <v>225</v>
      </c>
      <c r="P593" s="322" t="s">
        <v>225</v>
      </c>
      <c r="Q593" s="308"/>
    </row>
    <row r="594" spans="3:17" x14ac:dyDescent="0.2">
      <c r="C594" s="315">
        <v>207</v>
      </c>
      <c r="D594" s="316" t="s">
        <v>1225</v>
      </c>
      <c r="E594" s="317" t="s">
        <v>2467</v>
      </c>
      <c r="F594" s="317" t="s">
        <v>4061</v>
      </c>
      <c r="G594" s="318" t="s">
        <v>1841</v>
      </c>
      <c r="H594" s="319">
        <v>1.0600000000325964</v>
      </c>
      <c r="I594" s="319">
        <v>0</v>
      </c>
      <c r="J594" s="319">
        <v>0</v>
      </c>
      <c r="K594" s="320">
        <v>20</v>
      </c>
      <c r="L594" s="320">
        <v>15</v>
      </c>
      <c r="M594" s="320">
        <v>4</v>
      </c>
      <c r="N594" s="321" t="s">
        <v>225</v>
      </c>
      <c r="O594" s="321" t="s">
        <v>225</v>
      </c>
      <c r="P594" s="322" t="s">
        <v>225</v>
      </c>
      <c r="Q594" s="308"/>
    </row>
    <row r="595" spans="3:17" x14ac:dyDescent="0.2">
      <c r="C595" s="315">
        <v>211</v>
      </c>
      <c r="D595" s="316" t="s">
        <v>1225</v>
      </c>
      <c r="E595" s="317" t="s">
        <v>2467</v>
      </c>
      <c r="F595" s="317" t="s">
        <v>4061</v>
      </c>
      <c r="G595" s="318" t="s">
        <v>1837</v>
      </c>
      <c r="H595" s="319">
        <v>5.7466666666092356</v>
      </c>
      <c r="I595" s="319">
        <v>1.1833333333837801</v>
      </c>
      <c r="J595" s="319">
        <v>0.60000000000000009</v>
      </c>
      <c r="K595" s="320">
        <v>15</v>
      </c>
      <c r="L595" s="320">
        <v>30</v>
      </c>
      <c r="M595" s="320">
        <v>5</v>
      </c>
      <c r="N595" s="321" t="s">
        <v>225</v>
      </c>
      <c r="O595" s="321" t="s">
        <v>225</v>
      </c>
      <c r="P595" s="322" t="s">
        <v>225</v>
      </c>
      <c r="Q595" s="308"/>
    </row>
    <row r="596" spans="3:17" x14ac:dyDescent="0.2">
      <c r="C596" s="315">
        <v>220</v>
      </c>
      <c r="D596" s="316" t="s">
        <v>1225</v>
      </c>
      <c r="E596" s="317" t="s">
        <v>2467</v>
      </c>
      <c r="F596" s="317" t="s">
        <v>4061</v>
      </c>
      <c r="G596" s="318" t="s">
        <v>1860</v>
      </c>
      <c r="H596" s="319">
        <v>11.830000000144356</v>
      </c>
      <c r="I596" s="319">
        <v>3.7833333333372141</v>
      </c>
      <c r="J596" s="319">
        <v>0.60000000000000009</v>
      </c>
      <c r="K596" s="320">
        <v>15</v>
      </c>
      <c r="L596" s="320">
        <v>30</v>
      </c>
      <c r="M596" s="320">
        <v>5</v>
      </c>
      <c r="N596" s="321" t="s">
        <v>225</v>
      </c>
      <c r="O596" s="321" t="s">
        <v>225</v>
      </c>
      <c r="P596" s="322" t="s">
        <v>225</v>
      </c>
      <c r="Q596" s="144"/>
    </row>
    <row r="597" spans="3:17" x14ac:dyDescent="0.2">
      <c r="C597" s="315">
        <v>4714</v>
      </c>
      <c r="D597" s="316" t="s">
        <v>1225</v>
      </c>
      <c r="E597" s="317" t="s">
        <v>2467</v>
      </c>
      <c r="F597" s="317" t="s">
        <v>4061</v>
      </c>
      <c r="G597" s="318" t="s">
        <v>6370</v>
      </c>
      <c r="H597" s="319">
        <v>6.3100000000325966</v>
      </c>
      <c r="I597" s="319">
        <v>3.9766666666720996</v>
      </c>
      <c r="J597" s="319">
        <v>0.60000000000000009</v>
      </c>
      <c r="K597" s="320">
        <v>15</v>
      </c>
      <c r="L597" s="320">
        <v>30</v>
      </c>
      <c r="M597" s="320">
        <v>5</v>
      </c>
      <c r="N597" s="321" t="s">
        <v>225</v>
      </c>
      <c r="O597" s="321" t="s">
        <v>225</v>
      </c>
      <c r="P597" s="322" t="s">
        <v>225</v>
      </c>
      <c r="Q597" s="144"/>
    </row>
    <row r="598" spans="3:17" x14ac:dyDescent="0.2">
      <c r="C598" s="315">
        <v>1096</v>
      </c>
      <c r="D598" s="316" t="s">
        <v>1225</v>
      </c>
      <c r="E598" s="317" t="s">
        <v>2467</v>
      </c>
      <c r="F598" s="317" t="s">
        <v>4061</v>
      </c>
      <c r="G598" s="318" t="s">
        <v>1863</v>
      </c>
      <c r="H598" s="319">
        <v>3.7733333333046177</v>
      </c>
      <c r="I598" s="319">
        <v>16.989999999990687</v>
      </c>
      <c r="J598" s="319">
        <v>1.6</v>
      </c>
      <c r="K598" s="320">
        <v>20</v>
      </c>
      <c r="L598" s="320">
        <v>15</v>
      </c>
      <c r="M598" s="320">
        <v>4</v>
      </c>
      <c r="N598" s="321" t="s">
        <v>225</v>
      </c>
      <c r="O598" s="321" t="s">
        <v>224</v>
      </c>
      <c r="P598" s="322" t="s">
        <v>225</v>
      </c>
      <c r="Q598" s="144"/>
    </row>
    <row r="599" spans="3:17" x14ac:dyDescent="0.2">
      <c r="C599" s="315">
        <v>1097</v>
      </c>
      <c r="D599" s="316" t="s">
        <v>1225</v>
      </c>
      <c r="E599" s="317" t="s">
        <v>2467</v>
      </c>
      <c r="F599" s="317" t="s">
        <v>4061</v>
      </c>
      <c r="G599" s="318" t="s">
        <v>1834</v>
      </c>
      <c r="H599" s="319">
        <v>3.1366666666930545</v>
      </c>
      <c r="I599" s="319">
        <v>0.22666666667209939</v>
      </c>
      <c r="J599" s="319">
        <v>0.2</v>
      </c>
      <c r="K599" s="320">
        <v>20</v>
      </c>
      <c r="L599" s="320">
        <v>15</v>
      </c>
      <c r="M599" s="320">
        <v>4</v>
      </c>
      <c r="N599" s="321" t="s">
        <v>225</v>
      </c>
      <c r="O599" s="321" t="s">
        <v>225</v>
      </c>
      <c r="P599" s="322" t="s">
        <v>225</v>
      </c>
      <c r="Q599" s="144"/>
    </row>
    <row r="600" spans="3:17" x14ac:dyDescent="0.2">
      <c r="C600" s="315">
        <v>1309</v>
      </c>
      <c r="D600" s="316" t="s">
        <v>1225</v>
      </c>
      <c r="E600" s="317" t="s">
        <v>2467</v>
      </c>
      <c r="F600" s="317" t="s">
        <v>4061</v>
      </c>
      <c r="G600" s="318" t="s">
        <v>1853</v>
      </c>
      <c r="H600" s="319">
        <v>2.8833333333372142</v>
      </c>
      <c r="I600" s="319">
        <v>0.66333333333022892</v>
      </c>
      <c r="J600" s="319">
        <v>0.2</v>
      </c>
      <c r="K600" s="320">
        <v>15</v>
      </c>
      <c r="L600" s="320">
        <v>30</v>
      </c>
      <c r="M600" s="320">
        <v>5</v>
      </c>
      <c r="N600" s="321" t="s">
        <v>225</v>
      </c>
      <c r="O600" s="321" t="s">
        <v>225</v>
      </c>
      <c r="P600" s="322" t="s">
        <v>225</v>
      </c>
      <c r="Q600" s="308"/>
    </row>
    <row r="601" spans="3:17" x14ac:dyDescent="0.2">
      <c r="C601" s="315">
        <v>1311</v>
      </c>
      <c r="D601" s="316" t="s">
        <v>1225</v>
      </c>
      <c r="E601" s="317" t="s">
        <v>2467</v>
      </c>
      <c r="F601" s="317" t="s">
        <v>4061</v>
      </c>
      <c r="G601" s="318" t="s">
        <v>1854</v>
      </c>
      <c r="H601" s="319">
        <v>3.2966666666558013</v>
      </c>
      <c r="I601" s="319">
        <v>0.23333333332557232</v>
      </c>
      <c r="J601" s="319">
        <v>0.2</v>
      </c>
      <c r="K601" s="320">
        <v>15</v>
      </c>
      <c r="L601" s="320">
        <v>30</v>
      </c>
      <c r="M601" s="320">
        <v>5</v>
      </c>
      <c r="N601" s="321" t="s">
        <v>225</v>
      </c>
      <c r="O601" s="321" t="s">
        <v>225</v>
      </c>
      <c r="P601" s="322" t="s">
        <v>225</v>
      </c>
      <c r="Q601" s="308"/>
    </row>
    <row r="602" spans="3:17" x14ac:dyDescent="0.2">
      <c r="C602" s="315">
        <v>1315</v>
      </c>
      <c r="D602" s="316" t="s">
        <v>1225</v>
      </c>
      <c r="E602" s="317" t="s">
        <v>2467</v>
      </c>
      <c r="F602" s="317" t="s">
        <v>4061</v>
      </c>
      <c r="G602" s="318" t="s">
        <v>1855</v>
      </c>
      <c r="H602" s="319">
        <v>3.6033333333092745</v>
      </c>
      <c r="I602" s="319">
        <v>3.0400000000256115</v>
      </c>
      <c r="J602" s="319">
        <v>0</v>
      </c>
      <c r="K602" s="320">
        <v>15</v>
      </c>
      <c r="L602" s="320">
        <v>30</v>
      </c>
      <c r="M602" s="320">
        <v>5</v>
      </c>
      <c r="N602" s="321" t="s">
        <v>225</v>
      </c>
      <c r="O602" s="321" t="s">
        <v>225</v>
      </c>
      <c r="P602" s="322" t="s">
        <v>225</v>
      </c>
      <c r="Q602" s="144"/>
    </row>
    <row r="603" spans="3:17" x14ac:dyDescent="0.2">
      <c r="C603" s="315">
        <v>1313</v>
      </c>
      <c r="D603" s="316" t="s">
        <v>1225</v>
      </c>
      <c r="E603" s="317" t="s">
        <v>2467</v>
      </c>
      <c r="F603" s="317" t="s">
        <v>4061</v>
      </c>
      <c r="G603" s="318" t="s">
        <v>1851</v>
      </c>
      <c r="H603" s="319">
        <v>0</v>
      </c>
      <c r="I603" s="319">
        <v>0</v>
      </c>
      <c r="J603" s="319">
        <v>0</v>
      </c>
      <c r="K603" s="320">
        <v>15</v>
      </c>
      <c r="L603" s="320">
        <v>30</v>
      </c>
      <c r="M603" s="320">
        <v>5</v>
      </c>
      <c r="N603" s="321" t="s">
        <v>225</v>
      </c>
      <c r="O603" s="321" t="s">
        <v>225</v>
      </c>
      <c r="P603" s="322" t="s">
        <v>225</v>
      </c>
      <c r="Q603" s="308"/>
    </row>
    <row r="604" spans="3:17" x14ac:dyDescent="0.2">
      <c r="C604" s="315">
        <v>1314</v>
      </c>
      <c r="D604" s="316" t="s">
        <v>1225</v>
      </c>
      <c r="E604" s="317" t="s">
        <v>2467</v>
      </c>
      <c r="F604" s="317" t="s">
        <v>4061</v>
      </c>
      <c r="G604" s="318" t="s">
        <v>1851</v>
      </c>
      <c r="H604" s="319">
        <v>0</v>
      </c>
      <c r="I604" s="319">
        <v>0</v>
      </c>
      <c r="J604" s="319">
        <v>0</v>
      </c>
      <c r="K604" s="320">
        <v>15</v>
      </c>
      <c r="L604" s="320">
        <v>30</v>
      </c>
      <c r="M604" s="320">
        <v>5</v>
      </c>
      <c r="N604" s="321" t="s">
        <v>225</v>
      </c>
      <c r="O604" s="321" t="s">
        <v>225</v>
      </c>
      <c r="P604" s="322" t="s">
        <v>225</v>
      </c>
      <c r="Q604" s="308"/>
    </row>
    <row r="605" spans="3:17" x14ac:dyDescent="0.2">
      <c r="C605" s="315">
        <v>1318</v>
      </c>
      <c r="D605" s="316" t="s">
        <v>1225</v>
      </c>
      <c r="E605" s="317" t="s">
        <v>2467</v>
      </c>
      <c r="F605" s="317" t="s">
        <v>4061</v>
      </c>
      <c r="G605" s="318" t="s">
        <v>1852</v>
      </c>
      <c r="H605" s="319">
        <v>0</v>
      </c>
      <c r="I605" s="319">
        <v>11.860000000032597</v>
      </c>
      <c r="J605" s="319">
        <v>0.60000000000000009</v>
      </c>
      <c r="K605" s="320">
        <v>15</v>
      </c>
      <c r="L605" s="320">
        <v>30</v>
      </c>
      <c r="M605" s="320">
        <v>5</v>
      </c>
      <c r="N605" s="321" t="s">
        <v>225</v>
      </c>
      <c r="O605" s="321" t="s">
        <v>225</v>
      </c>
      <c r="P605" s="322" t="s">
        <v>225</v>
      </c>
      <c r="Q605" s="308"/>
    </row>
    <row r="606" spans="3:17" x14ac:dyDescent="0.2">
      <c r="C606" s="315">
        <v>1321</v>
      </c>
      <c r="D606" s="316" t="s">
        <v>1225</v>
      </c>
      <c r="E606" s="317" t="s">
        <v>2467</v>
      </c>
      <c r="F606" s="317" t="s">
        <v>4061</v>
      </c>
      <c r="G606" s="318" t="s">
        <v>1862</v>
      </c>
      <c r="H606" s="319">
        <v>0</v>
      </c>
      <c r="I606" s="319">
        <v>0</v>
      </c>
      <c r="J606" s="319">
        <v>0</v>
      </c>
      <c r="K606" s="320">
        <v>20</v>
      </c>
      <c r="L606" s="320">
        <v>10</v>
      </c>
      <c r="M606" s="320">
        <v>3</v>
      </c>
      <c r="N606" s="321" t="s">
        <v>225</v>
      </c>
      <c r="O606" s="321" t="s">
        <v>225</v>
      </c>
      <c r="P606" s="322" t="s">
        <v>225</v>
      </c>
      <c r="Q606" s="308"/>
    </row>
    <row r="607" spans="3:17" x14ac:dyDescent="0.2">
      <c r="C607" s="315">
        <v>1513</v>
      </c>
      <c r="D607" s="316" t="s">
        <v>1225</v>
      </c>
      <c r="E607" s="317" t="s">
        <v>2467</v>
      </c>
      <c r="F607" s="317" t="s">
        <v>4061</v>
      </c>
      <c r="G607" s="318" t="s">
        <v>1836</v>
      </c>
      <c r="H607" s="319">
        <v>4.6933333333348859</v>
      </c>
      <c r="I607" s="319">
        <v>0.63333333330228925</v>
      </c>
      <c r="J607" s="319">
        <v>0.2</v>
      </c>
      <c r="K607" s="320">
        <v>15</v>
      </c>
      <c r="L607" s="320">
        <v>30</v>
      </c>
      <c r="M607" s="320">
        <v>5</v>
      </c>
      <c r="N607" s="321" t="s">
        <v>225</v>
      </c>
      <c r="O607" s="321" t="s">
        <v>225</v>
      </c>
      <c r="P607" s="322" t="s">
        <v>225</v>
      </c>
      <c r="Q607" s="308"/>
    </row>
    <row r="608" spans="3:17" x14ac:dyDescent="0.2">
      <c r="C608" s="315">
        <v>1518</v>
      </c>
      <c r="D608" s="316" t="s">
        <v>1225</v>
      </c>
      <c r="E608" s="317" t="s">
        <v>2467</v>
      </c>
      <c r="F608" s="317" t="s">
        <v>4061</v>
      </c>
      <c r="G608" s="318" t="s">
        <v>1835</v>
      </c>
      <c r="H608" s="319">
        <v>0</v>
      </c>
      <c r="I608" s="319">
        <v>1.6666666651144624E-2</v>
      </c>
      <c r="J608" s="319">
        <v>0.4</v>
      </c>
      <c r="K608" s="320">
        <v>20</v>
      </c>
      <c r="L608" s="320">
        <v>15</v>
      </c>
      <c r="M608" s="320">
        <v>4</v>
      </c>
      <c r="N608" s="321" t="s">
        <v>225</v>
      </c>
      <c r="O608" s="321" t="s">
        <v>225</v>
      </c>
      <c r="P608" s="322" t="s">
        <v>225</v>
      </c>
      <c r="Q608" s="144"/>
    </row>
    <row r="609" spans="3:17" x14ac:dyDescent="0.2">
      <c r="C609" s="315">
        <v>1532</v>
      </c>
      <c r="D609" s="316" t="s">
        <v>1225</v>
      </c>
      <c r="E609" s="317" t="s">
        <v>2467</v>
      </c>
      <c r="F609" s="317" t="s">
        <v>4061</v>
      </c>
      <c r="G609" s="318" t="s">
        <v>1845</v>
      </c>
      <c r="H609" s="319">
        <v>1.1933333333116025</v>
      </c>
      <c r="I609" s="319">
        <v>3.7866666666464881</v>
      </c>
      <c r="J609" s="319">
        <v>0.60000000000000009</v>
      </c>
      <c r="K609" s="320">
        <v>15</v>
      </c>
      <c r="L609" s="320">
        <v>30</v>
      </c>
      <c r="M609" s="320">
        <v>5</v>
      </c>
      <c r="N609" s="321" t="s">
        <v>225</v>
      </c>
      <c r="O609" s="321" t="s">
        <v>225</v>
      </c>
      <c r="P609" s="322" t="s">
        <v>225</v>
      </c>
      <c r="Q609" s="308"/>
    </row>
    <row r="610" spans="3:17" x14ac:dyDescent="0.2">
      <c r="C610" s="315">
        <v>1534</v>
      </c>
      <c r="D610" s="316" t="s">
        <v>1225</v>
      </c>
      <c r="E610" s="317" t="s">
        <v>2467</v>
      </c>
      <c r="F610" s="317" t="s">
        <v>4061</v>
      </c>
      <c r="G610" s="318" t="s">
        <v>1840</v>
      </c>
      <c r="H610" s="319">
        <v>0</v>
      </c>
      <c r="I610" s="319">
        <v>0</v>
      </c>
      <c r="J610" s="319">
        <v>0</v>
      </c>
      <c r="K610" s="320">
        <v>20</v>
      </c>
      <c r="L610" s="320">
        <v>10</v>
      </c>
      <c r="M610" s="320">
        <v>3</v>
      </c>
      <c r="N610" s="321" t="s">
        <v>225</v>
      </c>
      <c r="O610" s="321" t="s">
        <v>225</v>
      </c>
      <c r="P610" s="322" t="s">
        <v>225</v>
      </c>
      <c r="Q610" s="308"/>
    </row>
    <row r="611" spans="3:17" x14ac:dyDescent="0.2">
      <c r="C611" s="315">
        <v>1098</v>
      </c>
      <c r="D611" s="316" t="s">
        <v>1225</v>
      </c>
      <c r="E611" s="317" t="s">
        <v>2467</v>
      </c>
      <c r="F611" s="317" t="s">
        <v>4061</v>
      </c>
      <c r="G611" s="318" t="s">
        <v>1843</v>
      </c>
      <c r="H611" s="319">
        <v>2.7500000000232832</v>
      </c>
      <c r="I611" s="319">
        <v>1.0733333333744668</v>
      </c>
      <c r="J611" s="319">
        <v>0.60000000000000009</v>
      </c>
      <c r="K611" s="320">
        <v>20</v>
      </c>
      <c r="L611" s="320">
        <v>15</v>
      </c>
      <c r="M611" s="320">
        <v>4</v>
      </c>
      <c r="N611" s="321" t="s">
        <v>225</v>
      </c>
      <c r="O611" s="321" t="s">
        <v>225</v>
      </c>
      <c r="P611" s="322" t="s">
        <v>225</v>
      </c>
      <c r="Q611" s="144"/>
    </row>
    <row r="612" spans="3:17" x14ac:dyDescent="0.2">
      <c r="C612" s="315">
        <v>222</v>
      </c>
      <c r="D612" s="316" t="s">
        <v>1225</v>
      </c>
      <c r="E612" s="317" t="s">
        <v>2467</v>
      </c>
      <c r="F612" s="317" t="s">
        <v>4061</v>
      </c>
      <c r="G612" s="318" t="s">
        <v>1861</v>
      </c>
      <c r="H612" s="319">
        <v>3.9233333333395422</v>
      </c>
      <c r="I612" s="319">
        <v>0</v>
      </c>
      <c r="J612" s="319">
        <v>0.2</v>
      </c>
      <c r="K612" s="320">
        <v>15</v>
      </c>
      <c r="L612" s="320">
        <v>30</v>
      </c>
      <c r="M612" s="320">
        <v>5</v>
      </c>
      <c r="N612" s="321" t="s">
        <v>225</v>
      </c>
      <c r="O612" s="321" t="s">
        <v>225</v>
      </c>
      <c r="P612" s="322" t="s">
        <v>225</v>
      </c>
      <c r="Q612" s="144"/>
    </row>
    <row r="613" spans="3:17" x14ac:dyDescent="0.2">
      <c r="C613" s="315">
        <v>4715</v>
      </c>
      <c r="D613" s="316" t="s">
        <v>1225</v>
      </c>
      <c r="E613" s="317" t="s">
        <v>2467</v>
      </c>
      <c r="F613" s="317" t="s">
        <v>4061</v>
      </c>
      <c r="G613" s="318" t="s">
        <v>6371</v>
      </c>
      <c r="H613" s="319">
        <v>2.7066666666883976</v>
      </c>
      <c r="I613" s="319">
        <v>0</v>
      </c>
      <c r="J613" s="319">
        <v>0</v>
      </c>
      <c r="K613" s="320">
        <v>15</v>
      </c>
      <c r="L613" s="320">
        <v>30</v>
      </c>
      <c r="M613" s="320">
        <v>5</v>
      </c>
      <c r="N613" s="321" t="s">
        <v>225</v>
      </c>
      <c r="O613" s="321" t="s">
        <v>225</v>
      </c>
      <c r="P613" s="322" t="s">
        <v>225</v>
      </c>
      <c r="Q613" s="308"/>
    </row>
    <row r="614" spans="3:17" x14ac:dyDescent="0.2">
      <c r="C614" s="315">
        <v>1095</v>
      </c>
      <c r="D614" s="316" t="s">
        <v>1225</v>
      </c>
      <c r="E614" s="317" t="s">
        <v>2467</v>
      </c>
      <c r="F614" s="317" t="s">
        <v>4061</v>
      </c>
      <c r="G614" s="318" t="s">
        <v>1834</v>
      </c>
      <c r="H614" s="319">
        <v>3.1366666666930545</v>
      </c>
      <c r="I614" s="319">
        <v>0.22666666667209939</v>
      </c>
      <c r="J614" s="319">
        <v>0.2</v>
      </c>
      <c r="K614" s="320">
        <v>20</v>
      </c>
      <c r="L614" s="320">
        <v>15</v>
      </c>
      <c r="M614" s="320">
        <v>4</v>
      </c>
      <c r="N614" s="321" t="s">
        <v>225</v>
      </c>
      <c r="O614" s="321" t="s">
        <v>225</v>
      </c>
      <c r="P614" s="322" t="s">
        <v>225</v>
      </c>
      <c r="Q614" s="308"/>
    </row>
    <row r="615" spans="3:17" x14ac:dyDescent="0.2">
      <c r="C615" s="315">
        <v>212</v>
      </c>
      <c r="D615" s="316" t="s">
        <v>1225</v>
      </c>
      <c r="E615" s="317" t="s">
        <v>2467</v>
      </c>
      <c r="F615" s="317" t="s">
        <v>4061</v>
      </c>
      <c r="G615" s="318" t="s">
        <v>1838</v>
      </c>
      <c r="H615" s="319">
        <v>9.8033333333325583</v>
      </c>
      <c r="I615" s="319">
        <v>3.1000000000116419</v>
      </c>
      <c r="J615" s="319">
        <v>1</v>
      </c>
      <c r="K615" s="320">
        <v>15</v>
      </c>
      <c r="L615" s="320">
        <v>30</v>
      </c>
      <c r="M615" s="320">
        <v>5</v>
      </c>
      <c r="N615" s="321" t="s">
        <v>225</v>
      </c>
      <c r="O615" s="321" t="s">
        <v>225</v>
      </c>
      <c r="P615" s="322" t="s">
        <v>225</v>
      </c>
      <c r="Q615" s="308"/>
    </row>
    <row r="616" spans="3:17" x14ac:dyDescent="0.2">
      <c r="C616" s="315">
        <v>4571</v>
      </c>
      <c r="D616" s="316" t="s">
        <v>1225</v>
      </c>
      <c r="E616" s="317" t="s">
        <v>2467</v>
      </c>
      <c r="F616" s="317" t="s">
        <v>4061</v>
      </c>
      <c r="G616" s="318" t="s">
        <v>6372</v>
      </c>
      <c r="H616" s="319">
        <v>0</v>
      </c>
      <c r="I616" s="319">
        <v>0</v>
      </c>
      <c r="J616" s="319">
        <v>0</v>
      </c>
      <c r="K616" s="320">
        <v>20</v>
      </c>
      <c r="L616" s="320">
        <v>15</v>
      </c>
      <c r="M616" s="320">
        <v>4</v>
      </c>
      <c r="N616" s="321" t="s">
        <v>225</v>
      </c>
      <c r="O616" s="321" t="s">
        <v>225</v>
      </c>
      <c r="P616" s="322" t="s">
        <v>225</v>
      </c>
      <c r="Q616" s="144"/>
    </row>
    <row r="617" spans="3:17" x14ac:dyDescent="0.2">
      <c r="C617" s="315">
        <v>4572</v>
      </c>
      <c r="D617" s="316" t="s">
        <v>1225</v>
      </c>
      <c r="E617" s="317" t="s">
        <v>2467</v>
      </c>
      <c r="F617" s="317" t="s">
        <v>4061</v>
      </c>
      <c r="G617" s="318" t="s">
        <v>6373</v>
      </c>
      <c r="H617" s="319">
        <v>0</v>
      </c>
      <c r="I617" s="319">
        <v>0</v>
      </c>
      <c r="J617" s="319">
        <v>0</v>
      </c>
      <c r="K617" s="320">
        <v>20</v>
      </c>
      <c r="L617" s="320">
        <v>15</v>
      </c>
      <c r="M617" s="320">
        <v>4</v>
      </c>
      <c r="N617" s="321" t="s">
        <v>225</v>
      </c>
      <c r="O617" s="321" t="s">
        <v>225</v>
      </c>
      <c r="P617" s="322" t="s">
        <v>225</v>
      </c>
      <c r="Q617" s="144"/>
    </row>
    <row r="618" spans="3:17" x14ac:dyDescent="0.2">
      <c r="C618" s="315">
        <v>4496</v>
      </c>
      <c r="D618" s="316" t="s">
        <v>1225</v>
      </c>
      <c r="E618" s="317" t="s">
        <v>2467</v>
      </c>
      <c r="F618" s="317" t="s">
        <v>4061</v>
      </c>
      <c r="G618" s="318" t="s">
        <v>6374</v>
      </c>
      <c r="H618" s="319">
        <v>0</v>
      </c>
      <c r="I618" s="319">
        <v>0</v>
      </c>
      <c r="J618" s="319">
        <v>0</v>
      </c>
      <c r="K618" s="320">
        <v>15</v>
      </c>
      <c r="L618" s="320">
        <v>30</v>
      </c>
      <c r="M618" s="320">
        <v>5</v>
      </c>
      <c r="N618" s="321" t="s">
        <v>225</v>
      </c>
      <c r="O618" s="321" t="s">
        <v>225</v>
      </c>
      <c r="P618" s="322" t="s">
        <v>225</v>
      </c>
      <c r="Q618" s="144"/>
    </row>
    <row r="619" spans="3:17" x14ac:dyDescent="0.2">
      <c r="C619" s="315">
        <v>4493</v>
      </c>
      <c r="D619" s="316" t="s">
        <v>1225</v>
      </c>
      <c r="E619" s="317" t="s">
        <v>2467</v>
      </c>
      <c r="F619" s="317" t="s">
        <v>4061</v>
      </c>
      <c r="G619" s="318" t="s">
        <v>6375</v>
      </c>
      <c r="H619" s="319">
        <v>0</v>
      </c>
      <c r="I619" s="319">
        <v>0</v>
      </c>
      <c r="J619" s="319">
        <v>0</v>
      </c>
      <c r="K619" s="320">
        <v>15</v>
      </c>
      <c r="L619" s="320">
        <v>30</v>
      </c>
      <c r="M619" s="320">
        <v>5</v>
      </c>
      <c r="N619" s="321" t="s">
        <v>225</v>
      </c>
      <c r="O619" s="321" t="s">
        <v>225</v>
      </c>
      <c r="P619" s="322" t="s">
        <v>225</v>
      </c>
      <c r="Q619" s="308"/>
    </row>
    <row r="620" spans="3:17" x14ac:dyDescent="0.2">
      <c r="C620" s="315">
        <v>4894</v>
      </c>
      <c r="D620" s="316" t="s">
        <v>1225</v>
      </c>
      <c r="E620" s="317" t="s">
        <v>2470</v>
      </c>
      <c r="F620" s="317" t="s">
        <v>4061</v>
      </c>
      <c r="G620" s="318" t="s">
        <v>6376</v>
      </c>
      <c r="H620" s="319">
        <v>0</v>
      </c>
      <c r="I620" s="319">
        <v>0</v>
      </c>
      <c r="J620" s="319">
        <v>0</v>
      </c>
      <c r="K620" s="320">
        <v>15</v>
      </c>
      <c r="L620" s="320">
        <v>30</v>
      </c>
      <c r="M620" s="320">
        <v>5</v>
      </c>
      <c r="N620" s="321" t="s">
        <v>4096</v>
      </c>
      <c r="O620" s="321" t="s">
        <v>4096</v>
      </c>
      <c r="P620" s="322" t="s">
        <v>4096</v>
      </c>
      <c r="Q620" s="308"/>
    </row>
    <row r="621" spans="3:17" x14ac:dyDescent="0.2">
      <c r="C621" s="315">
        <v>994</v>
      </c>
      <c r="D621" s="316" t="s">
        <v>1225</v>
      </c>
      <c r="E621" s="317" t="s">
        <v>2470</v>
      </c>
      <c r="F621" s="317" t="s">
        <v>4061</v>
      </c>
      <c r="G621" s="318" t="s">
        <v>1891</v>
      </c>
      <c r="H621" s="319">
        <v>626.13666666661163</v>
      </c>
      <c r="I621" s="319">
        <v>1.9066666666301899</v>
      </c>
      <c r="J621" s="319">
        <v>0.4</v>
      </c>
      <c r="K621" s="320">
        <v>20</v>
      </c>
      <c r="L621" s="320">
        <v>15</v>
      </c>
      <c r="M621" s="320">
        <v>4</v>
      </c>
      <c r="N621" s="321" t="s">
        <v>224</v>
      </c>
      <c r="O621" s="321" t="s">
        <v>225</v>
      </c>
      <c r="P621" s="322" t="s">
        <v>225</v>
      </c>
      <c r="Q621" s="308"/>
    </row>
    <row r="622" spans="3:17" x14ac:dyDescent="0.2">
      <c r="C622" s="315">
        <v>1022</v>
      </c>
      <c r="D622" s="316" t="s">
        <v>1225</v>
      </c>
      <c r="E622" s="317" t="s">
        <v>2470</v>
      </c>
      <c r="F622" s="317" t="s">
        <v>4061</v>
      </c>
      <c r="G622" s="318" t="s">
        <v>1905</v>
      </c>
      <c r="H622" s="319">
        <v>204.3999999999418</v>
      </c>
      <c r="I622" s="319">
        <v>4.6666666679084305E-2</v>
      </c>
      <c r="J622" s="319">
        <v>0.4</v>
      </c>
      <c r="K622" s="320">
        <v>20</v>
      </c>
      <c r="L622" s="320">
        <v>15</v>
      </c>
      <c r="M622" s="320">
        <v>4</v>
      </c>
      <c r="N622" s="321" t="s">
        <v>224</v>
      </c>
      <c r="O622" s="321" t="s">
        <v>225</v>
      </c>
      <c r="P622" s="322" t="s">
        <v>225</v>
      </c>
      <c r="Q622" s="308"/>
    </row>
    <row r="623" spans="3:17" x14ac:dyDescent="0.2">
      <c r="C623" s="315">
        <v>984</v>
      </c>
      <c r="D623" s="316" t="s">
        <v>1225</v>
      </c>
      <c r="E623" s="317" t="s">
        <v>2470</v>
      </c>
      <c r="F623" s="317" t="s">
        <v>4061</v>
      </c>
      <c r="G623" s="318" t="s">
        <v>1874</v>
      </c>
      <c r="H623" s="319">
        <v>205.81666666661624</v>
      </c>
      <c r="I623" s="319">
        <v>4.6666666679084305E-2</v>
      </c>
      <c r="J623" s="319">
        <v>0.4</v>
      </c>
      <c r="K623" s="320">
        <v>20</v>
      </c>
      <c r="L623" s="320">
        <v>15</v>
      </c>
      <c r="M623" s="320">
        <v>4</v>
      </c>
      <c r="N623" s="321" t="s">
        <v>224</v>
      </c>
      <c r="O623" s="321" t="s">
        <v>225</v>
      </c>
      <c r="P623" s="322" t="s">
        <v>225</v>
      </c>
      <c r="Q623" s="308"/>
    </row>
    <row r="624" spans="3:17" x14ac:dyDescent="0.2">
      <c r="C624" s="315">
        <v>978</v>
      </c>
      <c r="D624" s="316" t="s">
        <v>1225</v>
      </c>
      <c r="E624" s="317" t="s">
        <v>2470</v>
      </c>
      <c r="F624" s="317" t="s">
        <v>4061</v>
      </c>
      <c r="G624" s="318" t="s">
        <v>2518</v>
      </c>
      <c r="H624" s="319">
        <v>206.98999999996741</v>
      </c>
      <c r="I624" s="319">
        <v>13.89666666663252</v>
      </c>
      <c r="J624" s="319">
        <v>1.2000000000000002</v>
      </c>
      <c r="K624" s="320">
        <v>20</v>
      </c>
      <c r="L624" s="320">
        <v>15</v>
      </c>
      <c r="M624" s="320">
        <v>4</v>
      </c>
      <c r="N624" s="321" t="s">
        <v>224</v>
      </c>
      <c r="O624" s="321" t="s">
        <v>225</v>
      </c>
      <c r="P624" s="322" t="s">
        <v>225</v>
      </c>
      <c r="Q624" s="308"/>
    </row>
    <row r="625" spans="3:17" x14ac:dyDescent="0.2">
      <c r="C625" s="315">
        <v>171</v>
      </c>
      <c r="D625" s="316" t="s">
        <v>1225</v>
      </c>
      <c r="E625" s="317" t="s">
        <v>2470</v>
      </c>
      <c r="F625" s="317" t="s">
        <v>4061</v>
      </c>
      <c r="G625" s="318" t="s">
        <v>1892</v>
      </c>
      <c r="H625" s="319">
        <v>2.3366666666348466</v>
      </c>
      <c r="I625" s="319">
        <v>8.6099999999511052</v>
      </c>
      <c r="J625" s="319">
        <v>1</v>
      </c>
      <c r="K625" s="320">
        <v>20</v>
      </c>
      <c r="L625" s="320">
        <v>15</v>
      </c>
      <c r="M625" s="320">
        <v>4</v>
      </c>
      <c r="N625" s="321" t="s">
        <v>225</v>
      </c>
      <c r="O625" s="321" t="s">
        <v>225</v>
      </c>
      <c r="P625" s="322" t="s">
        <v>225</v>
      </c>
      <c r="Q625" s="144"/>
    </row>
    <row r="626" spans="3:17" x14ac:dyDescent="0.2">
      <c r="C626" s="315">
        <v>178</v>
      </c>
      <c r="D626" s="316" t="s">
        <v>1225</v>
      </c>
      <c r="E626" s="317" t="s">
        <v>2470</v>
      </c>
      <c r="F626" s="317" t="s">
        <v>4061</v>
      </c>
      <c r="G626" s="318" t="s">
        <v>2519</v>
      </c>
      <c r="H626" s="319">
        <v>37.370000000065197</v>
      </c>
      <c r="I626" s="319">
        <v>20.310000000020956</v>
      </c>
      <c r="J626" s="319">
        <v>3.8000000000000003</v>
      </c>
      <c r="K626" s="320">
        <v>20</v>
      </c>
      <c r="L626" s="320">
        <v>15</v>
      </c>
      <c r="M626" s="320">
        <v>4</v>
      </c>
      <c r="N626" s="321" t="s">
        <v>224</v>
      </c>
      <c r="O626" s="321" t="s">
        <v>224</v>
      </c>
      <c r="P626" s="322" t="s">
        <v>225</v>
      </c>
      <c r="Q626" s="308"/>
    </row>
    <row r="627" spans="3:17" x14ac:dyDescent="0.2">
      <c r="C627" s="315">
        <v>175</v>
      </c>
      <c r="D627" s="316" t="s">
        <v>1225</v>
      </c>
      <c r="E627" s="317" t="s">
        <v>2470</v>
      </c>
      <c r="F627" s="317" t="s">
        <v>4061</v>
      </c>
      <c r="G627" s="318" t="s">
        <v>1879</v>
      </c>
      <c r="H627" s="319">
        <v>33.123333333351184</v>
      </c>
      <c r="I627" s="319">
        <v>20.310000000020956</v>
      </c>
      <c r="J627" s="319">
        <v>3.8000000000000003</v>
      </c>
      <c r="K627" s="320">
        <v>20</v>
      </c>
      <c r="L627" s="320">
        <v>15</v>
      </c>
      <c r="M627" s="320">
        <v>4</v>
      </c>
      <c r="N627" s="321" t="s">
        <v>224</v>
      </c>
      <c r="O627" s="321" t="s">
        <v>224</v>
      </c>
      <c r="P627" s="322" t="s">
        <v>225</v>
      </c>
      <c r="Q627" s="308"/>
    </row>
    <row r="628" spans="3:17" x14ac:dyDescent="0.2">
      <c r="C628" s="315">
        <v>179</v>
      </c>
      <c r="D628" s="316" t="s">
        <v>1225</v>
      </c>
      <c r="E628" s="317" t="s">
        <v>2470</v>
      </c>
      <c r="F628" s="317" t="s">
        <v>4061</v>
      </c>
      <c r="G628" s="318" t="s">
        <v>1899</v>
      </c>
      <c r="H628" s="319">
        <v>40.543333333369816</v>
      </c>
      <c r="I628" s="319">
        <v>20.310000000020956</v>
      </c>
      <c r="J628" s="319">
        <v>3.6</v>
      </c>
      <c r="K628" s="320">
        <v>20</v>
      </c>
      <c r="L628" s="320">
        <v>15</v>
      </c>
      <c r="M628" s="320">
        <v>4</v>
      </c>
      <c r="N628" s="321" t="s">
        <v>224</v>
      </c>
      <c r="O628" s="321" t="s">
        <v>224</v>
      </c>
      <c r="P628" s="322" t="s">
        <v>225</v>
      </c>
      <c r="Q628" s="308"/>
    </row>
    <row r="629" spans="3:17" x14ac:dyDescent="0.2">
      <c r="C629" s="315">
        <v>176</v>
      </c>
      <c r="D629" s="316" t="s">
        <v>1225</v>
      </c>
      <c r="E629" s="317" t="s">
        <v>2470</v>
      </c>
      <c r="F629" s="317" t="s">
        <v>4061</v>
      </c>
      <c r="G629" s="318" t="s">
        <v>1884</v>
      </c>
      <c r="H629" s="319">
        <v>40.543333333369816</v>
      </c>
      <c r="I629" s="319">
        <v>20.310000000020956</v>
      </c>
      <c r="J629" s="319">
        <v>3.6</v>
      </c>
      <c r="K629" s="320">
        <v>20</v>
      </c>
      <c r="L629" s="320">
        <v>15</v>
      </c>
      <c r="M629" s="320">
        <v>4</v>
      </c>
      <c r="N629" s="321" t="s">
        <v>224</v>
      </c>
      <c r="O629" s="321" t="s">
        <v>224</v>
      </c>
      <c r="P629" s="322" t="s">
        <v>225</v>
      </c>
      <c r="Q629" s="308"/>
    </row>
    <row r="630" spans="3:17" x14ac:dyDescent="0.2">
      <c r="C630" s="315">
        <v>180</v>
      </c>
      <c r="D630" s="316" t="s">
        <v>1225</v>
      </c>
      <c r="E630" s="317" t="s">
        <v>2470</v>
      </c>
      <c r="F630" s="317" t="s">
        <v>4061</v>
      </c>
      <c r="G630" s="318" t="s">
        <v>1917</v>
      </c>
      <c r="H630" s="319">
        <v>39.590000000037257</v>
      </c>
      <c r="I630" s="319">
        <v>20.310000000020956</v>
      </c>
      <c r="J630" s="319">
        <v>3.6</v>
      </c>
      <c r="K630" s="320">
        <v>20</v>
      </c>
      <c r="L630" s="320">
        <v>15</v>
      </c>
      <c r="M630" s="320">
        <v>4</v>
      </c>
      <c r="N630" s="321" t="s">
        <v>224</v>
      </c>
      <c r="O630" s="321" t="s">
        <v>224</v>
      </c>
      <c r="P630" s="322" t="s">
        <v>225</v>
      </c>
      <c r="Q630" s="308"/>
    </row>
    <row r="631" spans="3:17" x14ac:dyDescent="0.2">
      <c r="C631" s="315">
        <v>177</v>
      </c>
      <c r="D631" s="316" t="s">
        <v>1225</v>
      </c>
      <c r="E631" s="317" t="s">
        <v>2470</v>
      </c>
      <c r="F631" s="317" t="s">
        <v>4061</v>
      </c>
      <c r="G631" s="318" t="s">
        <v>1888</v>
      </c>
      <c r="H631" s="319">
        <v>42.760000000067521</v>
      </c>
      <c r="I631" s="319">
        <v>21.540000000048895</v>
      </c>
      <c r="J631" s="319">
        <v>4.2</v>
      </c>
      <c r="K631" s="320">
        <v>20</v>
      </c>
      <c r="L631" s="320">
        <v>15</v>
      </c>
      <c r="M631" s="320">
        <v>4</v>
      </c>
      <c r="N631" s="321" t="s">
        <v>224</v>
      </c>
      <c r="O631" s="321" t="s">
        <v>224</v>
      </c>
      <c r="P631" s="322" t="s">
        <v>224</v>
      </c>
      <c r="Q631" s="308"/>
    </row>
    <row r="632" spans="3:17" x14ac:dyDescent="0.2">
      <c r="C632" s="315">
        <v>184</v>
      </c>
      <c r="D632" s="316" t="s">
        <v>1225</v>
      </c>
      <c r="E632" s="317" t="s">
        <v>2470</v>
      </c>
      <c r="F632" s="317" t="s">
        <v>4061</v>
      </c>
      <c r="G632" s="318" t="s">
        <v>1900</v>
      </c>
      <c r="H632" s="319">
        <v>14.233333333348856</v>
      </c>
      <c r="I632" s="319">
        <v>0.6399999999906868</v>
      </c>
      <c r="J632" s="319">
        <v>0.4</v>
      </c>
      <c r="K632" s="320">
        <v>20</v>
      </c>
      <c r="L632" s="320">
        <v>15</v>
      </c>
      <c r="M632" s="320">
        <v>4</v>
      </c>
      <c r="N632" s="321" t="s">
        <v>225</v>
      </c>
      <c r="O632" s="321" t="s">
        <v>225</v>
      </c>
      <c r="P632" s="322" t="s">
        <v>225</v>
      </c>
      <c r="Q632" s="308"/>
    </row>
    <row r="633" spans="3:17" x14ac:dyDescent="0.2">
      <c r="C633" s="315">
        <v>191</v>
      </c>
      <c r="D633" s="316" t="s">
        <v>1225</v>
      </c>
      <c r="E633" s="317" t="s">
        <v>2470</v>
      </c>
      <c r="F633" s="317" t="s">
        <v>4061</v>
      </c>
      <c r="G633" s="318" t="s">
        <v>1895</v>
      </c>
      <c r="H633" s="319">
        <v>15.090000000013971</v>
      </c>
      <c r="I633" s="319">
        <v>29.513333333318588</v>
      </c>
      <c r="J633" s="319">
        <v>2.6</v>
      </c>
      <c r="K633" s="320">
        <v>15</v>
      </c>
      <c r="L633" s="320">
        <v>30</v>
      </c>
      <c r="M633" s="320">
        <v>5</v>
      </c>
      <c r="N633" s="321" t="s">
        <v>224</v>
      </c>
      <c r="O633" s="321" t="s">
        <v>225</v>
      </c>
      <c r="P633" s="322" t="s">
        <v>225</v>
      </c>
      <c r="Q633" s="308"/>
    </row>
    <row r="634" spans="3:17" x14ac:dyDescent="0.2">
      <c r="C634" s="315">
        <v>535</v>
      </c>
      <c r="D634" s="316" t="s">
        <v>1225</v>
      </c>
      <c r="E634" s="317" t="s">
        <v>2470</v>
      </c>
      <c r="F634" s="317" t="s">
        <v>4061</v>
      </c>
      <c r="G634" s="318" t="s">
        <v>1896</v>
      </c>
      <c r="H634" s="319">
        <v>16.396666666679085</v>
      </c>
      <c r="I634" s="319">
        <v>3.5966666666907261</v>
      </c>
      <c r="J634" s="319">
        <v>0.2</v>
      </c>
      <c r="K634" s="320">
        <v>15</v>
      </c>
      <c r="L634" s="320">
        <v>30</v>
      </c>
      <c r="M634" s="320">
        <v>5</v>
      </c>
      <c r="N634" s="321" t="s">
        <v>224</v>
      </c>
      <c r="O634" s="321" t="s">
        <v>225</v>
      </c>
      <c r="P634" s="322" t="s">
        <v>225</v>
      </c>
      <c r="Q634" s="308"/>
    </row>
    <row r="635" spans="3:17" x14ac:dyDescent="0.2">
      <c r="C635" s="315">
        <v>230</v>
      </c>
      <c r="D635" s="316" t="s">
        <v>1225</v>
      </c>
      <c r="E635" s="317" t="s">
        <v>2470</v>
      </c>
      <c r="F635" s="317" t="s">
        <v>4061</v>
      </c>
      <c r="G635" s="318" t="s">
        <v>1867</v>
      </c>
      <c r="H635" s="319">
        <v>12.54000000001397</v>
      </c>
      <c r="I635" s="319">
        <v>16.670000000065194</v>
      </c>
      <c r="J635" s="319">
        <v>1</v>
      </c>
      <c r="K635" s="320">
        <v>20</v>
      </c>
      <c r="L635" s="320">
        <v>15</v>
      </c>
      <c r="M635" s="320">
        <v>4</v>
      </c>
      <c r="N635" s="321" t="s">
        <v>225</v>
      </c>
      <c r="O635" s="321" t="s">
        <v>224</v>
      </c>
      <c r="P635" s="322" t="s">
        <v>225</v>
      </c>
      <c r="Q635" s="308"/>
    </row>
    <row r="636" spans="3:17" x14ac:dyDescent="0.2">
      <c r="C636" s="315">
        <v>231</v>
      </c>
      <c r="D636" s="316" t="s">
        <v>1225</v>
      </c>
      <c r="E636" s="317" t="s">
        <v>2470</v>
      </c>
      <c r="F636" s="317" t="s">
        <v>4061</v>
      </c>
      <c r="G636" s="318" t="s">
        <v>1913</v>
      </c>
      <c r="H636" s="319">
        <v>12.883333333348856</v>
      </c>
      <c r="I636" s="319">
        <v>12.556666666734964</v>
      </c>
      <c r="J636" s="319">
        <v>0.8</v>
      </c>
      <c r="K636" s="320">
        <v>20</v>
      </c>
      <c r="L636" s="320">
        <v>15</v>
      </c>
      <c r="M636" s="320">
        <v>4</v>
      </c>
      <c r="N636" s="321" t="s">
        <v>225</v>
      </c>
      <c r="O636" s="321" t="s">
        <v>225</v>
      </c>
      <c r="P636" s="322" t="s">
        <v>225</v>
      </c>
      <c r="Q636" s="308"/>
    </row>
    <row r="637" spans="3:17" x14ac:dyDescent="0.2">
      <c r="C637" s="315">
        <v>233</v>
      </c>
      <c r="D637" s="316" t="s">
        <v>1225</v>
      </c>
      <c r="E637" s="317" t="s">
        <v>2470</v>
      </c>
      <c r="F637" s="317" t="s">
        <v>4061</v>
      </c>
      <c r="G637" s="318" t="s">
        <v>1924</v>
      </c>
      <c r="H637" s="319">
        <v>12.883333333348856</v>
      </c>
      <c r="I637" s="319">
        <v>7.0900000000605363</v>
      </c>
      <c r="J637" s="319">
        <v>0.60000000000000009</v>
      </c>
      <c r="K637" s="320">
        <v>20</v>
      </c>
      <c r="L637" s="320">
        <v>15</v>
      </c>
      <c r="M637" s="320">
        <v>4</v>
      </c>
      <c r="N637" s="321" t="s">
        <v>225</v>
      </c>
      <c r="O637" s="321" t="s">
        <v>225</v>
      </c>
      <c r="P637" s="322" t="s">
        <v>225</v>
      </c>
      <c r="Q637" s="308"/>
    </row>
    <row r="638" spans="3:17" x14ac:dyDescent="0.2">
      <c r="C638" s="315">
        <v>232</v>
      </c>
      <c r="D638" s="316" t="s">
        <v>1225</v>
      </c>
      <c r="E638" s="317" t="s">
        <v>2470</v>
      </c>
      <c r="F638" s="317" t="s">
        <v>4061</v>
      </c>
      <c r="G638" s="318" t="s">
        <v>1915</v>
      </c>
      <c r="H638" s="319">
        <v>5.0633333333185879</v>
      </c>
      <c r="I638" s="319">
        <v>2.5033333333907652</v>
      </c>
      <c r="J638" s="319">
        <v>0.60000000000000009</v>
      </c>
      <c r="K638" s="320">
        <v>20</v>
      </c>
      <c r="L638" s="320">
        <v>15</v>
      </c>
      <c r="M638" s="320">
        <v>4</v>
      </c>
      <c r="N638" s="321" t="s">
        <v>225</v>
      </c>
      <c r="O638" s="321" t="s">
        <v>225</v>
      </c>
      <c r="P638" s="322" t="s">
        <v>225</v>
      </c>
      <c r="Q638" s="308"/>
    </row>
    <row r="639" spans="3:17" x14ac:dyDescent="0.2">
      <c r="C639" s="315">
        <v>375</v>
      </c>
      <c r="D639" s="316" t="s">
        <v>1225</v>
      </c>
      <c r="E639" s="317" t="s">
        <v>2470</v>
      </c>
      <c r="F639" s="317" t="s">
        <v>4061</v>
      </c>
      <c r="G639" s="318" t="s">
        <v>1922</v>
      </c>
      <c r="H639" s="319">
        <v>8.2966666666790854</v>
      </c>
      <c r="I639" s="319">
        <v>8.6933333333465281</v>
      </c>
      <c r="J639" s="319">
        <v>0.4</v>
      </c>
      <c r="K639" s="320">
        <v>20</v>
      </c>
      <c r="L639" s="320">
        <v>15</v>
      </c>
      <c r="M639" s="320">
        <v>4</v>
      </c>
      <c r="N639" s="321" t="s">
        <v>225</v>
      </c>
      <c r="O639" s="321" t="s">
        <v>225</v>
      </c>
      <c r="P639" s="322" t="s">
        <v>225</v>
      </c>
      <c r="Q639" s="308"/>
    </row>
    <row r="640" spans="3:17" x14ac:dyDescent="0.2">
      <c r="C640" s="315">
        <v>973</v>
      </c>
      <c r="D640" s="316" t="s">
        <v>1225</v>
      </c>
      <c r="E640" s="317" t="s">
        <v>2470</v>
      </c>
      <c r="F640" s="317" t="s">
        <v>4061</v>
      </c>
      <c r="G640" s="318" t="s">
        <v>1920</v>
      </c>
      <c r="H640" s="319">
        <v>5.0633333333185879</v>
      </c>
      <c r="I640" s="319">
        <v>2.5033333333907652</v>
      </c>
      <c r="J640" s="319">
        <v>0.60000000000000009</v>
      </c>
      <c r="K640" s="320">
        <v>20</v>
      </c>
      <c r="L640" s="320">
        <v>15</v>
      </c>
      <c r="M640" s="320">
        <v>4</v>
      </c>
      <c r="N640" s="321" t="s">
        <v>225</v>
      </c>
      <c r="O640" s="321" t="s">
        <v>225</v>
      </c>
      <c r="P640" s="322" t="s">
        <v>225</v>
      </c>
      <c r="Q640" s="144"/>
    </row>
    <row r="641" spans="3:17" x14ac:dyDescent="0.2">
      <c r="C641" s="315">
        <v>1032</v>
      </c>
      <c r="D641" s="316" t="s">
        <v>1225</v>
      </c>
      <c r="E641" s="317" t="s">
        <v>2470</v>
      </c>
      <c r="F641" s="317" t="s">
        <v>4061</v>
      </c>
      <c r="G641" s="318" t="s">
        <v>1911</v>
      </c>
      <c r="H641" s="319">
        <v>5.0633333333185879</v>
      </c>
      <c r="I641" s="319">
        <v>2.4433333334047349</v>
      </c>
      <c r="J641" s="319">
        <v>0.4</v>
      </c>
      <c r="K641" s="320">
        <v>20</v>
      </c>
      <c r="L641" s="320">
        <v>15</v>
      </c>
      <c r="M641" s="320">
        <v>4</v>
      </c>
      <c r="N641" s="321" t="s">
        <v>225</v>
      </c>
      <c r="O641" s="321" t="s">
        <v>225</v>
      </c>
      <c r="P641" s="322" t="s">
        <v>225</v>
      </c>
      <c r="Q641" s="144"/>
    </row>
    <row r="642" spans="3:17" x14ac:dyDescent="0.2">
      <c r="C642" s="315">
        <v>546</v>
      </c>
      <c r="D642" s="316" t="s">
        <v>1225</v>
      </c>
      <c r="E642" s="317" t="s">
        <v>2470</v>
      </c>
      <c r="F642" s="317" t="s">
        <v>4061</v>
      </c>
      <c r="G642" s="318" t="s">
        <v>1868</v>
      </c>
      <c r="H642" s="319">
        <v>11.046666666702368</v>
      </c>
      <c r="I642" s="319">
        <v>3.7300000000046567</v>
      </c>
      <c r="J642" s="319">
        <v>1</v>
      </c>
      <c r="K642" s="320">
        <v>20</v>
      </c>
      <c r="L642" s="320">
        <v>15</v>
      </c>
      <c r="M642" s="320">
        <v>4</v>
      </c>
      <c r="N642" s="321" t="s">
        <v>225</v>
      </c>
      <c r="O642" s="321" t="s">
        <v>225</v>
      </c>
      <c r="P642" s="322" t="s">
        <v>225</v>
      </c>
      <c r="Q642" s="308"/>
    </row>
    <row r="643" spans="3:17" x14ac:dyDescent="0.2">
      <c r="C643" s="315">
        <v>548</v>
      </c>
      <c r="D643" s="316" t="s">
        <v>1225</v>
      </c>
      <c r="E643" s="317" t="s">
        <v>2470</v>
      </c>
      <c r="F643" s="317" t="s">
        <v>4061</v>
      </c>
      <c r="G643" s="318" t="s">
        <v>1925</v>
      </c>
      <c r="H643" s="319">
        <v>11.046666666702368</v>
      </c>
      <c r="I643" s="319">
        <v>3.2366666666697714</v>
      </c>
      <c r="J643" s="319">
        <v>0.8</v>
      </c>
      <c r="K643" s="320">
        <v>20</v>
      </c>
      <c r="L643" s="320">
        <v>15</v>
      </c>
      <c r="M643" s="320">
        <v>4</v>
      </c>
      <c r="N643" s="321" t="s">
        <v>225</v>
      </c>
      <c r="O643" s="321" t="s">
        <v>225</v>
      </c>
      <c r="P643" s="322" t="s">
        <v>225</v>
      </c>
      <c r="Q643" s="144"/>
    </row>
    <row r="644" spans="3:17" x14ac:dyDescent="0.2">
      <c r="C644" s="315">
        <v>547</v>
      </c>
      <c r="D644" s="316" t="s">
        <v>1225</v>
      </c>
      <c r="E644" s="317" t="s">
        <v>2470</v>
      </c>
      <c r="F644" s="317" t="s">
        <v>4061</v>
      </c>
      <c r="G644" s="318" t="s">
        <v>1916</v>
      </c>
      <c r="H644" s="319">
        <v>33.6800000000163</v>
      </c>
      <c r="I644" s="319">
        <v>2.2200000000419098</v>
      </c>
      <c r="J644" s="319">
        <v>1.2000000000000002</v>
      </c>
      <c r="K644" s="320">
        <v>20</v>
      </c>
      <c r="L644" s="320">
        <v>15</v>
      </c>
      <c r="M644" s="320">
        <v>4</v>
      </c>
      <c r="N644" s="321" t="s">
        <v>224</v>
      </c>
      <c r="O644" s="321" t="s">
        <v>225</v>
      </c>
      <c r="P644" s="322" t="s">
        <v>225</v>
      </c>
      <c r="Q644" s="144"/>
    </row>
    <row r="645" spans="3:17" x14ac:dyDescent="0.2">
      <c r="C645" s="315">
        <v>582</v>
      </c>
      <c r="D645" s="316" t="s">
        <v>1225</v>
      </c>
      <c r="E645" s="317" t="s">
        <v>2470</v>
      </c>
      <c r="F645" s="317" t="s">
        <v>4061</v>
      </c>
      <c r="G645" s="318" t="s">
        <v>1923</v>
      </c>
      <c r="H645" s="319">
        <v>4.023333333351184</v>
      </c>
      <c r="I645" s="319">
        <v>0.42666666666045788</v>
      </c>
      <c r="J645" s="319">
        <v>0.2</v>
      </c>
      <c r="K645" s="320">
        <v>20</v>
      </c>
      <c r="L645" s="320">
        <v>15</v>
      </c>
      <c r="M645" s="320">
        <v>4</v>
      </c>
      <c r="N645" s="321" t="s">
        <v>225</v>
      </c>
      <c r="O645" s="321" t="s">
        <v>225</v>
      </c>
      <c r="P645" s="322" t="s">
        <v>225</v>
      </c>
      <c r="Q645" s="144"/>
    </row>
    <row r="646" spans="3:17" x14ac:dyDescent="0.2">
      <c r="C646" s="315">
        <v>974</v>
      </c>
      <c r="D646" s="316" t="s">
        <v>1225</v>
      </c>
      <c r="E646" s="317" t="s">
        <v>2470</v>
      </c>
      <c r="F646" s="317" t="s">
        <v>4061</v>
      </c>
      <c r="G646" s="318" t="s">
        <v>1921</v>
      </c>
      <c r="H646" s="319">
        <v>6.7366666666581301</v>
      </c>
      <c r="I646" s="319">
        <v>2.2200000000419098</v>
      </c>
      <c r="J646" s="319">
        <v>1.2000000000000002</v>
      </c>
      <c r="K646" s="320">
        <v>20</v>
      </c>
      <c r="L646" s="320">
        <v>15</v>
      </c>
      <c r="M646" s="320">
        <v>4</v>
      </c>
      <c r="N646" s="321" t="s">
        <v>225</v>
      </c>
      <c r="O646" s="321" t="s">
        <v>225</v>
      </c>
      <c r="P646" s="322" t="s">
        <v>225</v>
      </c>
      <c r="Q646" s="144"/>
    </row>
    <row r="647" spans="3:17" x14ac:dyDescent="0.2">
      <c r="C647" s="315">
        <v>1033</v>
      </c>
      <c r="D647" s="316" t="s">
        <v>1225</v>
      </c>
      <c r="E647" s="317" t="s">
        <v>2470</v>
      </c>
      <c r="F647" s="317" t="s">
        <v>4061</v>
      </c>
      <c r="G647" s="318" t="s">
        <v>1912</v>
      </c>
      <c r="H647" s="319">
        <v>34.940000000037251</v>
      </c>
      <c r="I647" s="319">
        <v>2.2200000000419098</v>
      </c>
      <c r="J647" s="319">
        <v>1.2000000000000002</v>
      </c>
      <c r="K647" s="320">
        <v>20</v>
      </c>
      <c r="L647" s="320">
        <v>15</v>
      </c>
      <c r="M647" s="320">
        <v>4</v>
      </c>
      <c r="N647" s="321" t="s">
        <v>224</v>
      </c>
      <c r="O647" s="321" t="s">
        <v>225</v>
      </c>
      <c r="P647" s="322" t="s">
        <v>225</v>
      </c>
      <c r="Q647" s="144"/>
    </row>
    <row r="648" spans="3:17" x14ac:dyDescent="0.2">
      <c r="C648" s="315">
        <v>236</v>
      </c>
      <c r="D648" s="316" t="s">
        <v>1225</v>
      </c>
      <c r="E648" s="317" t="s">
        <v>2470</v>
      </c>
      <c r="F648" s="317" t="s">
        <v>4061</v>
      </c>
      <c r="G648" s="318" t="s">
        <v>1886</v>
      </c>
      <c r="H648" s="319">
        <v>4.0899999999906873</v>
      </c>
      <c r="I648" s="319">
        <v>6.3333333330228933E-2</v>
      </c>
      <c r="J648" s="319">
        <v>0.2</v>
      </c>
      <c r="K648" s="320">
        <v>20</v>
      </c>
      <c r="L648" s="320">
        <v>15</v>
      </c>
      <c r="M648" s="320">
        <v>4</v>
      </c>
      <c r="N648" s="321" t="s">
        <v>225</v>
      </c>
      <c r="O648" s="321" t="s">
        <v>225</v>
      </c>
      <c r="P648" s="322" t="s">
        <v>225</v>
      </c>
      <c r="Q648" s="144"/>
    </row>
    <row r="649" spans="3:17" x14ac:dyDescent="0.2">
      <c r="C649" s="315">
        <v>237</v>
      </c>
      <c r="D649" s="316" t="s">
        <v>1225</v>
      </c>
      <c r="E649" s="317" t="s">
        <v>2470</v>
      </c>
      <c r="F649" s="317" t="s">
        <v>4061</v>
      </c>
      <c r="G649" s="318" t="s">
        <v>1918</v>
      </c>
      <c r="H649" s="319">
        <v>4.0899999999906873</v>
      </c>
      <c r="I649" s="319">
        <v>6.3333333330228933E-2</v>
      </c>
      <c r="J649" s="319">
        <v>0.2</v>
      </c>
      <c r="K649" s="320">
        <v>20</v>
      </c>
      <c r="L649" s="320">
        <v>15</v>
      </c>
      <c r="M649" s="320">
        <v>4</v>
      </c>
      <c r="N649" s="321" t="s">
        <v>225</v>
      </c>
      <c r="O649" s="321" t="s">
        <v>225</v>
      </c>
      <c r="P649" s="322" t="s">
        <v>225</v>
      </c>
      <c r="Q649" s="144"/>
    </row>
    <row r="650" spans="3:17" x14ac:dyDescent="0.2">
      <c r="C650" s="315">
        <v>549</v>
      </c>
      <c r="D650" s="316" t="s">
        <v>1225</v>
      </c>
      <c r="E650" s="317" t="s">
        <v>2470</v>
      </c>
      <c r="F650" s="317" t="s">
        <v>4061</v>
      </c>
      <c r="G650" s="318" t="s">
        <v>1887</v>
      </c>
      <c r="H650" s="319">
        <v>2.6800000000046569</v>
      </c>
      <c r="I650" s="319">
        <v>0.11666666669771075</v>
      </c>
      <c r="J650" s="319">
        <v>0.4</v>
      </c>
      <c r="K650" s="320">
        <v>20</v>
      </c>
      <c r="L650" s="320">
        <v>15</v>
      </c>
      <c r="M650" s="320">
        <v>4</v>
      </c>
      <c r="N650" s="321" t="s">
        <v>225</v>
      </c>
      <c r="O650" s="321" t="s">
        <v>225</v>
      </c>
      <c r="P650" s="322" t="s">
        <v>225</v>
      </c>
      <c r="Q650" s="308"/>
    </row>
    <row r="651" spans="3:17" x14ac:dyDescent="0.2">
      <c r="C651" s="315">
        <v>550</v>
      </c>
      <c r="D651" s="316" t="s">
        <v>1225</v>
      </c>
      <c r="E651" s="317" t="s">
        <v>2470</v>
      </c>
      <c r="F651" s="317" t="s">
        <v>4061</v>
      </c>
      <c r="G651" s="318" t="s">
        <v>1919</v>
      </c>
      <c r="H651" s="319">
        <v>2.6800000000046569</v>
      </c>
      <c r="I651" s="319">
        <v>0.11666666669771075</v>
      </c>
      <c r="J651" s="319">
        <v>0.4</v>
      </c>
      <c r="K651" s="320">
        <v>20</v>
      </c>
      <c r="L651" s="320">
        <v>15</v>
      </c>
      <c r="M651" s="320">
        <v>4</v>
      </c>
      <c r="N651" s="321" t="s">
        <v>225</v>
      </c>
      <c r="O651" s="321" t="s">
        <v>225</v>
      </c>
      <c r="P651" s="322" t="s">
        <v>225</v>
      </c>
      <c r="Q651" s="308"/>
    </row>
    <row r="652" spans="3:17" x14ac:dyDescent="0.2">
      <c r="C652" s="315">
        <v>248</v>
      </c>
      <c r="D652" s="316" t="s">
        <v>1225</v>
      </c>
      <c r="E652" s="317" t="s">
        <v>2470</v>
      </c>
      <c r="F652" s="317" t="s">
        <v>4061</v>
      </c>
      <c r="G652" s="318" t="s">
        <v>2520</v>
      </c>
      <c r="H652" s="319">
        <v>4.7333333333255725</v>
      </c>
      <c r="I652" s="319">
        <v>0</v>
      </c>
      <c r="J652" s="319">
        <v>0</v>
      </c>
      <c r="K652" s="320">
        <v>20</v>
      </c>
      <c r="L652" s="320">
        <v>15</v>
      </c>
      <c r="M652" s="320">
        <v>4</v>
      </c>
      <c r="N652" s="321" t="s">
        <v>225</v>
      </c>
      <c r="O652" s="321" t="s">
        <v>225</v>
      </c>
      <c r="P652" s="322" t="s">
        <v>225</v>
      </c>
      <c r="Q652" s="308"/>
    </row>
    <row r="653" spans="3:17" x14ac:dyDescent="0.2">
      <c r="C653" s="315">
        <v>553</v>
      </c>
      <c r="D653" s="316" t="s">
        <v>1225</v>
      </c>
      <c r="E653" s="317" t="s">
        <v>2470</v>
      </c>
      <c r="F653" s="317" t="s">
        <v>4061</v>
      </c>
      <c r="G653" s="318" t="s">
        <v>2521</v>
      </c>
      <c r="H653" s="319">
        <v>0</v>
      </c>
      <c r="I653" s="319">
        <v>0</v>
      </c>
      <c r="J653" s="319">
        <v>0</v>
      </c>
      <c r="K653" s="320">
        <v>20</v>
      </c>
      <c r="L653" s="320">
        <v>15</v>
      </c>
      <c r="M653" s="320">
        <v>4</v>
      </c>
      <c r="N653" s="321" t="s">
        <v>225</v>
      </c>
      <c r="O653" s="321" t="s">
        <v>225</v>
      </c>
      <c r="P653" s="322" t="s">
        <v>225</v>
      </c>
      <c r="Q653" s="308"/>
    </row>
    <row r="654" spans="3:17" x14ac:dyDescent="0.2">
      <c r="C654" s="315">
        <v>281</v>
      </c>
      <c r="D654" s="316" t="s">
        <v>1225</v>
      </c>
      <c r="E654" s="317" t="s">
        <v>2470</v>
      </c>
      <c r="F654" s="317" t="s">
        <v>4061</v>
      </c>
      <c r="G654" s="318" t="s">
        <v>1889</v>
      </c>
      <c r="H654" s="319">
        <v>1.876666666637175</v>
      </c>
      <c r="I654" s="319">
        <v>0.29666666662087665</v>
      </c>
      <c r="J654" s="319">
        <v>0.8</v>
      </c>
      <c r="K654" s="320">
        <v>15</v>
      </c>
      <c r="L654" s="320">
        <v>30</v>
      </c>
      <c r="M654" s="320">
        <v>5</v>
      </c>
      <c r="N654" s="321" t="s">
        <v>225</v>
      </c>
      <c r="O654" s="321" t="s">
        <v>225</v>
      </c>
      <c r="P654" s="322" t="s">
        <v>225</v>
      </c>
      <c r="Q654" s="308"/>
    </row>
    <row r="655" spans="3:17" x14ac:dyDescent="0.2">
      <c r="C655" s="315">
        <v>280</v>
      </c>
      <c r="D655" s="316" t="s">
        <v>1225</v>
      </c>
      <c r="E655" s="317" t="s">
        <v>2470</v>
      </c>
      <c r="F655" s="317" t="s">
        <v>4061</v>
      </c>
      <c r="G655" s="318" t="s">
        <v>1869</v>
      </c>
      <c r="H655" s="319">
        <v>3.7733333333395422</v>
      </c>
      <c r="I655" s="319">
        <v>6.5800000000046568</v>
      </c>
      <c r="J655" s="319">
        <v>2.4000000000000004</v>
      </c>
      <c r="K655" s="320">
        <v>15</v>
      </c>
      <c r="L655" s="320">
        <v>30</v>
      </c>
      <c r="M655" s="320">
        <v>5</v>
      </c>
      <c r="N655" s="321" t="s">
        <v>225</v>
      </c>
      <c r="O655" s="321" t="s">
        <v>225</v>
      </c>
      <c r="P655" s="322" t="s">
        <v>225</v>
      </c>
      <c r="Q655" s="144"/>
    </row>
    <row r="656" spans="3:17" x14ac:dyDescent="0.2">
      <c r="C656" s="315">
        <v>282</v>
      </c>
      <c r="D656" s="316" t="s">
        <v>1225</v>
      </c>
      <c r="E656" s="317" t="s">
        <v>2470</v>
      </c>
      <c r="F656" s="317" t="s">
        <v>4061</v>
      </c>
      <c r="G656" s="318" t="s">
        <v>1902</v>
      </c>
      <c r="H656" s="319">
        <v>3.7733333333395422</v>
      </c>
      <c r="I656" s="319">
        <v>6.5800000000046568</v>
      </c>
      <c r="J656" s="319">
        <v>2.4000000000000004</v>
      </c>
      <c r="K656" s="320">
        <v>15</v>
      </c>
      <c r="L656" s="320">
        <v>30</v>
      </c>
      <c r="M656" s="320">
        <v>5</v>
      </c>
      <c r="N656" s="321" t="s">
        <v>225</v>
      </c>
      <c r="O656" s="321" t="s">
        <v>225</v>
      </c>
      <c r="P656" s="322" t="s">
        <v>225</v>
      </c>
      <c r="Q656" s="308"/>
    </row>
    <row r="657" spans="3:17" x14ac:dyDescent="0.2">
      <c r="C657" s="315">
        <v>1506</v>
      </c>
      <c r="D657" s="316" t="s">
        <v>1225</v>
      </c>
      <c r="E657" s="317" t="s">
        <v>2470</v>
      </c>
      <c r="F657" s="317" t="s">
        <v>4061</v>
      </c>
      <c r="G657" s="318" t="s">
        <v>1898</v>
      </c>
      <c r="H657" s="319">
        <v>8.4066666666185483</v>
      </c>
      <c r="I657" s="319">
        <v>13.07666666675359</v>
      </c>
      <c r="J657" s="319">
        <v>4.6000000000000005</v>
      </c>
      <c r="K657" s="320">
        <v>15</v>
      </c>
      <c r="L657" s="320">
        <v>30</v>
      </c>
      <c r="M657" s="320">
        <v>5</v>
      </c>
      <c r="N657" s="321" t="s">
        <v>225</v>
      </c>
      <c r="O657" s="321" t="s">
        <v>225</v>
      </c>
      <c r="P657" s="322" t="s">
        <v>225</v>
      </c>
      <c r="Q657" s="308"/>
    </row>
    <row r="658" spans="3:17" x14ac:dyDescent="0.2">
      <c r="C658" s="315">
        <v>135</v>
      </c>
      <c r="D658" s="316" t="s">
        <v>1225</v>
      </c>
      <c r="E658" s="317" t="s">
        <v>2470</v>
      </c>
      <c r="F658" s="317" t="s">
        <v>4061</v>
      </c>
      <c r="G658" s="318" t="s">
        <v>1906</v>
      </c>
      <c r="H658" s="319">
        <v>10.249999999953435</v>
      </c>
      <c r="I658" s="319">
        <v>19.60666666670004</v>
      </c>
      <c r="J658" s="319">
        <v>5.4</v>
      </c>
      <c r="K658" s="320">
        <v>15</v>
      </c>
      <c r="L658" s="320">
        <v>30</v>
      </c>
      <c r="M658" s="320">
        <v>5</v>
      </c>
      <c r="N658" s="321" t="s">
        <v>225</v>
      </c>
      <c r="O658" s="321" t="s">
        <v>225</v>
      </c>
      <c r="P658" s="322" t="s">
        <v>224</v>
      </c>
      <c r="Q658" s="308"/>
    </row>
    <row r="659" spans="3:17" x14ac:dyDescent="0.2">
      <c r="C659" s="315">
        <v>563</v>
      </c>
      <c r="D659" s="316" t="s">
        <v>1225</v>
      </c>
      <c r="E659" s="317" t="s">
        <v>2470</v>
      </c>
      <c r="F659" s="317" t="s">
        <v>4061</v>
      </c>
      <c r="G659" s="318" t="s">
        <v>1909</v>
      </c>
      <c r="H659" s="319">
        <v>12.043333333334886</v>
      </c>
      <c r="I659" s="319">
        <v>0.53333333332557231</v>
      </c>
      <c r="J659" s="319">
        <v>1</v>
      </c>
      <c r="K659" s="320">
        <v>20</v>
      </c>
      <c r="L659" s="320">
        <v>10</v>
      </c>
      <c r="M659" s="320">
        <v>3</v>
      </c>
      <c r="N659" s="321" t="s">
        <v>225</v>
      </c>
      <c r="O659" s="321" t="s">
        <v>225</v>
      </c>
      <c r="P659" s="322" t="s">
        <v>225</v>
      </c>
      <c r="Q659" s="308"/>
    </row>
    <row r="660" spans="3:17" x14ac:dyDescent="0.2">
      <c r="C660" s="315">
        <v>306</v>
      </c>
      <c r="D660" s="316" t="s">
        <v>1225</v>
      </c>
      <c r="E660" s="317" t="s">
        <v>2470</v>
      </c>
      <c r="F660" s="317" t="s">
        <v>4061</v>
      </c>
      <c r="G660" s="318" t="s">
        <v>1871</v>
      </c>
      <c r="H660" s="319">
        <v>7.9533333333441991</v>
      </c>
      <c r="I660" s="319">
        <v>1.6666666666860692</v>
      </c>
      <c r="J660" s="319">
        <v>0.2</v>
      </c>
      <c r="K660" s="320">
        <v>20</v>
      </c>
      <c r="L660" s="320">
        <v>10</v>
      </c>
      <c r="M660" s="320">
        <v>3</v>
      </c>
      <c r="N660" s="321" t="s">
        <v>225</v>
      </c>
      <c r="O660" s="321" t="s">
        <v>225</v>
      </c>
      <c r="P660" s="322" t="s">
        <v>225</v>
      </c>
      <c r="Q660" s="308"/>
    </row>
    <row r="661" spans="3:17" x14ac:dyDescent="0.2">
      <c r="C661" s="315">
        <v>313</v>
      </c>
      <c r="D661" s="316" t="s">
        <v>1225</v>
      </c>
      <c r="E661" s="317" t="s">
        <v>2470</v>
      </c>
      <c r="F661" s="317" t="s">
        <v>4061</v>
      </c>
      <c r="G661" s="318" t="s">
        <v>1870</v>
      </c>
      <c r="H661" s="319">
        <v>9.8366666666697711</v>
      </c>
      <c r="I661" s="319">
        <v>6.4833333333022898</v>
      </c>
      <c r="J661" s="319">
        <v>0.60000000000000009</v>
      </c>
      <c r="K661" s="320">
        <v>20</v>
      </c>
      <c r="L661" s="320">
        <v>15</v>
      </c>
      <c r="M661" s="320">
        <v>4</v>
      </c>
      <c r="N661" s="321" t="s">
        <v>225</v>
      </c>
      <c r="O661" s="321" t="s">
        <v>225</v>
      </c>
      <c r="P661" s="322" t="s">
        <v>225</v>
      </c>
      <c r="Q661" s="144"/>
    </row>
    <row r="662" spans="3:17" x14ac:dyDescent="0.2">
      <c r="C662" s="315">
        <v>315</v>
      </c>
      <c r="D662" s="316" t="s">
        <v>1225</v>
      </c>
      <c r="E662" s="317" t="s">
        <v>2470</v>
      </c>
      <c r="F662" s="317" t="s">
        <v>4061</v>
      </c>
      <c r="G662" s="318" t="s">
        <v>1872</v>
      </c>
      <c r="H662" s="319">
        <v>0</v>
      </c>
      <c r="I662" s="319">
        <v>10.903333333390766</v>
      </c>
      <c r="J662" s="319">
        <v>1.8</v>
      </c>
      <c r="K662" s="320">
        <v>15</v>
      </c>
      <c r="L662" s="320">
        <v>30</v>
      </c>
      <c r="M662" s="320">
        <v>5</v>
      </c>
      <c r="N662" s="321" t="s">
        <v>225</v>
      </c>
      <c r="O662" s="321" t="s">
        <v>225</v>
      </c>
      <c r="P662" s="322" t="s">
        <v>225</v>
      </c>
      <c r="Q662" s="308"/>
    </row>
    <row r="663" spans="3:17" x14ac:dyDescent="0.2">
      <c r="C663" s="315">
        <v>325</v>
      </c>
      <c r="D663" s="316" t="s">
        <v>1225</v>
      </c>
      <c r="E663" s="317" t="s">
        <v>2470</v>
      </c>
      <c r="F663" s="317" t="s">
        <v>4061</v>
      </c>
      <c r="G663" s="318" t="s">
        <v>1875</v>
      </c>
      <c r="H663" s="319">
        <v>13.466666666662787</v>
      </c>
      <c r="I663" s="319">
        <v>4.5099999999976719</v>
      </c>
      <c r="J663" s="319">
        <v>0.4</v>
      </c>
      <c r="K663" s="320">
        <v>20</v>
      </c>
      <c r="L663" s="320">
        <v>15</v>
      </c>
      <c r="M663" s="320">
        <v>4</v>
      </c>
      <c r="N663" s="321" t="s">
        <v>225</v>
      </c>
      <c r="O663" s="321" t="s">
        <v>225</v>
      </c>
      <c r="P663" s="322" t="s">
        <v>225</v>
      </c>
      <c r="Q663" s="308"/>
    </row>
    <row r="664" spans="3:17" x14ac:dyDescent="0.2">
      <c r="C664" s="315">
        <v>572</v>
      </c>
      <c r="D664" s="316" t="s">
        <v>1225</v>
      </c>
      <c r="E664" s="317" t="s">
        <v>2470</v>
      </c>
      <c r="F664" s="317" t="s">
        <v>4061</v>
      </c>
      <c r="G664" s="318" t="s">
        <v>1876</v>
      </c>
      <c r="H664" s="319">
        <v>8.4533333333325569</v>
      </c>
      <c r="I664" s="319">
        <v>3.9033333333441989</v>
      </c>
      <c r="J664" s="319">
        <v>0.60000000000000009</v>
      </c>
      <c r="K664" s="320">
        <v>20</v>
      </c>
      <c r="L664" s="320">
        <v>15</v>
      </c>
      <c r="M664" s="320">
        <v>4</v>
      </c>
      <c r="N664" s="321" t="s">
        <v>225</v>
      </c>
      <c r="O664" s="321" t="s">
        <v>225</v>
      </c>
      <c r="P664" s="322" t="s">
        <v>225</v>
      </c>
      <c r="Q664" s="308"/>
    </row>
    <row r="665" spans="3:17" x14ac:dyDescent="0.2">
      <c r="C665" s="315">
        <v>327</v>
      </c>
      <c r="D665" s="316" t="s">
        <v>1225</v>
      </c>
      <c r="E665" s="317" t="s">
        <v>2470</v>
      </c>
      <c r="F665" s="317" t="s">
        <v>4061</v>
      </c>
      <c r="G665" s="318" t="s">
        <v>1883</v>
      </c>
      <c r="H665" s="319">
        <v>14.126666666718666</v>
      </c>
      <c r="I665" s="319">
        <v>9.4366666667279784</v>
      </c>
      <c r="J665" s="319">
        <v>2.6</v>
      </c>
      <c r="K665" s="320">
        <v>20</v>
      </c>
      <c r="L665" s="320">
        <v>15</v>
      </c>
      <c r="M665" s="320">
        <v>4</v>
      </c>
      <c r="N665" s="321" t="s">
        <v>225</v>
      </c>
      <c r="O665" s="321" t="s">
        <v>225</v>
      </c>
      <c r="P665" s="322" t="s">
        <v>225</v>
      </c>
      <c r="Q665" s="308"/>
    </row>
    <row r="666" spans="3:17" x14ac:dyDescent="0.2">
      <c r="C666" s="315">
        <v>328</v>
      </c>
      <c r="D666" s="316" t="s">
        <v>1225</v>
      </c>
      <c r="E666" s="317" t="s">
        <v>2470</v>
      </c>
      <c r="F666" s="317" t="s">
        <v>4061</v>
      </c>
      <c r="G666" s="318" t="s">
        <v>1914</v>
      </c>
      <c r="H666" s="319">
        <v>14.126666666718666</v>
      </c>
      <c r="I666" s="319">
        <v>9.4466666667256511</v>
      </c>
      <c r="J666" s="319">
        <v>2.6</v>
      </c>
      <c r="K666" s="320">
        <v>20</v>
      </c>
      <c r="L666" s="320">
        <v>15</v>
      </c>
      <c r="M666" s="320">
        <v>4</v>
      </c>
      <c r="N666" s="321" t="s">
        <v>225</v>
      </c>
      <c r="O666" s="321" t="s">
        <v>225</v>
      </c>
      <c r="P666" s="322" t="s">
        <v>225</v>
      </c>
      <c r="Q666" s="144"/>
    </row>
    <row r="667" spans="3:17" x14ac:dyDescent="0.2">
      <c r="C667" s="315">
        <v>573</v>
      </c>
      <c r="D667" s="316" t="s">
        <v>1225</v>
      </c>
      <c r="E667" s="317" t="s">
        <v>2470</v>
      </c>
      <c r="F667" s="317" t="s">
        <v>4061</v>
      </c>
      <c r="G667" s="318" t="s">
        <v>1882</v>
      </c>
      <c r="H667" s="319">
        <v>11.756666666606908</v>
      </c>
      <c r="I667" s="319">
        <v>2.6633333333185876</v>
      </c>
      <c r="J667" s="319">
        <v>0</v>
      </c>
      <c r="K667" s="320">
        <v>20</v>
      </c>
      <c r="L667" s="320">
        <v>15</v>
      </c>
      <c r="M667" s="320">
        <v>4</v>
      </c>
      <c r="N667" s="321" t="s">
        <v>225</v>
      </c>
      <c r="O667" s="321" t="s">
        <v>225</v>
      </c>
      <c r="P667" s="322" t="s">
        <v>225</v>
      </c>
      <c r="Q667" s="144"/>
    </row>
    <row r="668" spans="3:17" x14ac:dyDescent="0.2">
      <c r="C668" s="315">
        <v>334</v>
      </c>
      <c r="D668" s="316" t="s">
        <v>1225</v>
      </c>
      <c r="E668" s="317" t="s">
        <v>2470</v>
      </c>
      <c r="F668" s="317" t="s">
        <v>4061</v>
      </c>
      <c r="G668" s="318" t="s">
        <v>1881</v>
      </c>
      <c r="H668" s="319">
        <v>8.8833333334070641</v>
      </c>
      <c r="I668" s="319">
        <v>2.5599999999976717</v>
      </c>
      <c r="J668" s="319">
        <v>0.2</v>
      </c>
      <c r="K668" s="320">
        <v>20</v>
      </c>
      <c r="L668" s="320">
        <v>15</v>
      </c>
      <c r="M668" s="320">
        <v>4</v>
      </c>
      <c r="N668" s="321" t="s">
        <v>225</v>
      </c>
      <c r="O668" s="321" t="s">
        <v>225</v>
      </c>
      <c r="P668" s="322" t="s">
        <v>225</v>
      </c>
      <c r="Q668" s="308"/>
    </row>
    <row r="669" spans="3:17" x14ac:dyDescent="0.2">
      <c r="C669" s="315">
        <v>335</v>
      </c>
      <c r="D669" s="316" t="s">
        <v>1225</v>
      </c>
      <c r="E669" s="317" t="s">
        <v>2470</v>
      </c>
      <c r="F669" s="317" t="s">
        <v>4061</v>
      </c>
      <c r="G669" s="318" t="s">
        <v>1893</v>
      </c>
      <c r="H669" s="319">
        <v>8.8833333334070641</v>
      </c>
      <c r="I669" s="319">
        <v>2.5599999999976717</v>
      </c>
      <c r="J669" s="319">
        <v>0.2</v>
      </c>
      <c r="K669" s="320">
        <v>20</v>
      </c>
      <c r="L669" s="320">
        <v>15</v>
      </c>
      <c r="M669" s="320">
        <v>4</v>
      </c>
      <c r="N669" s="321" t="s">
        <v>225</v>
      </c>
      <c r="O669" s="321" t="s">
        <v>225</v>
      </c>
      <c r="P669" s="322" t="s">
        <v>225</v>
      </c>
      <c r="Q669" s="144"/>
    </row>
    <row r="670" spans="3:17" x14ac:dyDescent="0.2">
      <c r="C670" s="315">
        <v>333</v>
      </c>
      <c r="D670" s="316" t="s">
        <v>1225</v>
      </c>
      <c r="E670" s="317" t="s">
        <v>2470</v>
      </c>
      <c r="F670" s="317" t="s">
        <v>4061</v>
      </c>
      <c r="G670" s="318" t="s">
        <v>1910</v>
      </c>
      <c r="H670" s="319">
        <v>8.8833333334070641</v>
      </c>
      <c r="I670" s="319">
        <v>2.6000000000232832</v>
      </c>
      <c r="J670" s="319">
        <v>0.4</v>
      </c>
      <c r="K670" s="320">
        <v>20</v>
      </c>
      <c r="L670" s="320">
        <v>15</v>
      </c>
      <c r="M670" s="320">
        <v>4</v>
      </c>
      <c r="N670" s="321" t="s">
        <v>225</v>
      </c>
      <c r="O670" s="321" t="s">
        <v>225</v>
      </c>
      <c r="P670" s="322" t="s">
        <v>225</v>
      </c>
      <c r="Q670" s="308"/>
    </row>
    <row r="671" spans="3:17" x14ac:dyDescent="0.2">
      <c r="C671" s="315">
        <v>354</v>
      </c>
      <c r="D671" s="316" t="s">
        <v>1225</v>
      </c>
      <c r="E671" s="317" t="s">
        <v>2470</v>
      </c>
      <c r="F671" s="317" t="s">
        <v>4061</v>
      </c>
      <c r="G671" s="318" t="s">
        <v>1901</v>
      </c>
      <c r="H671" s="319">
        <v>22.389999999955762</v>
      </c>
      <c r="I671" s="319">
        <v>154.77666666662554</v>
      </c>
      <c r="J671" s="319">
        <v>4.8000000000000007</v>
      </c>
      <c r="K671" s="320">
        <v>15</v>
      </c>
      <c r="L671" s="320">
        <v>30</v>
      </c>
      <c r="M671" s="320">
        <v>5</v>
      </c>
      <c r="N671" s="321" t="s">
        <v>224</v>
      </c>
      <c r="O671" s="321" t="s">
        <v>224</v>
      </c>
      <c r="P671" s="322" t="s">
        <v>225</v>
      </c>
      <c r="Q671" s="144"/>
    </row>
    <row r="672" spans="3:17" x14ac:dyDescent="0.2">
      <c r="C672" s="315">
        <v>577</v>
      </c>
      <c r="D672" s="316" t="s">
        <v>1225</v>
      </c>
      <c r="E672" s="317" t="s">
        <v>2470</v>
      </c>
      <c r="F672" s="317" t="s">
        <v>4061</v>
      </c>
      <c r="G672" s="318" t="s">
        <v>1904</v>
      </c>
      <c r="H672" s="319">
        <v>8.9600000000093143</v>
      </c>
      <c r="I672" s="319">
        <v>6.3199999999953436</v>
      </c>
      <c r="J672" s="319">
        <v>3.6</v>
      </c>
      <c r="K672" s="320">
        <v>15</v>
      </c>
      <c r="L672" s="320">
        <v>30</v>
      </c>
      <c r="M672" s="320">
        <v>5</v>
      </c>
      <c r="N672" s="321" t="s">
        <v>225</v>
      </c>
      <c r="O672" s="321" t="s">
        <v>225</v>
      </c>
      <c r="P672" s="322" t="s">
        <v>225</v>
      </c>
      <c r="Q672" s="144"/>
    </row>
    <row r="673" spans="3:17" x14ac:dyDescent="0.2">
      <c r="C673" s="315">
        <v>360</v>
      </c>
      <c r="D673" s="316" t="s">
        <v>1225</v>
      </c>
      <c r="E673" s="317" t="s">
        <v>2470</v>
      </c>
      <c r="F673" s="317" t="s">
        <v>4061</v>
      </c>
      <c r="G673" s="318" t="s">
        <v>1877</v>
      </c>
      <c r="H673" s="319">
        <v>0</v>
      </c>
      <c r="I673" s="319">
        <v>0</v>
      </c>
      <c r="J673" s="319">
        <v>0</v>
      </c>
      <c r="K673" s="320">
        <v>20</v>
      </c>
      <c r="L673" s="320">
        <v>10</v>
      </c>
      <c r="M673" s="320">
        <v>3</v>
      </c>
      <c r="N673" s="321" t="s">
        <v>225</v>
      </c>
      <c r="O673" s="321" t="s">
        <v>225</v>
      </c>
      <c r="P673" s="322" t="s">
        <v>225</v>
      </c>
      <c r="Q673" s="308"/>
    </row>
    <row r="674" spans="3:17" x14ac:dyDescent="0.2">
      <c r="C674" s="315">
        <v>370</v>
      </c>
      <c r="D674" s="316" t="s">
        <v>1225</v>
      </c>
      <c r="E674" s="317" t="s">
        <v>2470</v>
      </c>
      <c r="F674" s="317" t="s">
        <v>4061</v>
      </c>
      <c r="G674" s="318" t="s">
        <v>1873</v>
      </c>
      <c r="H674" s="319">
        <v>5.4466666666441599</v>
      </c>
      <c r="I674" s="319">
        <v>0</v>
      </c>
      <c r="J674" s="319">
        <v>0</v>
      </c>
      <c r="K674" s="320">
        <v>20</v>
      </c>
      <c r="L674" s="320">
        <v>15</v>
      </c>
      <c r="M674" s="320">
        <v>4</v>
      </c>
      <c r="N674" s="321" t="s">
        <v>225</v>
      </c>
      <c r="O674" s="321" t="s">
        <v>225</v>
      </c>
      <c r="P674" s="322" t="s">
        <v>225</v>
      </c>
      <c r="Q674" s="144"/>
    </row>
    <row r="675" spans="3:17" x14ac:dyDescent="0.2">
      <c r="C675" s="315">
        <v>371</v>
      </c>
      <c r="D675" s="316" t="s">
        <v>1225</v>
      </c>
      <c r="E675" s="317" t="s">
        <v>2470</v>
      </c>
      <c r="F675" s="317" t="s">
        <v>4061</v>
      </c>
      <c r="G675" s="318" t="s">
        <v>1908</v>
      </c>
      <c r="H675" s="319">
        <v>5.4466666666441599</v>
      </c>
      <c r="I675" s="319">
        <v>0</v>
      </c>
      <c r="J675" s="319">
        <v>0</v>
      </c>
      <c r="K675" s="320">
        <v>20</v>
      </c>
      <c r="L675" s="320">
        <v>15</v>
      </c>
      <c r="M675" s="320">
        <v>4</v>
      </c>
      <c r="N675" s="321" t="s">
        <v>225</v>
      </c>
      <c r="O675" s="321" t="s">
        <v>225</v>
      </c>
      <c r="P675" s="322" t="s">
        <v>225</v>
      </c>
      <c r="Q675" s="308"/>
    </row>
    <row r="676" spans="3:17" x14ac:dyDescent="0.2">
      <c r="C676" s="315">
        <v>1094</v>
      </c>
      <c r="D676" s="316" t="s">
        <v>1225</v>
      </c>
      <c r="E676" s="317" t="s">
        <v>2470</v>
      </c>
      <c r="F676" s="317" t="s">
        <v>4061</v>
      </c>
      <c r="G676" s="318" t="s">
        <v>1880</v>
      </c>
      <c r="H676" s="319">
        <v>7.3599999999976724</v>
      </c>
      <c r="I676" s="319">
        <v>0.4533333333791234</v>
      </c>
      <c r="J676" s="319">
        <v>0.60000000000000009</v>
      </c>
      <c r="K676" s="320">
        <v>20</v>
      </c>
      <c r="L676" s="320">
        <v>10</v>
      </c>
      <c r="M676" s="320">
        <v>3</v>
      </c>
      <c r="N676" s="321" t="s">
        <v>225</v>
      </c>
      <c r="O676" s="321" t="s">
        <v>225</v>
      </c>
      <c r="P676" s="322" t="s">
        <v>225</v>
      </c>
      <c r="Q676" s="308"/>
    </row>
    <row r="677" spans="3:17" x14ac:dyDescent="0.2">
      <c r="C677" s="315">
        <v>389</v>
      </c>
      <c r="D677" s="316" t="s">
        <v>1225</v>
      </c>
      <c r="E677" s="317" t="s">
        <v>2470</v>
      </c>
      <c r="F677" s="317" t="s">
        <v>4061</v>
      </c>
      <c r="G677" s="318" t="s">
        <v>2522</v>
      </c>
      <c r="H677" s="319">
        <v>9.3300000000279404</v>
      </c>
      <c r="I677" s="319">
        <v>1.9599999999976718</v>
      </c>
      <c r="J677" s="319">
        <v>0</v>
      </c>
      <c r="K677" s="320">
        <v>20</v>
      </c>
      <c r="L677" s="320">
        <v>15</v>
      </c>
      <c r="M677" s="320">
        <v>4</v>
      </c>
      <c r="N677" s="321" t="s">
        <v>225</v>
      </c>
      <c r="O677" s="321" t="s">
        <v>225</v>
      </c>
      <c r="P677" s="322" t="s">
        <v>225</v>
      </c>
      <c r="Q677" s="144"/>
    </row>
    <row r="678" spans="3:17" x14ac:dyDescent="0.2">
      <c r="C678" s="315">
        <v>390</v>
      </c>
      <c r="D678" s="316" t="s">
        <v>1225</v>
      </c>
      <c r="E678" s="317" t="s">
        <v>2470</v>
      </c>
      <c r="F678" s="317" t="s">
        <v>4061</v>
      </c>
      <c r="G678" s="318" t="s">
        <v>2523</v>
      </c>
      <c r="H678" s="319">
        <v>10.536666666716338</v>
      </c>
      <c r="I678" s="319">
        <v>1.9833333333372138</v>
      </c>
      <c r="J678" s="319">
        <v>0.2</v>
      </c>
      <c r="K678" s="320">
        <v>20</v>
      </c>
      <c r="L678" s="320">
        <v>15</v>
      </c>
      <c r="M678" s="320">
        <v>4</v>
      </c>
      <c r="N678" s="321" t="s">
        <v>225</v>
      </c>
      <c r="O678" s="321" t="s">
        <v>225</v>
      </c>
      <c r="P678" s="322" t="s">
        <v>225</v>
      </c>
      <c r="Q678" s="308"/>
    </row>
    <row r="679" spans="3:17" x14ac:dyDescent="0.2">
      <c r="C679" s="315">
        <v>400</v>
      </c>
      <c r="D679" s="316" t="s">
        <v>1225</v>
      </c>
      <c r="E679" s="317" t="s">
        <v>2470</v>
      </c>
      <c r="F679" s="317" t="s">
        <v>4061</v>
      </c>
      <c r="G679" s="318" t="s">
        <v>1878</v>
      </c>
      <c r="H679" s="319">
        <v>0.18666666664648801</v>
      </c>
      <c r="I679" s="319">
        <v>0.36666666663950309</v>
      </c>
      <c r="J679" s="319">
        <v>1.2000000000000002</v>
      </c>
      <c r="K679" s="320">
        <v>20</v>
      </c>
      <c r="L679" s="320">
        <v>15</v>
      </c>
      <c r="M679" s="320">
        <v>4</v>
      </c>
      <c r="N679" s="321" t="s">
        <v>225</v>
      </c>
      <c r="O679" s="321" t="s">
        <v>225</v>
      </c>
      <c r="P679" s="322" t="s">
        <v>225</v>
      </c>
      <c r="Q679" s="308"/>
    </row>
    <row r="680" spans="3:17" x14ac:dyDescent="0.2">
      <c r="C680" s="315">
        <v>1512</v>
      </c>
      <c r="D680" s="316" t="s">
        <v>1225</v>
      </c>
      <c r="E680" s="317" t="s">
        <v>2470</v>
      </c>
      <c r="F680" s="317" t="s">
        <v>4061</v>
      </c>
      <c r="G680" s="318" t="s">
        <v>1907</v>
      </c>
      <c r="H680" s="319">
        <v>0.18666666664648801</v>
      </c>
      <c r="I680" s="319">
        <v>0.36666666663950309</v>
      </c>
      <c r="J680" s="319">
        <v>1.2000000000000002</v>
      </c>
      <c r="K680" s="320">
        <v>20</v>
      </c>
      <c r="L680" s="320">
        <v>15</v>
      </c>
      <c r="M680" s="320">
        <v>4</v>
      </c>
      <c r="N680" s="321" t="s">
        <v>225</v>
      </c>
      <c r="O680" s="321" t="s">
        <v>225</v>
      </c>
      <c r="P680" s="322" t="s">
        <v>225</v>
      </c>
      <c r="Q680" s="308"/>
    </row>
    <row r="681" spans="3:17" x14ac:dyDescent="0.2">
      <c r="C681" s="315">
        <v>4730</v>
      </c>
      <c r="D681" s="316" t="s">
        <v>1225</v>
      </c>
      <c r="E681" s="317" t="s">
        <v>2384</v>
      </c>
      <c r="F681" s="317" t="s">
        <v>4061</v>
      </c>
      <c r="G681" s="318" t="s">
        <v>6377</v>
      </c>
      <c r="H681" s="319">
        <v>0</v>
      </c>
      <c r="I681" s="319">
        <v>0</v>
      </c>
      <c r="J681" s="319">
        <v>0</v>
      </c>
      <c r="K681" s="320">
        <v>20</v>
      </c>
      <c r="L681" s="320">
        <v>15</v>
      </c>
      <c r="M681" s="320">
        <v>4</v>
      </c>
      <c r="N681" s="321" t="s">
        <v>225</v>
      </c>
      <c r="O681" s="321" t="s">
        <v>225</v>
      </c>
      <c r="P681" s="322" t="s">
        <v>225</v>
      </c>
      <c r="Q681" s="144"/>
    </row>
    <row r="682" spans="3:17" x14ac:dyDescent="0.2">
      <c r="C682" s="315">
        <v>4731</v>
      </c>
      <c r="D682" s="316" t="s">
        <v>1225</v>
      </c>
      <c r="E682" s="317" t="s">
        <v>2384</v>
      </c>
      <c r="F682" s="317" t="s">
        <v>4061</v>
      </c>
      <c r="G682" s="318" t="s">
        <v>6378</v>
      </c>
      <c r="H682" s="319">
        <v>0</v>
      </c>
      <c r="I682" s="319">
        <v>0</v>
      </c>
      <c r="J682" s="319">
        <v>0</v>
      </c>
      <c r="K682" s="320">
        <v>20</v>
      </c>
      <c r="L682" s="320">
        <v>15</v>
      </c>
      <c r="M682" s="320">
        <v>4</v>
      </c>
      <c r="N682" s="321" t="s">
        <v>225</v>
      </c>
      <c r="O682" s="321" t="s">
        <v>225</v>
      </c>
      <c r="P682" s="322" t="s">
        <v>225</v>
      </c>
      <c r="Q682" s="308"/>
    </row>
    <row r="683" spans="3:17" x14ac:dyDescent="0.2">
      <c r="C683" s="315">
        <v>4732</v>
      </c>
      <c r="D683" s="316" t="s">
        <v>1225</v>
      </c>
      <c r="E683" s="317" t="s">
        <v>2384</v>
      </c>
      <c r="F683" s="317" t="s">
        <v>4061</v>
      </c>
      <c r="G683" s="318" t="s">
        <v>6379</v>
      </c>
      <c r="H683" s="319">
        <v>0</v>
      </c>
      <c r="I683" s="319">
        <v>0</v>
      </c>
      <c r="J683" s="319">
        <v>0</v>
      </c>
      <c r="K683" s="320">
        <v>20</v>
      </c>
      <c r="L683" s="320">
        <v>15</v>
      </c>
      <c r="M683" s="320">
        <v>4</v>
      </c>
      <c r="N683" s="321" t="s">
        <v>225</v>
      </c>
      <c r="O683" s="321" t="s">
        <v>225</v>
      </c>
      <c r="P683" s="322" t="s">
        <v>225</v>
      </c>
      <c r="Q683" s="308"/>
    </row>
    <row r="684" spans="3:17" x14ac:dyDescent="0.2">
      <c r="C684" s="315">
        <v>4498</v>
      </c>
      <c r="D684" s="316" t="s">
        <v>1225</v>
      </c>
      <c r="E684" s="317" t="s">
        <v>2384</v>
      </c>
      <c r="F684" s="317" t="s">
        <v>4061</v>
      </c>
      <c r="G684" s="318" t="s">
        <v>6380</v>
      </c>
      <c r="H684" s="319">
        <v>0</v>
      </c>
      <c r="I684" s="319">
        <v>0</v>
      </c>
      <c r="J684" s="319">
        <v>0</v>
      </c>
      <c r="K684" s="320">
        <v>20</v>
      </c>
      <c r="L684" s="320">
        <v>15</v>
      </c>
      <c r="M684" s="320">
        <v>4</v>
      </c>
      <c r="N684" s="321" t="s">
        <v>225</v>
      </c>
      <c r="O684" s="321" t="s">
        <v>225</v>
      </c>
      <c r="P684" s="322" t="s">
        <v>225</v>
      </c>
      <c r="Q684" s="308"/>
    </row>
    <row r="685" spans="3:17" x14ac:dyDescent="0.2">
      <c r="C685" s="315">
        <v>432</v>
      </c>
      <c r="D685" s="316" t="s">
        <v>1225</v>
      </c>
      <c r="E685" s="317" t="s">
        <v>18</v>
      </c>
      <c r="F685" s="317" t="s">
        <v>4061</v>
      </c>
      <c r="G685" s="318" t="s">
        <v>2099</v>
      </c>
      <c r="H685" s="319">
        <v>9.3866666666697718</v>
      </c>
      <c r="I685" s="319">
        <v>2.6633333333185876</v>
      </c>
      <c r="J685" s="319">
        <v>0</v>
      </c>
      <c r="K685" s="320">
        <v>20</v>
      </c>
      <c r="L685" s="320">
        <v>15</v>
      </c>
      <c r="M685" s="320">
        <v>4</v>
      </c>
      <c r="N685" s="321" t="s">
        <v>225</v>
      </c>
      <c r="O685" s="321" t="s">
        <v>225</v>
      </c>
      <c r="P685" s="322" t="s">
        <v>225</v>
      </c>
      <c r="Q685" s="308"/>
    </row>
    <row r="686" spans="3:17" x14ac:dyDescent="0.2">
      <c r="C686" s="315">
        <v>277</v>
      </c>
      <c r="D686" s="316" t="s">
        <v>1225</v>
      </c>
      <c r="E686" s="317" t="s">
        <v>2470</v>
      </c>
      <c r="F686" s="317" t="s">
        <v>4061</v>
      </c>
      <c r="G686" s="318" t="s">
        <v>1903</v>
      </c>
      <c r="H686" s="319">
        <v>10.99999999998836</v>
      </c>
      <c r="I686" s="319">
        <v>90.976666666637186</v>
      </c>
      <c r="J686" s="319">
        <v>2.2000000000000002</v>
      </c>
      <c r="K686" s="320">
        <v>20</v>
      </c>
      <c r="L686" s="320">
        <v>15</v>
      </c>
      <c r="M686" s="320">
        <v>4</v>
      </c>
      <c r="N686" s="321" t="s">
        <v>225</v>
      </c>
      <c r="O686" s="321" t="s">
        <v>224</v>
      </c>
      <c r="P686" s="322" t="s">
        <v>225</v>
      </c>
      <c r="Q686" s="308"/>
    </row>
    <row r="687" spans="3:17" x14ac:dyDescent="0.2">
      <c r="C687" s="315">
        <v>1336</v>
      </c>
      <c r="D687" s="316" t="s">
        <v>1225</v>
      </c>
      <c r="E687" s="317" t="s">
        <v>2470</v>
      </c>
      <c r="F687" s="317" t="s">
        <v>4061</v>
      </c>
      <c r="G687" s="318" t="s">
        <v>1897</v>
      </c>
      <c r="H687" s="319">
        <v>9.0666666666395042</v>
      </c>
      <c r="I687" s="319">
        <v>90.976666666637186</v>
      </c>
      <c r="J687" s="319">
        <v>2.2000000000000002</v>
      </c>
      <c r="K687" s="320">
        <v>20</v>
      </c>
      <c r="L687" s="320">
        <v>15</v>
      </c>
      <c r="M687" s="320">
        <v>4</v>
      </c>
      <c r="N687" s="321" t="s">
        <v>225</v>
      </c>
      <c r="O687" s="321" t="s">
        <v>224</v>
      </c>
      <c r="P687" s="322" t="s">
        <v>225</v>
      </c>
      <c r="Q687" s="308"/>
    </row>
    <row r="688" spans="3:17" x14ac:dyDescent="0.2">
      <c r="C688" s="315">
        <v>986</v>
      </c>
      <c r="D688" s="316" t="s">
        <v>1225</v>
      </c>
      <c r="E688" s="317" t="s">
        <v>2470</v>
      </c>
      <c r="F688" s="317" t="s">
        <v>4061</v>
      </c>
      <c r="G688" s="318" t="s">
        <v>2524</v>
      </c>
      <c r="H688" s="319">
        <v>196.620000000007</v>
      </c>
      <c r="I688" s="319">
        <v>13.496666666655802</v>
      </c>
      <c r="J688" s="319">
        <v>0.60000000000000009</v>
      </c>
      <c r="K688" s="320">
        <v>20</v>
      </c>
      <c r="L688" s="320">
        <v>15</v>
      </c>
      <c r="M688" s="320">
        <v>4</v>
      </c>
      <c r="N688" s="321" t="s">
        <v>224</v>
      </c>
      <c r="O688" s="321" t="s">
        <v>225</v>
      </c>
      <c r="P688" s="322" t="s">
        <v>225</v>
      </c>
      <c r="Q688" s="308"/>
    </row>
    <row r="689" spans="3:17" x14ac:dyDescent="0.2">
      <c r="C689" s="315">
        <v>274</v>
      </c>
      <c r="D689" s="316" t="s">
        <v>1225</v>
      </c>
      <c r="E689" s="317" t="s">
        <v>2470</v>
      </c>
      <c r="F689" s="317" t="s">
        <v>4061</v>
      </c>
      <c r="G689" s="318" t="s">
        <v>1885</v>
      </c>
      <c r="H689" s="319">
        <v>15.636666666716337</v>
      </c>
      <c r="I689" s="319">
        <v>7.2566666666767565</v>
      </c>
      <c r="J689" s="319">
        <v>1</v>
      </c>
      <c r="K689" s="320">
        <v>20</v>
      </c>
      <c r="L689" s="320">
        <v>15</v>
      </c>
      <c r="M689" s="320">
        <v>4</v>
      </c>
      <c r="N689" s="321" t="s">
        <v>225</v>
      </c>
      <c r="O689" s="321" t="s">
        <v>225</v>
      </c>
      <c r="P689" s="322" t="s">
        <v>225</v>
      </c>
      <c r="Q689" s="308"/>
    </row>
    <row r="690" spans="3:17" x14ac:dyDescent="0.2">
      <c r="C690" s="315">
        <v>276</v>
      </c>
      <c r="D690" s="316" t="s">
        <v>1225</v>
      </c>
      <c r="E690" s="317" t="s">
        <v>2470</v>
      </c>
      <c r="F690" s="317" t="s">
        <v>4061</v>
      </c>
      <c r="G690" s="318" t="s">
        <v>1894</v>
      </c>
      <c r="H690" s="319">
        <v>16.753333333390767</v>
      </c>
      <c r="I690" s="319">
        <v>7.7466666667023674</v>
      </c>
      <c r="J690" s="319">
        <v>1</v>
      </c>
      <c r="K690" s="320">
        <v>20</v>
      </c>
      <c r="L690" s="320">
        <v>15</v>
      </c>
      <c r="M690" s="320">
        <v>4</v>
      </c>
      <c r="N690" s="321" t="s">
        <v>225</v>
      </c>
      <c r="O690" s="321" t="s">
        <v>225</v>
      </c>
      <c r="P690" s="322" t="s">
        <v>225</v>
      </c>
      <c r="Q690" s="144"/>
    </row>
    <row r="691" spans="3:17" x14ac:dyDescent="0.2">
      <c r="C691" s="315">
        <v>1334</v>
      </c>
      <c r="D691" s="316" t="s">
        <v>1225</v>
      </c>
      <c r="E691" s="317" t="s">
        <v>2470</v>
      </c>
      <c r="F691" s="317" t="s">
        <v>4061</v>
      </c>
      <c r="G691" s="318" t="s">
        <v>1926</v>
      </c>
      <c r="H691" s="319">
        <v>4.5200000000302678</v>
      </c>
      <c r="I691" s="319">
        <v>7.219999999960419</v>
      </c>
      <c r="J691" s="319">
        <v>1</v>
      </c>
      <c r="K691" s="320">
        <v>20</v>
      </c>
      <c r="L691" s="320">
        <v>15</v>
      </c>
      <c r="M691" s="320">
        <v>4</v>
      </c>
      <c r="N691" s="321" t="s">
        <v>225</v>
      </c>
      <c r="O691" s="321" t="s">
        <v>225</v>
      </c>
      <c r="P691" s="322" t="s">
        <v>225</v>
      </c>
      <c r="Q691" s="144"/>
    </row>
    <row r="692" spans="3:17" x14ac:dyDescent="0.2">
      <c r="C692" s="315">
        <v>275</v>
      </c>
      <c r="D692" s="316" t="s">
        <v>1225</v>
      </c>
      <c r="E692" s="317" t="s">
        <v>2470</v>
      </c>
      <c r="F692" s="317" t="s">
        <v>4061</v>
      </c>
      <c r="G692" s="318" t="s">
        <v>1890</v>
      </c>
      <c r="H692" s="319">
        <v>8.1433333333698101</v>
      </c>
      <c r="I692" s="319">
        <v>6.8599999999394647</v>
      </c>
      <c r="J692" s="319">
        <v>1</v>
      </c>
      <c r="K692" s="320">
        <v>20</v>
      </c>
      <c r="L692" s="320">
        <v>15</v>
      </c>
      <c r="M692" s="320">
        <v>4</v>
      </c>
      <c r="N692" s="321" t="s">
        <v>225</v>
      </c>
      <c r="O692" s="321" t="s">
        <v>225</v>
      </c>
      <c r="P692" s="322" t="s">
        <v>225</v>
      </c>
      <c r="Q692" s="308"/>
    </row>
    <row r="693" spans="3:17" x14ac:dyDescent="0.2">
      <c r="C693" s="315">
        <v>1675</v>
      </c>
      <c r="D693" s="316" t="s">
        <v>1225</v>
      </c>
      <c r="E693" s="317" t="s">
        <v>2470</v>
      </c>
      <c r="F693" s="317" t="s">
        <v>4061</v>
      </c>
      <c r="G693" s="318" t="s">
        <v>5060</v>
      </c>
      <c r="H693" s="319">
        <v>7.6999999999883588</v>
      </c>
      <c r="I693" s="319">
        <v>1.376666666683741</v>
      </c>
      <c r="J693" s="319">
        <v>1.2000000000000002</v>
      </c>
      <c r="K693" s="320">
        <v>20</v>
      </c>
      <c r="L693" s="320">
        <v>10</v>
      </c>
      <c r="M693" s="320">
        <v>3</v>
      </c>
      <c r="N693" s="321" t="s">
        <v>225</v>
      </c>
      <c r="O693" s="321" t="s">
        <v>225</v>
      </c>
      <c r="P693" s="322" t="s">
        <v>225</v>
      </c>
      <c r="Q693" s="308"/>
    </row>
    <row r="694" spans="3:17" x14ac:dyDescent="0.2">
      <c r="C694" s="315">
        <v>1676</v>
      </c>
      <c r="D694" s="316" t="s">
        <v>1225</v>
      </c>
      <c r="E694" s="317" t="s">
        <v>2470</v>
      </c>
      <c r="F694" s="317" t="s">
        <v>4061</v>
      </c>
      <c r="G694" s="318" t="s">
        <v>6381</v>
      </c>
      <c r="H694" s="319">
        <v>12.28666666665813</v>
      </c>
      <c r="I694" s="319">
        <v>0.75333333330927421</v>
      </c>
      <c r="J694" s="319">
        <v>1</v>
      </c>
      <c r="K694" s="320">
        <v>20</v>
      </c>
      <c r="L694" s="320">
        <v>10</v>
      </c>
      <c r="M694" s="320">
        <v>3</v>
      </c>
      <c r="N694" s="321" t="s">
        <v>225</v>
      </c>
      <c r="O694" s="321" t="s">
        <v>225</v>
      </c>
      <c r="P694" s="322" t="s">
        <v>225</v>
      </c>
      <c r="Q694" s="308"/>
    </row>
    <row r="695" spans="3:17" x14ac:dyDescent="0.2">
      <c r="C695" s="315">
        <v>4477</v>
      </c>
      <c r="D695" s="316" t="s">
        <v>1225</v>
      </c>
      <c r="E695" s="317" t="s">
        <v>2470</v>
      </c>
      <c r="F695" s="317" t="s">
        <v>4061</v>
      </c>
      <c r="G695" s="318" t="s">
        <v>6382</v>
      </c>
      <c r="H695" s="319">
        <v>2.9579622322499088</v>
      </c>
      <c r="I695" s="319">
        <v>0.32256200680911606</v>
      </c>
      <c r="J695" s="319">
        <v>0.41178128523111607</v>
      </c>
      <c r="K695" s="320">
        <v>20</v>
      </c>
      <c r="L695" s="320">
        <v>15</v>
      </c>
      <c r="M695" s="320">
        <v>4</v>
      </c>
      <c r="N695" s="321" t="s">
        <v>4096</v>
      </c>
      <c r="O695" s="321" t="s">
        <v>4096</v>
      </c>
      <c r="P695" s="322" t="s">
        <v>4096</v>
      </c>
      <c r="Q695" s="308"/>
    </row>
    <row r="696" spans="3:17" x14ac:dyDescent="0.2">
      <c r="C696" s="315">
        <v>4478</v>
      </c>
      <c r="D696" s="316" t="s">
        <v>1225</v>
      </c>
      <c r="E696" s="317" t="s">
        <v>2470</v>
      </c>
      <c r="F696" s="317" t="s">
        <v>4061</v>
      </c>
      <c r="G696" s="318" t="s">
        <v>6383</v>
      </c>
      <c r="H696" s="319">
        <v>7.1833333333488554</v>
      </c>
      <c r="I696" s="319">
        <v>0.78333333344198763</v>
      </c>
      <c r="J696" s="319">
        <v>1</v>
      </c>
      <c r="K696" s="320">
        <v>20</v>
      </c>
      <c r="L696" s="320">
        <v>15</v>
      </c>
      <c r="M696" s="320">
        <v>4</v>
      </c>
      <c r="N696" s="321" t="s">
        <v>4096</v>
      </c>
      <c r="O696" s="321" t="s">
        <v>4096</v>
      </c>
      <c r="P696" s="322" t="s">
        <v>4096</v>
      </c>
      <c r="Q696" s="308"/>
    </row>
    <row r="697" spans="3:17" x14ac:dyDescent="0.2">
      <c r="C697" s="315">
        <v>4479</v>
      </c>
      <c r="D697" s="316" t="s">
        <v>1225</v>
      </c>
      <c r="E697" s="317" t="s">
        <v>2470</v>
      </c>
      <c r="F697" s="317" t="s">
        <v>4061</v>
      </c>
      <c r="G697" s="318" t="s">
        <v>6384</v>
      </c>
      <c r="H697" s="319">
        <v>24.949999999953434</v>
      </c>
      <c r="I697" s="319">
        <v>0</v>
      </c>
      <c r="J697" s="319">
        <v>0</v>
      </c>
      <c r="K697" s="320">
        <v>20</v>
      </c>
      <c r="L697" s="320">
        <v>15</v>
      </c>
      <c r="M697" s="320">
        <v>4</v>
      </c>
      <c r="N697" s="321" t="s">
        <v>4096</v>
      </c>
      <c r="O697" s="321" t="s">
        <v>4096</v>
      </c>
      <c r="P697" s="322" t="s">
        <v>4096</v>
      </c>
      <c r="Q697" s="308"/>
    </row>
    <row r="698" spans="3:17" x14ac:dyDescent="0.2">
      <c r="C698" s="315">
        <v>143</v>
      </c>
      <c r="D698" s="316" t="s">
        <v>1225</v>
      </c>
      <c r="E698" s="317" t="s">
        <v>2384</v>
      </c>
      <c r="F698" s="317" t="s">
        <v>4061</v>
      </c>
      <c r="G698" s="318" t="s">
        <v>2055</v>
      </c>
      <c r="H698" s="319">
        <v>0</v>
      </c>
      <c r="I698" s="319">
        <v>0.35999999998603016</v>
      </c>
      <c r="J698" s="319">
        <v>0.2</v>
      </c>
      <c r="K698" s="320">
        <v>15</v>
      </c>
      <c r="L698" s="320">
        <v>30</v>
      </c>
      <c r="M698" s="320">
        <v>5</v>
      </c>
      <c r="N698" s="321" t="s">
        <v>225</v>
      </c>
      <c r="O698" s="321" t="s">
        <v>225</v>
      </c>
      <c r="P698" s="322" t="s">
        <v>225</v>
      </c>
      <c r="Q698" s="308"/>
    </row>
    <row r="699" spans="3:17" x14ac:dyDescent="0.2">
      <c r="C699" s="315">
        <v>144</v>
      </c>
      <c r="D699" s="316" t="s">
        <v>1225</v>
      </c>
      <c r="E699" s="317" t="s">
        <v>2384</v>
      </c>
      <c r="F699" s="317" t="s">
        <v>4061</v>
      </c>
      <c r="G699" s="318" t="s">
        <v>2092</v>
      </c>
      <c r="H699" s="319">
        <v>0</v>
      </c>
      <c r="I699" s="319">
        <v>0.35999999998603016</v>
      </c>
      <c r="J699" s="319">
        <v>0.2</v>
      </c>
      <c r="K699" s="320">
        <v>15</v>
      </c>
      <c r="L699" s="320">
        <v>30</v>
      </c>
      <c r="M699" s="320">
        <v>5</v>
      </c>
      <c r="N699" s="321" t="s">
        <v>225</v>
      </c>
      <c r="O699" s="321" t="s">
        <v>225</v>
      </c>
      <c r="P699" s="322" t="s">
        <v>225</v>
      </c>
      <c r="Q699" s="308"/>
    </row>
    <row r="700" spans="3:17" x14ac:dyDescent="0.2">
      <c r="C700" s="315">
        <v>524</v>
      </c>
      <c r="D700" s="316" t="s">
        <v>1225</v>
      </c>
      <c r="E700" s="317" t="s">
        <v>2384</v>
      </c>
      <c r="F700" s="317" t="s">
        <v>4061</v>
      </c>
      <c r="G700" s="318" t="s">
        <v>2056</v>
      </c>
      <c r="H700" s="319">
        <v>28.259999999916182</v>
      </c>
      <c r="I700" s="319">
        <v>1.706666666676756</v>
      </c>
      <c r="J700" s="319">
        <v>0.2</v>
      </c>
      <c r="K700" s="320">
        <v>15</v>
      </c>
      <c r="L700" s="320">
        <v>30</v>
      </c>
      <c r="M700" s="320">
        <v>5</v>
      </c>
      <c r="N700" s="321" t="s">
        <v>224</v>
      </c>
      <c r="O700" s="321" t="s">
        <v>225</v>
      </c>
      <c r="P700" s="322" t="s">
        <v>225</v>
      </c>
      <c r="Q700" s="308"/>
    </row>
    <row r="701" spans="3:17" x14ac:dyDescent="0.2">
      <c r="C701" s="315">
        <v>525</v>
      </c>
      <c r="D701" s="316" t="s">
        <v>1225</v>
      </c>
      <c r="E701" s="317" t="s">
        <v>2384</v>
      </c>
      <c r="F701" s="317" t="s">
        <v>4061</v>
      </c>
      <c r="G701" s="318" t="s">
        <v>2093</v>
      </c>
      <c r="H701" s="319">
        <v>28.259999999916182</v>
      </c>
      <c r="I701" s="319">
        <v>1.8166666666860694</v>
      </c>
      <c r="J701" s="319">
        <v>0.2</v>
      </c>
      <c r="K701" s="320">
        <v>15</v>
      </c>
      <c r="L701" s="320">
        <v>30</v>
      </c>
      <c r="M701" s="320">
        <v>5</v>
      </c>
      <c r="N701" s="321" t="s">
        <v>224</v>
      </c>
      <c r="O701" s="321" t="s">
        <v>225</v>
      </c>
      <c r="P701" s="322" t="s">
        <v>225</v>
      </c>
      <c r="Q701" s="308"/>
    </row>
    <row r="702" spans="3:17" x14ac:dyDescent="0.2">
      <c r="C702" s="315">
        <v>153</v>
      </c>
      <c r="D702" s="316" t="s">
        <v>1225</v>
      </c>
      <c r="E702" s="317" t="s">
        <v>2384</v>
      </c>
      <c r="F702" s="317" t="s">
        <v>4061</v>
      </c>
      <c r="G702" s="318" t="s">
        <v>2053</v>
      </c>
      <c r="H702" s="319">
        <v>0</v>
      </c>
      <c r="I702" s="319">
        <v>11.066666666697712</v>
      </c>
      <c r="J702" s="319">
        <v>3.2</v>
      </c>
      <c r="K702" s="320">
        <v>15</v>
      </c>
      <c r="L702" s="320">
        <v>30</v>
      </c>
      <c r="M702" s="320">
        <v>5</v>
      </c>
      <c r="N702" s="321" t="s">
        <v>225</v>
      </c>
      <c r="O702" s="321" t="s">
        <v>225</v>
      </c>
      <c r="P702" s="322" t="s">
        <v>225</v>
      </c>
      <c r="Q702" s="308"/>
    </row>
    <row r="703" spans="3:17" x14ac:dyDescent="0.2">
      <c r="C703" s="315">
        <v>311</v>
      </c>
      <c r="D703" s="316" t="s">
        <v>1225</v>
      </c>
      <c r="E703" s="317" t="s">
        <v>2384</v>
      </c>
      <c r="F703" s="317" t="s">
        <v>4061</v>
      </c>
      <c r="G703" s="318" t="s">
        <v>2525</v>
      </c>
      <c r="H703" s="319">
        <v>11.429999999993015</v>
      </c>
      <c r="I703" s="319">
        <v>0.91333333330694588</v>
      </c>
      <c r="J703" s="319">
        <v>0.4</v>
      </c>
      <c r="K703" s="320">
        <v>15</v>
      </c>
      <c r="L703" s="320">
        <v>30</v>
      </c>
      <c r="M703" s="320">
        <v>5</v>
      </c>
      <c r="N703" s="321" t="s">
        <v>225</v>
      </c>
      <c r="O703" s="321" t="s">
        <v>225</v>
      </c>
      <c r="P703" s="322" t="s">
        <v>225</v>
      </c>
      <c r="Q703" s="308"/>
    </row>
    <row r="704" spans="3:17" x14ac:dyDescent="0.2">
      <c r="C704" s="315">
        <v>570</v>
      </c>
      <c r="D704" s="316" t="s">
        <v>1225</v>
      </c>
      <c r="E704" s="317" t="s">
        <v>2384</v>
      </c>
      <c r="F704" s="317" t="s">
        <v>4061</v>
      </c>
      <c r="G704" s="318" t="s">
        <v>2526</v>
      </c>
      <c r="H704" s="319">
        <v>9.6433333334047351</v>
      </c>
      <c r="I704" s="319">
        <v>2.0500000000465661</v>
      </c>
      <c r="J704" s="319">
        <v>0.4</v>
      </c>
      <c r="K704" s="320">
        <v>15</v>
      </c>
      <c r="L704" s="320">
        <v>30</v>
      </c>
      <c r="M704" s="320">
        <v>5</v>
      </c>
      <c r="N704" s="321" t="s">
        <v>225</v>
      </c>
      <c r="O704" s="321" t="s">
        <v>225</v>
      </c>
      <c r="P704" s="322" t="s">
        <v>225</v>
      </c>
      <c r="Q704" s="308"/>
    </row>
    <row r="705" spans="3:17" x14ac:dyDescent="0.2">
      <c r="C705" s="315">
        <v>466</v>
      </c>
      <c r="D705" s="316" t="s">
        <v>1225</v>
      </c>
      <c r="E705" s="317" t="s">
        <v>2384</v>
      </c>
      <c r="F705" s="317" t="s">
        <v>4061</v>
      </c>
      <c r="G705" s="318" t="s">
        <v>2094</v>
      </c>
      <c r="H705" s="319">
        <v>2.4166666666860692</v>
      </c>
      <c r="I705" s="319">
        <v>0.81333333336515357</v>
      </c>
      <c r="J705" s="319">
        <v>0.4</v>
      </c>
      <c r="K705" s="320">
        <v>15</v>
      </c>
      <c r="L705" s="320">
        <v>30</v>
      </c>
      <c r="M705" s="320">
        <v>5</v>
      </c>
      <c r="N705" s="321" t="s">
        <v>225</v>
      </c>
      <c r="O705" s="321" t="s">
        <v>225</v>
      </c>
      <c r="P705" s="322" t="s">
        <v>225</v>
      </c>
      <c r="Q705" s="144"/>
    </row>
    <row r="706" spans="3:17" x14ac:dyDescent="0.2">
      <c r="C706" s="315">
        <v>157</v>
      </c>
      <c r="D706" s="316" t="s">
        <v>1225</v>
      </c>
      <c r="E706" s="317" t="s">
        <v>2384</v>
      </c>
      <c r="F706" s="317" t="s">
        <v>4061</v>
      </c>
      <c r="G706" s="318" t="s">
        <v>2052</v>
      </c>
      <c r="H706" s="319">
        <v>3.0666666666744278</v>
      </c>
      <c r="I706" s="319">
        <v>3.3333333337213847E-2</v>
      </c>
      <c r="J706" s="319">
        <v>0.4</v>
      </c>
      <c r="K706" s="320">
        <v>15</v>
      </c>
      <c r="L706" s="320">
        <v>30</v>
      </c>
      <c r="M706" s="320">
        <v>5</v>
      </c>
      <c r="N706" s="321" t="s">
        <v>225</v>
      </c>
      <c r="O706" s="321" t="s">
        <v>225</v>
      </c>
      <c r="P706" s="322" t="s">
        <v>225</v>
      </c>
      <c r="Q706" s="308"/>
    </row>
    <row r="707" spans="3:17" x14ac:dyDescent="0.2">
      <c r="C707" s="315">
        <v>160</v>
      </c>
      <c r="D707" s="316" t="s">
        <v>1225</v>
      </c>
      <c r="E707" s="317" t="s">
        <v>2384</v>
      </c>
      <c r="F707" s="317" t="s">
        <v>4061</v>
      </c>
      <c r="G707" s="318" t="s">
        <v>1976</v>
      </c>
      <c r="H707" s="319">
        <v>2.9300000000162982</v>
      </c>
      <c r="I707" s="319">
        <v>1.6466666666907259</v>
      </c>
      <c r="J707" s="319">
        <v>1.6</v>
      </c>
      <c r="K707" s="320">
        <v>15</v>
      </c>
      <c r="L707" s="320">
        <v>30</v>
      </c>
      <c r="M707" s="320">
        <v>5</v>
      </c>
      <c r="N707" s="321" t="s">
        <v>225</v>
      </c>
      <c r="O707" s="321" t="s">
        <v>225</v>
      </c>
      <c r="P707" s="322" t="s">
        <v>225</v>
      </c>
      <c r="Q707" s="144"/>
    </row>
    <row r="708" spans="3:17" x14ac:dyDescent="0.2">
      <c r="C708" s="315">
        <v>167</v>
      </c>
      <c r="D708" s="316" t="s">
        <v>1225</v>
      </c>
      <c r="E708" s="317" t="s">
        <v>2384</v>
      </c>
      <c r="F708" s="317" t="s">
        <v>4061</v>
      </c>
      <c r="G708" s="318" t="s">
        <v>2047</v>
      </c>
      <c r="H708" s="319">
        <v>15.779999999993017</v>
      </c>
      <c r="I708" s="319">
        <v>7.8833333333954219</v>
      </c>
      <c r="J708" s="319">
        <v>2</v>
      </c>
      <c r="K708" s="320">
        <v>15</v>
      </c>
      <c r="L708" s="320">
        <v>30</v>
      </c>
      <c r="M708" s="320">
        <v>5</v>
      </c>
      <c r="N708" s="321" t="s">
        <v>224</v>
      </c>
      <c r="O708" s="321" t="s">
        <v>225</v>
      </c>
      <c r="P708" s="322" t="s">
        <v>225</v>
      </c>
      <c r="Q708" s="144"/>
    </row>
    <row r="709" spans="3:17" x14ac:dyDescent="0.2">
      <c r="C709" s="315">
        <v>168</v>
      </c>
      <c r="D709" s="316" t="s">
        <v>1225</v>
      </c>
      <c r="E709" s="317" t="s">
        <v>2384</v>
      </c>
      <c r="F709" s="317" t="s">
        <v>4061</v>
      </c>
      <c r="G709" s="318" t="s">
        <v>2072</v>
      </c>
      <c r="H709" s="319">
        <v>84.970000000088476</v>
      </c>
      <c r="I709" s="319">
        <v>25.106666666641832</v>
      </c>
      <c r="J709" s="319">
        <v>4.8000000000000007</v>
      </c>
      <c r="K709" s="320">
        <v>15</v>
      </c>
      <c r="L709" s="320">
        <v>30</v>
      </c>
      <c r="M709" s="320">
        <v>5</v>
      </c>
      <c r="N709" s="321" t="s">
        <v>224</v>
      </c>
      <c r="O709" s="321" t="s">
        <v>225</v>
      </c>
      <c r="P709" s="322" t="s">
        <v>225</v>
      </c>
      <c r="Q709" s="144"/>
    </row>
    <row r="710" spans="3:17" x14ac:dyDescent="0.2">
      <c r="C710" s="315">
        <v>166</v>
      </c>
      <c r="D710" s="316" t="s">
        <v>1225</v>
      </c>
      <c r="E710" s="317" t="s">
        <v>2384</v>
      </c>
      <c r="F710" s="317" t="s">
        <v>4061</v>
      </c>
      <c r="G710" s="318" t="s">
        <v>1978</v>
      </c>
      <c r="H710" s="319">
        <v>68.676666666520759</v>
      </c>
      <c r="I710" s="319">
        <v>6.4666666666860699</v>
      </c>
      <c r="J710" s="319">
        <v>2.2000000000000002</v>
      </c>
      <c r="K710" s="320">
        <v>15</v>
      </c>
      <c r="L710" s="320">
        <v>30</v>
      </c>
      <c r="M710" s="320">
        <v>5</v>
      </c>
      <c r="N710" s="321" t="s">
        <v>224</v>
      </c>
      <c r="O710" s="321" t="s">
        <v>225</v>
      </c>
      <c r="P710" s="322" t="s">
        <v>225</v>
      </c>
      <c r="Q710" s="308"/>
    </row>
    <row r="711" spans="3:17" x14ac:dyDescent="0.2">
      <c r="C711" s="315">
        <v>164</v>
      </c>
      <c r="D711" s="316" t="s">
        <v>1225</v>
      </c>
      <c r="E711" s="317" t="s">
        <v>2384</v>
      </c>
      <c r="F711" s="317" t="s">
        <v>4061</v>
      </c>
      <c r="G711" s="318" t="s">
        <v>1960</v>
      </c>
      <c r="H711" s="319">
        <v>78.553333333425698</v>
      </c>
      <c r="I711" s="319">
        <v>11.616666666674428</v>
      </c>
      <c r="J711" s="319">
        <v>3.4000000000000004</v>
      </c>
      <c r="K711" s="320">
        <v>15</v>
      </c>
      <c r="L711" s="320">
        <v>30</v>
      </c>
      <c r="M711" s="320">
        <v>5</v>
      </c>
      <c r="N711" s="321" t="s">
        <v>224</v>
      </c>
      <c r="O711" s="321" t="s">
        <v>225</v>
      </c>
      <c r="P711" s="322" t="s">
        <v>225</v>
      </c>
      <c r="Q711" s="308"/>
    </row>
    <row r="712" spans="3:17" x14ac:dyDescent="0.2">
      <c r="C712" s="315">
        <v>165</v>
      </c>
      <c r="D712" s="316" t="s">
        <v>1225</v>
      </c>
      <c r="E712" s="317" t="s">
        <v>2384</v>
      </c>
      <c r="F712" s="317" t="s">
        <v>4061</v>
      </c>
      <c r="G712" s="318" t="s">
        <v>1973</v>
      </c>
      <c r="H712" s="319">
        <v>30.210000000055881</v>
      </c>
      <c r="I712" s="319">
        <v>6.7266666666604582</v>
      </c>
      <c r="J712" s="319">
        <v>1.8</v>
      </c>
      <c r="K712" s="320">
        <v>15</v>
      </c>
      <c r="L712" s="320">
        <v>30</v>
      </c>
      <c r="M712" s="320">
        <v>5</v>
      </c>
      <c r="N712" s="321" t="s">
        <v>224</v>
      </c>
      <c r="O712" s="321" t="s">
        <v>225</v>
      </c>
      <c r="P712" s="322" t="s">
        <v>225</v>
      </c>
      <c r="Q712" s="308"/>
    </row>
    <row r="713" spans="3:17" x14ac:dyDescent="0.2">
      <c r="C713" s="315">
        <v>506</v>
      </c>
      <c r="D713" s="316" t="s">
        <v>1225</v>
      </c>
      <c r="E713" s="317" t="s">
        <v>2384</v>
      </c>
      <c r="F713" s="317" t="s">
        <v>4061</v>
      </c>
      <c r="G713" s="318" t="s">
        <v>2001</v>
      </c>
      <c r="H713" s="319">
        <v>4.7433333333581684</v>
      </c>
      <c r="I713" s="319">
        <v>4.1133333332953042</v>
      </c>
      <c r="J713" s="319">
        <v>2.2000000000000002</v>
      </c>
      <c r="K713" s="320" t="s">
        <v>2504</v>
      </c>
      <c r="L713" s="320" t="s">
        <v>2504</v>
      </c>
      <c r="M713" s="320" t="s">
        <v>2504</v>
      </c>
      <c r="N713" s="321" t="s">
        <v>225</v>
      </c>
      <c r="O713" s="321" t="s">
        <v>225</v>
      </c>
      <c r="P713" s="322" t="s">
        <v>225</v>
      </c>
      <c r="Q713" s="308"/>
    </row>
    <row r="714" spans="3:17" x14ac:dyDescent="0.2">
      <c r="C714" s="315">
        <v>173</v>
      </c>
      <c r="D714" s="316" t="s">
        <v>1225</v>
      </c>
      <c r="E714" s="317" t="s">
        <v>2384</v>
      </c>
      <c r="F714" s="317" t="s">
        <v>4061</v>
      </c>
      <c r="G714" s="318" t="s">
        <v>2527</v>
      </c>
      <c r="H714" s="319">
        <v>0</v>
      </c>
      <c r="I714" s="319">
        <v>2.7500000000232832</v>
      </c>
      <c r="J714" s="319">
        <v>0.4</v>
      </c>
      <c r="K714" s="320">
        <v>20</v>
      </c>
      <c r="L714" s="320">
        <v>15</v>
      </c>
      <c r="M714" s="320">
        <v>4</v>
      </c>
      <c r="N714" s="321" t="s">
        <v>225</v>
      </c>
      <c r="O714" s="321" t="s">
        <v>225</v>
      </c>
      <c r="P714" s="322" t="s">
        <v>225</v>
      </c>
      <c r="Q714" s="308"/>
    </row>
    <row r="715" spans="3:17" x14ac:dyDescent="0.2">
      <c r="C715" s="315">
        <v>186</v>
      </c>
      <c r="D715" s="316" t="s">
        <v>1225</v>
      </c>
      <c r="E715" s="317" t="s">
        <v>2384</v>
      </c>
      <c r="F715" s="317" t="s">
        <v>4061</v>
      </c>
      <c r="G715" s="318" t="s">
        <v>2054</v>
      </c>
      <c r="H715" s="319">
        <v>41.13333333333722</v>
      </c>
      <c r="I715" s="319">
        <v>2.6599999999743886</v>
      </c>
      <c r="J715" s="319">
        <v>0.60000000000000009</v>
      </c>
      <c r="K715" s="320">
        <v>20</v>
      </c>
      <c r="L715" s="320">
        <v>15</v>
      </c>
      <c r="M715" s="320">
        <v>4</v>
      </c>
      <c r="N715" s="321" t="s">
        <v>224</v>
      </c>
      <c r="O715" s="321" t="s">
        <v>225</v>
      </c>
      <c r="P715" s="322" t="s">
        <v>225</v>
      </c>
      <c r="Q715" s="308"/>
    </row>
    <row r="716" spans="3:17" x14ac:dyDescent="0.2">
      <c r="C716" s="315">
        <v>189</v>
      </c>
      <c r="D716" s="316" t="s">
        <v>1225</v>
      </c>
      <c r="E716" s="317" t="s">
        <v>2384</v>
      </c>
      <c r="F716" s="317" t="s">
        <v>4061</v>
      </c>
      <c r="G716" s="318" t="s">
        <v>2051</v>
      </c>
      <c r="H716" s="319">
        <v>4.2733333333279004</v>
      </c>
      <c r="I716" s="319">
        <v>1.9666666666511448</v>
      </c>
      <c r="J716" s="319">
        <v>0.8</v>
      </c>
      <c r="K716" s="320">
        <v>20</v>
      </c>
      <c r="L716" s="320">
        <v>15</v>
      </c>
      <c r="M716" s="320">
        <v>4</v>
      </c>
      <c r="N716" s="321" t="s">
        <v>225</v>
      </c>
      <c r="O716" s="321" t="s">
        <v>225</v>
      </c>
      <c r="P716" s="322" t="s">
        <v>225</v>
      </c>
      <c r="Q716" s="144"/>
    </row>
    <row r="717" spans="3:17" x14ac:dyDescent="0.2">
      <c r="C717" s="315">
        <v>196</v>
      </c>
      <c r="D717" s="316" t="s">
        <v>1225</v>
      </c>
      <c r="E717" s="317" t="s">
        <v>2384</v>
      </c>
      <c r="F717" s="317" t="s">
        <v>4061</v>
      </c>
      <c r="G717" s="318" t="s">
        <v>2046</v>
      </c>
      <c r="H717" s="319">
        <v>8.2833333333372146</v>
      </c>
      <c r="I717" s="319">
        <v>0</v>
      </c>
      <c r="J717" s="319">
        <v>0.2</v>
      </c>
      <c r="K717" s="320">
        <v>29.517599999999998</v>
      </c>
      <c r="L717" s="320">
        <v>22.138199999999998</v>
      </c>
      <c r="M717" s="320">
        <v>5.9035199999999994</v>
      </c>
      <c r="N717" s="321" t="s">
        <v>225</v>
      </c>
      <c r="O717" s="321" t="s">
        <v>225</v>
      </c>
      <c r="P717" s="322" t="s">
        <v>225</v>
      </c>
      <c r="Q717" s="308"/>
    </row>
    <row r="718" spans="3:17" x14ac:dyDescent="0.2">
      <c r="C718" s="315">
        <v>199</v>
      </c>
      <c r="D718" s="316" t="s">
        <v>1225</v>
      </c>
      <c r="E718" s="317" t="s">
        <v>2384</v>
      </c>
      <c r="F718" s="317" t="s">
        <v>4061</v>
      </c>
      <c r="G718" s="318" t="s">
        <v>2003</v>
      </c>
      <c r="H718" s="319">
        <v>7.0100000000093132</v>
      </c>
      <c r="I718" s="319">
        <v>0.2733333333511837</v>
      </c>
      <c r="J718" s="319">
        <v>0.2</v>
      </c>
      <c r="K718" s="320">
        <v>20</v>
      </c>
      <c r="L718" s="320">
        <v>15</v>
      </c>
      <c r="M718" s="320">
        <v>4</v>
      </c>
      <c r="N718" s="321" t="s">
        <v>225</v>
      </c>
      <c r="O718" s="321" t="s">
        <v>225</v>
      </c>
      <c r="P718" s="322" t="s">
        <v>225</v>
      </c>
      <c r="Q718" s="308"/>
    </row>
    <row r="719" spans="3:17" x14ac:dyDescent="0.2">
      <c r="C719" s="315">
        <v>203</v>
      </c>
      <c r="D719" s="316" t="s">
        <v>1225</v>
      </c>
      <c r="E719" s="317" t="s">
        <v>2384</v>
      </c>
      <c r="F719" s="317" t="s">
        <v>4061</v>
      </c>
      <c r="G719" s="318" t="s">
        <v>2002</v>
      </c>
      <c r="H719" s="319">
        <v>20.623333333327903</v>
      </c>
      <c r="I719" s="319">
        <v>85.573333333362825</v>
      </c>
      <c r="J719" s="319">
        <v>0.4</v>
      </c>
      <c r="K719" s="320">
        <v>20</v>
      </c>
      <c r="L719" s="320">
        <v>15</v>
      </c>
      <c r="M719" s="320">
        <v>4</v>
      </c>
      <c r="N719" s="321" t="s">
        <v>224</v>
      </c>
      <c r="O719" s="321" t="s">
        <v>224</v>
      </c>
      <c r="P719" s="322" t="s">
        <v>225</v>
      </c>
      <c r="Q719" s="308"/>
    </row>
    <row r="720" spans="3:17" x14ac:dyDescent="0.2">
      <c r="C720" s="315">
        <v>208</v>
      </c>
      <c r="D720" s="316" t="s">
        <v>1225</v>
      </c>
      <c r="E720" s="317" t="s">
        <v>2384</v>
      </c>
      <c r="F720" s="317" t="s">
        <v>4061</v>
      </c>
      <c r="G720" s="318" t="s">
        <v>1953</v>
      </c>
      <c r="H720" s="319">
        <v>0</v>
      </c>
      <c r="I720" s="319">
        <v>0</v>
      </c>
      <c r="J720" s="319">
        <v>0</v>
      </c>
      <c r="K720" s="320">
        <v>20</v>
      </c>
      <c r="L720" s="320">
        <v>15</v>
      </c>
      <c r="M720" s="320">
        <v>4</v>
      </c>
      <c r="N720" s="321" t="s">
        <v>225</v>
      </c>
      <c r="O720" s="321" t="s">
        <v>225</v>
      </c>
      <c r="P720" s="322" t="s">
        <v>225</v>
      </c>
      <c r="Q720" s="308"/>
    </row>
    <row r="721" spans="3:17" x14ac:dyDescent="0.2">
      <c r="C721" s="315">
        <v>213</v>
      </c>
      <c r="D721" s="316" t="s">
        <v>1225</v>
      </c>
      <c r="E721" s="317" t="s">
        <v>2384</v>
      </c>
      <c r="F721" s="317" t="s">
        <v>4061</v>
      </c>
      <c r="G721" s="318" t="s">
        <v>1954</v>
      </c>
      <c r="H721" s="319">
        <v>14.536666666693055</v>
      </c>
      <c r="I721" s="319">
        <v>2.5066666667000392</v>
      </c>
      <c r="J721" s="319">
        <v>0.4</v>
      </c>
      <c r="K721" s="320">
        <v>20</v>
      </c>
      <c r="L721" s="320">
        <v>15</v>
      </c>
      <c r="M721" s="320">
        <v>4</v>
      </c>
      <c r="N721" s="321" t="s">
        <v>225</v>
      </c>
      <c r="O721" s="321" t="s">
        <v>225</v>
      </c>
      <c r="P721" s="322" t="s">
        <v>225</v>
      </c>
      <c r="Q721" s="144"/>
    </row>
    <row r="722" spans="3:17" x14ac:dyDescent="0.2">
      <c r="C722" s="315">
        <v>223</v>
      </c>
      <c r="D722" s="316" t="s">
        <v>1225</v>
      </c>
      <c r="E722" s="317" t="s">
        <v>2384</v>
      </c>
      <c r="F722" s="317" t="s">
        <v>4061</v>
      </c>
      <c r="G722" s="318" t="s">
        <v>2079</v>
      </c>
      <c r="H722" s="319">
        <v>0</v>
      </c>
      <c r="I722" s="319">
        <v>0</v>
      </c>
      <c r="J722" s="319">
        <v>0.60000000000000009</v>
      </c>
      <c r="K722" s="320">
        <v>20</v>
      </c>
      <c r="L722" s="320">
        <v>15</v>
      </c>
      <c r="M722" s="320">
        <v>4</v>
      </c>
      <c r="N722" s="321" t="s">
        <v>225</v>
      </c>
      <c r="O722" s="321" t="s">
        <v>225</v>
      </c>
      <c r="P722" s="322" t="s">
        <v>225</v>
      </c>
      <c r="Q722" s="144"/>
    </row>
    <row r="723" spans="3:17" x14ac:dyDescent="0.2">
      <c r="C723" s="315">
        <v>225</v>
      </c>
      <c r="D723" s="316" t="s">
        <v>1225</v>
      </c>
      <c r="E723" s="317" t="s">
        <v>2384</v>
      </c>
      <c r="F723" s="317" t="s">
        <v>4061</v>
      </c>
      <c r="G723" s="318" t="s">
        <v>2038</v>
      </c>
      <c r="H723" s="319">
        <v>16.083333333337215</v>
      </c>
      <c r="I723" s="319">
        <v>0</v>
      </c>
      <c r="J723" s="319">
        <v>0</v>
      </c>
      <c r="K723" s="320">
        <v>20</v>
      </c>
      <c r="L723" s="320">
        <v>15</v>
      </c>
      <c r="M723" s="320">
        <v>4</v>
      </c>
      <c r="N723" s="321" t="s">
        <v>225</v>
      </c>
      <c r="O723" s="321" t="s">
        <v>225</v>
      </c>
      <c r="P723" s="322" t="s">
        <v>225</v>
      </c>
      <c r="Q723" s="144"/>
    </row>
    <row r="724" spans="3:17" x14ac:dyDescent="0.2">
      <c r="C724" s="315">
        <v>626</v>
      </c>
      <c r="D724" s="316" t="s">
        <v>1225</v>
      </c>
      <c r="E724" s="317" t="s">
        <v>2384</v>
      </c>
      <c r="F724" s="317" t="s">
        <v>4061</v>
      </c>
      <c r="G724" s="318" t="s">
        <v>1932</v>
      </c>
      <c r="H724" s="319">
        <v>7.9066666666651146</v>
      </c>
      <c r="I724" s="319">
        <v>1.7633333333535122</v>
      </c>
      <c r="J724" s="319">
        <v>0.60000000000000009</v>
      </c>
      <c r="K724" s="320">
        <v>15</v>
      </c>
      <c r="L724" s="320">
        <v>30</v>
      </c>
      <c r="M724" s="320">
        <v>5</v>
      </c>
      <c r="N724" s="321" t="s">
        <v>225</v>
      </c>
      <c r="O724" s="321" t="s">
        <v>225</v>
      </c>
      <c r="P724" s="322" t="s">
        <v>225</v>
      </c>
      <c r="Q724" s="144"/>
    </row>
    <row r="725" spans="3:17" x14ac:dyDescent="0.2">
      <c r="C725" s="315">
        <v>234</v>
      </c>
      <c r="D725" s="316" t="s">
        <v>1225</v>
      </c>
      <c r="E725" s="317" t="s">
        <v>2384</v>
      </c>
      <c r="F725" s="317" t="s">
        <v>4061</v>
      </c>
      <c r="G725" s="318" t="s">
        <v>2528</v>
      </c>
      <c r="H725" s="319">
        <v>10.716666666639505</v>
      </c>
      <c r="I725" s="319">
        <v>0</v>
      </c>
      <c r="J725" s="319">
        <v>0.60000000000000009</v>
      </c>
      <c r="K725" s="320">
        <v>15</v>
      </c>
      <c r="L725" s="320">
        <v>30</v>
      </c>
      <c r="M725" s="320">
        <v>5</v>
      </c>
      <c r="N725" s="321" t="s">
        <v>225</v>
      </c>
      <c r="O725" s="321" t="s">
        <v>225</v>
      </c>
      <c r="P725" s="322" t="s">
        <v>225</v>
      </c>
      <c r="Q725" s="144"/>
    </row>
    <row r="726" spans="3:17" x14ac:dyDescent="0.2">
      <c r="C726" s="315">
        <v>1039</v>
      </c>
      <c r="D726" s="316" t="s">
        <v>1225</v>
      </c>
      <c r="E726" s="317" t="s">
        <v>2384</v>
      </c>
      <c r="F726" s="317" t="s">
        <v>4061</v>
      </c>
      <c r="G726" s="318" t="s">
        <v>1937</v>
      </c>
      <c r="H726" s="319">
        <v>29.726666666718668</v>
      </c>
      <c r="I726" s="319">
        <v>0</v>
      </c>
      <c r="J726" s="319">
        <v>0</v>
      </c>
      <c r="K726" s="320">
        <v>15</v>
      </c>
      <c r="L726" s="320">
        <v>30</v>
      </c>
      <c r="M726" s="320">
        <v>5</v>
      </c>
      <c r="N726" s="321" t="s">
        <v>224</v>
      </c>
      <c r="O726" s="321" t="s">
        <v>225</v>
      </c>
      <c r="P726" s="322" t="s">
        <v>225</v>
      </c>
      <c r="Q726" s="308"/>
    </row>
    <row r="727" spans="3:17" x14ac:dyDescent="0.2">
      <c r="C727" s="315">
        <v>238</v>
      </c>
      <c r="D727" s="316" t="s">
        <v>1225</v>
      </c>
      <c r="E727" s="317" t="s">
        <v>2384</v>
      </c>
      <c r="F727" s="317" t="s">
        <v>4061</v>
      </c>
      <c r="G727" s="318" t="s">
        <v>1980</v>
      </c>
      <c r="H727" s="319">
        <v>15.273333333316259</v>
      </c>
      <c r="I727" s="319">
        <v>4.4299999999813737</v>
      </c>
      <c r="J727" s="319">
        <v>0.2</v>
      </c>
      <c r="K727" s="320">
        <v>15</v>
      </c>
      <c r="L727" s="320">
        <v>30</v>
      </c>
      <c r="M727" s="320">
        <v>5</v>
      </c>
      <c r="N727" s="321" t="s">
        <v>224</v>
      </c>
      <c r="O727" s="321" t="s">
        <v>225</v>
      </c>
      <c r="P727" s="322" t="s">
        <v>225</v>
      </c>
      <c r="Q727" s="308"/>
    </row>
    <row r="728" spans="3:17" x14ac:dyDescent="0.2">
      <c r="C728" s="315">
        <v>551</v>
      </c>
      <c r="D728" s="316" t="s">
        <v>1225</v>
      </c>
      <c r="E728" s="317" t="s">
        <v>2384</v>
      </c>
      <c r="F728" s="317" t="s">
        <v>4061</v>
      </c>
      <c r="G728" s="318" t="s">
        <v>1981</v>
      </c>
      <c r="H728" s="319">
        <v>21.376666666672101</v>
      </c>
      <c r="I728" s="319">
        <v>2.013333333330229</v>
      </c>
      <c r="J728" s="319">
        <v>0</v>
      </c>
      <c r="K728" s="320">
        <v>15</v>
      </c>
      <c r="L728" s="320">
        <v>30</v>
      </c>
      <c r="M728" s="320">
        <v>5</v>
      </c>
      <c r="N728" s="321" t="s">
        <v>224</v>
      </c>
      <c r="O728" s="321" t="s">
        <v>225</v>
      </c>
      <c r="P728" s="322" t="s">
        <v>225</v>
      </c>
      <c r="Q728" s="308"/>
    </row>
    <row r="729" spans="3:17" x14ac:dyDescent="0.2">
      <c r="C729" s="315">
        <v>996</v>
      </c>
      <c r="D729" s="316" t="s">
        <v>1225</v>
      </c>
      <c r="E729" s="317" t="s">
        <v>2384</v>
      </c>
      <c r="F729" s="317" t="s">
        <v>4061</v>
      </c>
      <c r="G729" s="318" t="s">
        <v>1996</v>
      </c>
      <c r="H729" s="319">
        <v>21.453333333204501</v>
      </c>
      <c r="I729" s="319">
        <v>1.9933333333348857</v>
      </c>
      <c r="J729" s="319">
        <v>0.2</v>
      </c>
      <c r="K729" s="320">
        <v>15</v>
      </c>
      <c r="L729" s="320">
        <v>30</v>
      </c>
      <c r="M729" s="320">
        <v>5</v>
      </c>
      <c r="N729" s="321" t="s">
        <v>224</v>
      </c>
      <c r="O729" s="321" t="s">
        <v>225</v>
      </c>
      <c r="P729" s="322" t="s">
        <v>225</v>
      </c>
      <c r="Q729" s="308"/>
    </row>
    <row r="730" spans="3:17" x14ac:dyDescent="0.2">
      <c r="C730" s="315">
        <v>1179</v>
      </c>
      <c r="D730" s="316" t="s">
        <v>1225</v>
      </c>
      <c r="E730" s="317" t="s">
        <v>2384</v>
      </c>
      <c r="F730" s="317" t="s">
        <v>4061</v>
      </c>
      <c r="G730" s="318" t="s">
        <v>2529</v>
      </c>
      <c r="H730" s="319">
        <v>108.28666666672798</v>
      </c>
      <c r="I730" s="319">
        <v>7.2600000000209555</v>
      </c>
      <c r="J730" s="319">
        <v>0.60000000000000009</v>
      </c>
      <c r="K730" s="320">
        <v>15</v>
      </c>
      <c r="L730" s="320">
        <v>30</v>
      </c>
      <c r="M730" s="320">
        <v>5</v>
      </c>
      <c r="N730" s="321" t="s">
        <v>224</v>
      </c>
      <c r="O730" s="321" t="s">
        <v>225</v>
      </c>
      <c r="P730" s="322" t="s">
        <v>225</v>
      </c>
      <c r="Q730" s="308"/>
    </row>
    <row r="731" spans="3:17" x14ac:dyDescent="0.2">
      <c r="C731" s="315">
        <v>241</v>
      </c>
      <c r="D731" s="316" t="s">
        <v>1225</v>
      </c>
      <c r="E731" s="317" t="s">
        <v>2384</v>
      </c>
      <c r="F731" s="317" t="s">
        <v>4061</v>
      </c>
      <c r="G731" s="318" t="s">
        <v>2530</v>
      </c>
      <c r="H731" s="319">
        <v>135.9666666666395</v>
      </c>
      <c r="I731" s="319">
        <v>8.5033333333558403</v>
      </c>
      <c r="J731" s="319">
        <v>1</v>
      </c>
      <c r="K731" s="320">
        <v>15</v>
      </c>
      <c r="L731" s="320">
        <v>30</v>
      </c>
      <c r="M731" s="320">
        <v>5</v>
      </c>
      <c r="N731" s="321" t="s">
        <v>224</v>
      </c>
      <c r="O731" s="321" t="s">
        <v>225</v>
      </c>
      <c r="P731" s="322" t="s">
        <v>225</v>
      </c>
      <c r="Q731" s="308"/>
    </row>
    <row r="732" spans="3:17" x14ac:dyDescent="0.2">
      <c r="C732" s="315">
        <v>243</v>
      </c>
      <c r="D732" s="316" t="s">
        <v>1225</v>
      </c>
      <c r="E732" s="317" t="s">
        <v>2384</v>
      </c>
      <c r="F732" s="317" t="s">
        <v>4061</v>
      </c>
      <c r="G732" s="318" t="s">
        <v>2117</v>
      </c>
      <c r="H732" s="319">
        <v>45.223333333292977</v>
      </c>
      <c r="I732" s="319">
        <v>12.103333333390765</v>
      </c>
      <c r="J732" s="319">
        <v>1.2000000000000002</v>
      </c>
      <c r="K732" s="320">
        <v>15</v>
      </c>
      <c r="L732" s="320">
        <v>30</v>
      </c>
      <c r="M732" s="320">
        <v>5</v>
      </c>
      <c r="N732" s="321" t="s">
        <v>224</v>
      </c>
      <c r="O732" s="321" t="s">
        <v>225</v>
      </c>
      <c r="P732" s="322" t="s">
        <v>225</v>
      </c>
      <c r="Q732" s="308"/>
    </row>
    <row r="733" spans="3:17" x14ac:dyDescent="0.2">
      <c r="C733" s="315">
        <v>247</v>
      </c>
      <c r="D733" s="316" t="s">
        <v>1225</v>
      </c>
      <c r="E733" s="317" t="s">
        <v>2384</v>
      </c>
      <c r="F733" s="317" t="s">
        <v>4061</v>
      </c>
      <c r="G733" s="318" t="s">
        <v>2116</v>
      </c>
      <c r="H733" s="319">
        <v>14.396666666655802</v>
      </c>
      <c r="I733" s="319">
        <v>0.10000000001164154</v>
      </c>
      <c r="J733" s="319">
        <v>0.60000000000000009</v>
      </c>
      <c r="K733" s="320">
        <v>15</v>
      </c>
      <c r="L733" s="320">
        <v>30</v>
      </c>
      <c r="M733" s="320">
        <v>5</v>
      </c>
      <c r="N733" s="321" t="s">
        <v>225</v>
      </c>
      <c r="O733" s="321" t="s">
        <v>225</v>
      </c>
      <c r="P733" s="322" t="s">
        <v>225</v>
      </c>
      <c r="Q733" s="308"/>
    </row>
    <row r="734" spans="3:17" x14ac:dyDescent="0.2">
      <c r="C734" s="315">
        <v>249</v>
      </c>
      <c r="D734" s="316" t="s">
        <v>1225</v>
      </c>
      <c r="E734" s="317" t="s">
        <v>2384</v>
      </c>
      <c r="F734" s="317" t="s">
        <v>4061</v>
      </c>
      <c r="G734" s="318" t="s">
        <v>2082</v>
      </c>
      <c r="H734" s="319">
        <v>31.446666666597594</v>
      </c>
      <c r="I734" s="319">
        <v>0.64333333333488563</v>
      </c>
      <c r="J734" s="319">
        <v>0</v>
      </c>
      <c r="K734" s="320">
        <v>15</v>
      </c>
      <c r="L734" s="320">
        <v>30</v>
      </c>
      <c r="M734" s="320">
        <v>5</v>
      </c>
      <c r="N734" s="321" t="s">
        <v>224</v>
      </c>
      <c r="O734" s="321" t="s">
        <v>225</v>
      </c>
      <c r="P734" s="322" t="s">
        <v>225</v>
      </c>
      <c r="Q734" s="308"/>
    </row>
    <row r="735" spans="3:17" x14ac:dyDescent="0.2">
      <c r="C735" s="315">
        <v>250</v>
      </c>
      <c r="D735" s="316" t="s">
        <v>1225</v>
      </c>
      <c r="E735" s="317" t="s">
        <v>2384</v>
      </c>
      <c r="F735" s="317" t="s">
        <v>4061</v>
      </c>
      <c r="G735" s="318" t="s">
        <v>2106</v>
      </c>
      <c r="H735" s="319">
        <v>30.146666666620877</v>
      </c>
      <c r="I735" s="319">
        <v>0.64333333333488563</v>
      </c>
      <c r="J735" s="319">
        <v>0</v>
      </c>
      <c r="K735" s="320">
        <v>15</v>
      </c>
      <c r="L735" s="320">
        <v>30</v>
      </c>
      <c r="M735" s="320">
        <v>5</v>
      </c>
      <c r="N735" s="321" t="s">
        <v>224</v>
      </c>
      <c r="O735" s="321" t="s">
        <v>225</v>
      </c>
      <c r="P735" s="322" t="s">
        <v>225</v>
      </c>
      <c r="Q735" s="308"/>
    </row>
    <row r="736" spans="3:17" x14ac:dyDescent="0.2">
      <c r="C736" s="315">
        <v>252</v>
      </c>
      <c r="D736" s="316" t="s">
        <v>1225</v>
      </c>
      <c r="E736" s="317" t="s">
        <v>2384</v>
      </c>
      <c r="F736" s="317" t="s">
        <v>4061</v>
      </c>
      <c r="G736" s="318" t="s">
        <v>2073</v>
      </c>
      <c r="H736" s="319">
        <v>13.239999999990687</v>
      </c>
      <c r="I736" s="319">
        <v>0</v>
      </c>
      <c r="J736" s="319">
        <v>0.2</v>
      </c>
      <c r="K736" s="320">
        <v>15</v>
      </c>
      <c r="L736" s="320">
        <v>30</v>
      </c>
      <c r="M736" s="320">
        <v>5</v>
      </c>
      <c r="N736" s="321" t="s">
        <v>225</v>
      </c>
      <c r="O736" s="321" t="s">
        <v>225</v>
      </c>
      <c r="P736" s="322" t="s">
        <v>225</v>
      </c>
      <c r="Q736" s="308"/>
    </row>
    <row r="737" spans="3:17" x14ac:dyDescent="0.2">
      <c r="C737" s="315">
        <v>554</v>
      </c>
      <c r="D737" s="316" t="s">
        <v>1225</v>
      </c>
      <c r="E737" s="317" t="s">
        <v>2384</v>
      </c>
      <c r="F737" s="317" t="s">
        <v>4061</v>
      </c>
      <c r="G737" s="318" t="s">
        <v>2074</v>
      </c>
      <c r="H737" s="319">
        <v>14.249999999965077</v>
      </c>
      <c r="I737" s="319">
        <v>0</v>
      </c>
      <c r="J737" s="319">
        <v>0</v>
      </c>
      <c r="K737" s="320">
        <v>15</v>
      </c>
      <c r="L737" s="320">
        <v>30</v>
      </c>
      <c r="M737" s="320">
        <v>5</v>
      </c>
      <c r="N737" s="321" t="s">
        <v>225</v>
      </c>
      <c r="O737" s="321" t="s">
        <v>225</v>
      </c>
      <c r="P737" s="322" t="s">
        <v>225</v>
      </c>
      <c r="Q737" s="308"/>
    </row>
    <row r="738" spans="3:17" x14ac:dyDescent="0.2">
      <c r="C738" s="315">
        <v>254</v>
      </c>
      <c r="D738" s="316" t="s">
        <v>1225</v>
      </c>
      <c r="E738" s="317" t="s">
        <v>2384</v>
      </c>
      <c r="F738" s="317" t="s">
        <v>4061</v>
      </c>
      <c r="G738" s="318" t="s">
        <v>2075</v>
      </c>
      <c r="H738" s="319">
        <v>29.25</v>
      </c>
      <c r="I738" s="319">
        <v>4.0799999999930154</v>
      </c>
      <c r="J738" s="319">
        <v>0.8</v>
      </c>
      <c r="K738" s="320">
        <v>15</v>
      </c>
      <c r="L738" s="320">
        <v>30</v>
      </c>
      <c r="M738" s="320">
        <v>5</v>
      </c>
      <c r="N738" s="321" t="s">
        <v>224</v>
      </c>
      <c r="O738" s="321" t="s">
        <v>225</v>
      </c>
      <c r="P738" s="322" t="s">
        <v>225</v>
      </c>
      <c r="Q738" s="308"/>
    </row>
    <row r="739" spans="3:17" x14ac:dyDescent="0.2">
      <c r="C739" s="315">
        <v>258</v>
      </c>
      <c r="D739" s="316" t="s">
        <v>1225</v>
      </c>
      <c r="E739" s="317" t="s">
        <v>2384</v>
      </c>
      <c r="F739" s="317" t="s">
        <v>4061</v>
      </c>
      <c r="G739" s="318" t="s">
        <v>2077</v>
      </c>
      <c r="H739" s="319">
        <v>7.6400000000023285</v>
      </c>
      <c r="I739" s="319">
        <v>4.6299999999697325</v>
      </c>
      <c r="J739" s="319">
        <v>1.4000000000000001</v>
      </c>
      <c r="K739" s="320">
        <v>15</v>
      </c>
      <c r="L739" s="320">
        <v>30</v>
      </c>
      <c r="M739" s="320">
        <v>5</v>
      </c>
      <c r="N739" s="321" t="s">
        <v>225</v>
      </c>
      <c r="O739" s="321" t="s">
        <v>225</v>
      </c>
      <c r="P739" s="322" t="s">
        <v>225</v>
      </c>
      <c r="Q739" s="308"/>
    </row>
    <row r="740" spans="3:17" x14ac:dyDescent="0.2">
      <c r="C740" s="315">
        <v>261</v>
      </c>
      <c r="D740" s="316" t="s">
        <v>1225</v>
      </c>
      <c r="E740" s="317" t="s">
        <v>2384</v>
      </c>
      <c r="F740" s="317" t="s">
        <v>4061</v>
      </c>
      <c r="G740" s="318" t="s">
        <v>2019</v>
      </c>
      <c r="H740" s="319">
        <v>7.5366666667163376</v>
      </c>
      <c r="I740" s="319">
        <v>0.49333333329996099</v>
      </c>
      <c r="J740" s="319">
        <v>0.2</v>
      </c>
      <c r="K740" s="320">
        <v>15</v>
      </c>
      <c r="L740" s="320">
        <v>30</v>
      </c>
      <c r="M740" s="320">
        <v>5</v>
      </c>
      <c r="N740" s="321" t="s">
        <v>225</v>
      </c>
      <c r="O740" s="321" t="s">
        <v>225</v>
      </c>
      <c r="P740" s="322" t="s">
        <v>225</v>
      </c>
      <c r="Q740" s="308"/>
    </row>
    <row r="741" spans="3:17" x14ac:dyDescent="0.2">
      <c r="C741" s="315">
        <v>264</v>
      </c>
      <c r="D741" s="316" t="s">
        <v>1225</v>
      </c>
      <c r="E741" s="317" t="s">
        <v>2384</v>
      </c>
      <c r="F741" s="317" t="s">
        <v>4061</v>
      </c>
      <c r="G741" s="318" t="s">
        <v>2081</v>
      </c>
      <c r="H741" s="319">
        <v>14.963333333423362</v>
      </c>
      <c r="I741" s="319">
        <v>0</v>
      </c>
      <c r="J741" s="319">
        <v>0</v>
      </c>
      <c r="K741" s="320">
        <v>15</v>
      </c>
      <c r="L741" s="320">
        <v>30</v>
      </c>
      <c r="M741" s="320">
        <v>5</v>
      </c>
      <c r="N741" s="321" t="s">
        <v>225</v>
      </c>
      <c r="O741" s="321" t="s">
        <v>225</v>
      </c>
      <c r="P741" s="322" t="s">
        <v>225</v>
      </c>
      <c r="Q741" s="144"/>
    </row>
    <row r="742" spans="3:17" x14ac:dyDescent="0.2">
      <c r="C742" s="315">
        <v>268</v>
      </c>
      <c r="D742" s="316" t="s">
        <v>1225</v>
      </c>
      <c r="E742" s="317" t="s">
        <v>2384</v>
      </c>
      <c r="F742" s="317" t="s">
        <v>4061</v>
      </c>
      <c r="G742" s="318" t="s">
        <v>1374</v>
      </c>
      <c r="H742" s="319">
        <v>6.5666666666627869</v>
      </c>
      <c r="I742" s="319">
        <v>0.47999999999301513</v>
      </c>
      <c r="J742" s="319">
        <v>0.60000000000000009</v>
      </c>
      <c r="K742" s="320">
        <v>15</v>
      </c>
      <c r="L742" s="320">
        <v>30</v>
      </c>
      <c r="M742" s="320">
        <v>5</v>
      </c>
      <c r="N742" s="321" t="s">
        <v>225</v>
      </c>
      <c r="O742" s="321" t="s">
        <v>225</v>
      </c>
      <c r="P742" s="322" t="s">
        <v>225</v>
      </c>
      <c r="Q742" s="308"/>
    </row>
    <row r="743" spans="3:17" x14ac:dyDescent="0.2">
      <c r="C743" s="315">
        <v>272</v>
      </c>
      <c r="D743" s="316" t="s">
        <v>1225</v>
      </c>
      <c r="E743" s="317" t="s">
        <v>2384</v>
      </c>
      <c r="F743" s="317" t="s">
        <v>4061</v>
      </c>
      <c r="G743" s="318" t="s">
        <v>2130</v>
      </c>
      <c r="H743" s="319">
        <v>5.2699999999953437</v>
      </c>
      <c r="I743" s="319">
        <v>4.7333333333255725</v>
      </c>
      <c r="J743" s="319">
        <v>0.60000000000000009</v>
      </c>
      <c r="K743" s="320">
        <v>15</v>
      </c>
      <c r="L743" s="320">
        <v>30</v>
      </c>
      <c r="M743" s="320">
        <v>5</v>
      </c>
      <c r="N743" s="321" t="s">
        <v>225</v>
      </c>
      <c r="O743" s="321" t="s">
        <v>225</v>
      </c>
      <c r="P743" s="322" t="s">
        <v>225</v>
      </c>
      <c r="Q743" s="144"/>
    </row>
    <row r="744" spans="3:17" x14ac:dyDescent="0.2">
      <c r="C744" s="315">
        <v>271</v>
      </c>
      <c r="D744" s="316" t="s">
        <v>1225</v>
      </c>
      <c r="E744" s="317" t="s">
        <v>2384</v>
      </c>
      <c r="F744" s="317" t="s">
        <v>4061</v>
      </c>
      <c r="G744" s="318" t="s">
        <v>2127</v>
      </c>
      <c r="H744" s="319">
        <v>3.4866666666814128</v>
      </c>
      <c r="I744" s="319">
        <v>3.1199999999720607</v>
      </c>
      <c r="J744" s="319">
        <v>0.60000000000000009</v>
      </c>
      <c r="K744" s="320">
        <v>15</v>
      </c>
      <c r="L744" s="320">
        <v>30</v>
      </c>
      <c r="M744" s="320">
        <v>5</v>
      </c>
      <c r="N744" s="321" t="s">
        <v>225</v>
      </c>
      <c r="O744" s="321" t="s">
        <v>225</v>
      </c>
      <c r="P744" s="322" t="s">
        <v>225</v>
      </c>
      <c r="Q744" s="144"/>
    </row>
    <row r="745" spans="3:17" x14ac:dyDescent="0.2">
      <c r="C745" s="315">
        <v>266</v>
      </c>
      <c r="D745" s="316" t="s">
        <v>1225</v>
      </c>
      <c r="E745" s="317" t="s">
        <v>2384</v>
      </c>
      <c r="F745" s="317" t="s">
        <v>4061</v>
      </c>
      <c r="G745" s="318" t="s">
        <v>1955</v>
      </c>
      <c r="H745" s="319">
        <v>9.6766666666371748</v>
      </c>
      <c r="I745" s="319">
        <v>0.76666666665114469</v>
      </c>
      <c r="J745" s="319">
        <v>0.60000000000000009</v>
      </c>
      <c r="K745" s="320">
        <v>15</v>
      </c>
      <c r="L745" s="320">
        <v>30</v>
      </c>
      <c r="M745" s="320">
        <v>5</v>
      </c>
      <c r="N745" s="321" t="s">
        <v>225</v>
      </c>
      <c r="O745" s="321" t="s">
        <v>225</v>
      </c>
      <c r="P745" s="322" t="s">
        <v>225</v>
      </c>
      <c r="Q745" s="144"/>
    </row>
    <row r="746" spans="3:17" x14ac:dyDescent="0.2">
      <c r="C746" s="315">
        <v>278</v>
      </c>
      <c r="D746" s="316" t="s">
        <v>1225</v>
      </c>
      <c r="E746" s="317" t="s">
        <v>2384</v>
      </c>
      <c r="F746" s="317" t="s">
        <v>4061</v>
      </c>
      <c r="G746" s="318" t="s">
        <v>2142</v>
      </c>
      <c r="H746" s="319">
        <v>2.766666666674428</v>
      </c>
      <c r="I746" s="319">
        <v>3.5266666666720994</v>
      </c>
      <c r="J746" s="319">
        <v>0.4</v>
      </c>
      <c r="K746" s="320">
        <v>15</v>
      </c>
      <c r="L746" s="320">
        <v>30</v>
      </c>
      <c r="M746" s="320">
        <v>5</v>
      </c>
      <c r="N746" s="321" t="s">
        <v>225</v>
      </c>
      <c r="O746" s="321" t="s">
        <v>225</v>
      </c>
      <c r="P746" s="322" t="s">
        <v>225</v>
      </c>
      <c r="Q746" s="144"/>
    </row>
    <row r="747" spans="3:17" x14ac:dyDescent="0.2">
      <c r="C747" s="315">
        <v>279</v>
      </c>
      <c r="D747" s="316" t="s">
        <v>1225</v>
      </c>
      <c r="E747" s="317" t="s">
        <v>2384</v>
      </c>
      <c r="F747" s="317" t="s">
        <v>4061</v>
      </c>
      <c r="G747" s="318" t="s">
        <v>2122</v>
      </c>
      <c r="H747" s="319">
        <v>11.56999999996042</v>
      </c>
      <c r="I747" s="319">
        <v>0</v>
      </c>
      <c r="J747" s="319">
        <v>0</v>
      </c>
      <c r="K747" s="320">
        <v>15</v>
      </c>
      <c r="L747" s="320">
        <v>30</v>
      </c>
      <c r="M747" s="320">
        <v>5</v>
      </c>
      <c r="N747" s="321" t="s">
        <v>225</v>
      </c>
      <c r="O747" s="321" t="s">
        <v>225</v>
      </c>
      <c r="P747" s="322" t="s">
        <v>225</v>
      </c>
      <c r="Q747" s="144"/>
    </row>
    <row r="748" spans="3:17" x14ac:dyDescent="0.2">
      <c r="C748" s="315">
        <v>1045</v>
      </c>
      <c r="D748" s="316" t="s">
        <v>1225</v>
      </c>
      <c r="E748" s="317" t="s">
        <v>2384</v>
      </c>
      <c r="F748" s="317" t="s">
        <v>4061</v>
      </c>
      <c r="G748" s="318" t="s">
        <v>2011</v>
      </c>
      <c r="H748" s="319">
        <v>8.2233333333511833</v>
      </c>
      <c r="I748" s="319">
        <v>1.0033333333558403</v>
      </c>
      <c r="J748" s="319">
        <v>0.4</v>
      </c>
      <c r="K748" s="320">
        <v>15</v>
      </c>
      <c r="L748" s="320">
        <v>30</v>
      </c>
      <c r="M748" s="320">
        <v>5</v>
      </c>
      <c r="N748" s="321" t="s">
        <v>225</v>
      </c>
      <c r="O748" s="321" t="s">
        <v>225</v>
      </c>
      <c r="P748" s="322" t="s">
        <v>225</v>
      </c>
      <c r="Q748" s="144"/>
    </row>
    <row r="749" spans="3:17" x14ac:dyDescent="0.2">
      <c r="C749" s="315">
        <v>381</v>
      </c>
      <c r="D749" s="316" t="s">
        <v>1225</v>
      </c>
      <c r="E749" s="317" t="s">
        <v>2384</v>
      </c>
      <c r="F749" s="317" t="s">
        <v>4061</v>
      </c>
      <c r="G749" s="318" t="s">
        <v>2098</v>
      </c>
      <c r="H749" s="319">
        <v>0</v>
      </c>
      <c r="I749" s="319">
        <v>2.5866666666464884</v>
      </c>
      <c r="J749" s="319">
        <v>2.6</v>
      </c>
      <c r="K749" s="320">
        <v>15</v>
      </c>
      <c r="L749" s="320">
        <v>30</v>
      </c>
      <c r="M749" s="320">
        <v>5</v>
      </c>
      <c r="N749" s="321" t="s">
        <v>225</v>
      </c>
      <c r="O749" s="321" t="s">
        <v>225</v>
      </c>
      <c r="P749" s="322" t="s">
        <v>225</v>
      </c>
      <c r="Q749" s="144"/>
    </row>
    <row r="750" spans="3:17" x14ac:dyDescent="0.2">
      <c r="C750" s="315">
        <v>292</v>
      </c>
      <c r="D750" s="316" t="s">
        <v>1225</v>
      </c>
      <c r="E750" s="317" t="s">
        <v>2384</v>
      </c>
      <c r="F750" s="317" t="s">
        <v>4061</v>
      </c>
      <c r="G750" s="318" t="s">
        <v>2531</v>
      </c>
      <c r="H750" s="319">
        <v>12.946666666748934</v>
      </c>
      <c r="I750" s="319">
        <v>10.356666666688398</v>
      </c>
      <c r="J750" s="319">
        <v>1.2000000000000002</v>
      </c>
      <c r="K750" s="320">
        <v>15</v>
      </c>
      <c r="L750" s="320">
        <v>30</v>
      </c>
      <c r="M750" s="320">
        <v>5</v>
      </c>
      <c r="N750" s="321" t="s">
        <v>225</v>
      </c>
      <c r="O750" s="321" t="s">
        <v>225</v>
      </c>
      <c r="P750" s="322" t="s">
        <v>225</v>
      </c>
      <c r="Q750" s="308"/>
    </row>
    <row r="751" spans="3:17" x14ac:dyDescent="0.2">
      <c r="C751" s="315">
        <v>1177</v>
      </c>
      <c r="D751" s="316" t="s">
        <v>1225</v>
      </c>
      <c r="E751" s="317" t="s">
        <v>2384</v>
      </c>
      <c r="F751" s="317" t="s">
        <v>4061</v>
      </c>
      <c r="G751" s="318" t="s">
        <v>2532</v>
      </c>
      <c r="H751" s="319">
        <v>0</v>
      </c>
      <c r="I751" s="319">
        <v>0</v>
      </c>
      <c r="J751" s="319">
        <v>0</v>
      </c>
      <c r="K751" s="320">
        <v>20</v>
      </c>
      <c r="L751" s="320">
        <v>15</v>
      </c>
      <c r="M751" s="320">
        <v>4</v>
      </c>
      <c r="N751" s="321" t="s">
        <v>225</v>
      </c>
      <c r="O751" s="321" t="s">
        <v>225</v>
      </c>
      <c r="P751" s="322" t="s">
        <v>225</v>
      </c>
      <c r="Q751" s="144"/>
    </row>
    <row r="752" spans="3:17" x14ac:dyDescent="0.2">
      <c r="C752" s="315">
        <v>1178</v>
      </c>
      <c r="D752" s="316" t="s">
        <v>1225</v>
      </c>
      <c r="E752" s="317" t="s">
        <v>2384</v>
      </c>
      <c r="F752" s="317" t="s">
        <v>4061</v>
      </c>
      <c r="G752" s="318" t="s">
        <v>2533</v>
      </c>
      <c r="H752" s="319">
        <v>3.9199999999953437</v>
      </c>
      <c r="I752" s="319">
        <v>0</v>
      </c>
      <c r="J752" s="319">
        <v>0</v>
      </c>
      <c r="K752" s="320">
        <v>20</v>
      </c>
      <c r="L752" s="320">
        <v>15</v>
      </c>
      <c r="M752" s="320">
        <v>4</v>
      </c>
      <c r="N752" s="321" t="s">
        <v>225</v>
      </c>
      <c r="O752" s="321" t="s">
        <v>225</v>
      </c>
      <c r="P752" s="322" t="s">
        <v>225</v>
      </c>
      <c r="Q752" s="144"/>
    </row>
    <row r="753" spans="3:17" x14ac:dyDescent="0.2">
      <c r="C753" s="315">
        <v>284</v>
      </c>
      <c r="D753" s="316" t="s">
        <v>1225</v>
      </c>
      <c r="E753" s="317" t="s">
        <v>2384</v>
      </c>
      <c r="F753" s="317" t="s">
        <v>4061</v>
      </c>
      <c r="G753" s="318" t="s">
        <v>2139</v>
      </c>
      <c r="H753" s="319">
        <v>41.493333333428019</v>
      </c>
      <c r="I753" s="319">
        <v>2.2266666666604578</v>
      </c>
      <c r="J753" s="319">
        <v>1</v>
      </c>
      <c r="K753" s="320">
        <v>15</v>
      </c>
      <c r="L753" s="320">
        <v>30</v>
      </c>
      <c r="M753" s="320">
        <v>5</v>
      </c>
      <c r="N753" s="321" t="s">
        <v>224</v>
      </c>
      <c r="O753" s="321" t="s">
        <v>225</v>
      </c>
      <c r="P753" s="322" t="s">
        <v>225</v>
      </c>
      <c r="Q753" s="144"/>
    </row>
    <row r="754" spans="3:17" x14ac:dyDescent="0.2">
      <c r="C754" s="315">
        <v>283</v>
      </c>
      <c r="D754" s="316" t="s">
        <v>1225</v>
      </c>
      <c r="E754" s="317" t="s">
        <v>2384</v>
      </c>
      <c r="F754" s="317" t="s">
        <v>4061</v>
      </c>
      <c r="G754" s="318" t="s">
        <v>2087</v>
      </c>
      <c r="H754" s="319">
        <v>35.056666666734962</v>
      </c>
      <c r="I754" s="319">
        <v>0</v>
      </c>
      <c r="J754" s="319">
        <v>0.8</v>
      </c>
      <c r="K754" s="320">
        <v>15</v>
      </c>
      <c r="L754" s="320">
        <v>30</v>
      </c>
      <c r="M754" s="320">
        <v>5</v>
      </c>
      <c r="N754" s="321" t="s">
        <v>224</v>
      </c>
      <c r="O754" s="321" t="s">
        <v>225</v>
      </c>
      <c r="P754" s="322" t="s">
        <v>225</v>
      </c>
      <c r="Q754" s="308"/>
    </row>
    <row r="755" spans="3:17" x14ac:dyDescent="0.2">
      <c r="C755" s="315">
        <v>1071</v>
      </c>
      <c r="D755" s="316" t="s">
        <v>1225</v>
      </c>
      <c r="E755" s="317" t="s">
        <v>2384</v>
      </c>
      <c r="F755" s="317" t="s">
        <v>4061</v>
      </c>
      <c r="G755" s="318" t="s">
        <v>1951</v>
      </c>
      <c r="H755" s="319">
        <v>14.956666666734964</v>
      </c>
      <c r="I755" s="319">
        <v>0</v>
      </c>
      <c r="J755" s="319">
        <v>0.8</v>
      </c>
      <c r="K755" s="320">
        <v>15</v>
      </c>
      <c r="L755" s="320">
        <v>30</v>
      </c>
      <c r="M755" s="320">
        <v>5</v>
      </c>
      <c r="N755" s="321" t="s">
        <v>225</v>
      </c>
      <c r="O755" s="321" t="s">
        <v>225</v>
      </c>
      <c r="P755" s="322" t="s">
        <v>225</v>
      </c>
      <c r="Q755" s="308"/>
    </row>
    <row r="756" spans="3:17" x14ac:dyDescent="0.2">
      <c r="C756" s="315">
        <v>304</v>
      </c>
      <c r="D756" s="316" t="s">
        <v>1225</v>
      </c>
      <c r="E756" s="317" t="s">
        <v>2384</v>
      </c>
      <c r="F756" s="317" t="s">
        <v>4061</v>
      </c>
      <c r="G756" s="318" t="s">
        <v>2008</v>
      </c>
      <c r="H756" s="319">
        <v>25.826666666613892</v>
      </c>
      <c r="I756" s="319">
        <v>2.0500000000116416</v>
      </c>
      <c r="J756" s="319">
        <v>0.60000000000000009</v>
      </c>
      <c r="K756" s="320">
        <v>15</v>
      </c>
      <c r="L756" s="320">
        <v>30</v>
      </c>
      <c r="M756" s="320">
        <v>5</v>
      </c>
      <c r="N756" s="321" t="s">
        <v>224</v>
      </c>
      <c r="O756" s="321" t="s">
        <v>225</v>
      </c>
      <c r="P756" s="322" t="s">
        <v>225</v>
      </c>
      <c r="Q756" s="308"/>
    </row>
    <row r="757" spans="3:17" x14ac:dyDescent="0.2">
      <c r="C757" s="315">
        <v>305</v>
      </c>
      <c r="D757" s="316" t="s">
        <v>1225</v>
      </c>
      <c r="E757" s="317" t="s">
        <v>2384</v>
      </c>
      <c r="F757" s="317" t="s">
        <v>4061</v>
      </c>
      <c r="G757" s="318" t="s">
        <v>2040</v>
      </c>
      <c r="H757" s="319">
        <v>103.20333333337913</v>
      </c>
      <c r="I757" s="319">
        <v>4.3500000000000005</v>
      </c>
      <c r="J757" s="319">
        <v>0.60000000000000009</v>
      </c>
      <c r="K757" s="320">
        <v>15</v>
      </c>
      <c r="L757" s="320">
        <v>30</v>
      </c>
      <c r="M757" s="320">
        <v>5</v>
      </c>
      <c r="N757" s="321" t="s">
        <v>224</v>
      </c>
      <c r="O757" s="321" t="s">
        <v>225</v>
      </c>
      <c r="P757" s="322" t="s">
        <v>225</v>
      </c>
      <c r="Q757" s="144"/>
    </row>
    <row r="758" spans="3:17" x14ac:dyDescent="0.2">
      <c r="C758" s="315">
        <v>564</v>
      </c>
      <c r="D758" s="316" t="s">
        <v>1225</v>
      </c>
      <c r="E758" s="317" t="s">
        <v>2384</v>
      </c>
      <c r="F758" s="317" t="s">
        <v>4061</v>
      </c>
      <c r="G758" s="318" t="s">
        <v>2009</v>
      </c>
      <c r="H758" s="319">
        <v>17.236666666727981</v>
      </c>
      <c r="I758" s="319">
        <v>0.52999999998137359</v>
      </c>
      <c r="J758" s="319">
        <v>0.8</v>
      </c>
      <c r="K758" s="320">
        <v>15</v>
      </c>
      <c r="L758" s="320">
        <v>30</v>
      </c>
      <c r="M758" s="320">
        <v>5</v>
      </c>
      <c r="N758" s="321" t="s">
        <v>224</v>
      </c>
      <c r="O758" s="321" t="s">
        <v>225</v>
      </c>
      <c r="P758" s="322" t="s">
        <v>225</v>
      </c>
      <c r="Q758" s="308"/>
    </row>
    <row r="759" spans="3:17" x14ac:dyDescent="0.2">
      <c r="C759" s="315">
        <v>565</v>
      </c>
      <c r="D759" s="316" t="s">
        <v>1225</v>
      </c>
      <c r="E759" s="317" t="s">
        <v>2384</v>
      </c>
      <c r="F759" s="317" t="s">
        <v>4061</v>
      </c>
      <c r="G759" s="318" t="s">
        <v>2041</v>
      </c>
      <c r="H759" s="319">
        <v>108.63666666671634</v>
      </c>
      <c r="I759" s="319">
        <v>2.4666666666395032</v>
      </c>
      <c r="J759" s="319">
        <v>0.8</v>
      </c>
      <c r="K759" s="320">
        <v>15</v>
      </c>
      <c r="L759" s="320">
        <v>30</v>
      </c>
      <c r="M759" s="320">
        <v>5</v>
      </c>
      <c r="N759" s="321" t="s">
        <v>224</v>
      </c>
      <c r="O759" s="321" t="s">
        <v>225</v>
      </c>
      <c r="P759" s="322" t="s">
        <v>225</v>
      </c>
      <c r="Q759" s="308"/>
    </row>
    <row r="760" spans="3:17" x14ac:dyDescent="0.2">
      <c r="C760" s="315">
        <v>307</v>
      </c>
      <c r="D760" s="316" t="s">
        <v>1225</v>
      </c>
      <c r="E760" s="317" t="s">
        <v>2384</v>
      </c>
      <c r="F760" s="317" t="s">
        <v>4061</v>
      </c>
      <c r="G760" s="318" t="s">
        <v>2006</v>
      </c>
      <c r="H760" s="319">
        <v>13.689999999990688</v>
      </c>
      <c r="I760" s="319">
        <v>28.99666666664416</v>
      </c>
      <c r="J760" s="319">
        <v>1.8</v>
      </c>
      <c r="K760" s="320">
        <v>15</v>
      </c>
      <c r="L760" s="320">
        <v>30</v>
      </c>
      <c r="M760" s="320">
        <v>5</v>
      </c>
      <c r="N760" s="321" t="s">
        <v>225</v>
      </c>
      <c r="O760" s="321" t="s">
        <v>225</v>
      </c>
      <c r="P760" s="322" t="s">
        <v>225</v>
      </c>
      <c r="Q760" s="308"/>
    </row>
    <row r="761" spans="3:17" x14ac:dyDescent="0.2">
      <c r="C761" s="315">
        <v>308</v>
      </c>
      <c r="D761" s="316" t="s">
        <v>1225</v>
      </c>
      <c r="E761" s="317" t="s">
        <v>2384</v>
      </c>
      <c r="F761" s="317" t="s">
        <v>4061</v>
      </c>
      <c r="G761" s="318" t="s">
        <v>2031</v>
      </c>
      <c r="H761" s="319">
        <v>14.703333333274351</v>
      </c>
      <c r="I761" s="319">
        <v>32.260000000032598</v>
      </c>
      <c r="J761" s="319">
        <v>1.8</v>
      </c>
      <c r="K761" s="320">
        <v>15</v>
      </c>
      <c r="L761" s="320">
        <v>30</v>
      </c>
      <c r="M761" s="320">
        <v>5</v>
      </c>
      <c r="N761" s="321" t="s">
        <v>225</v>
      </c>
      <c r="O761" s="321" t="s">
        <v>224</v>
      </c>
      <c r="P761" s="322" t="s">
        <v>225</v>
      </c>
      <c r="Q761" s="308"/>
    </row>
    <row r="762" spans="3:17" x14ac:dyDescent="0.2">
      <c r="C762" s="315">
        <v>309</v>
      </c>
      <c r="D762" s="316" t="s">
        <v>1225</v>
      </c>
      <c r="E762" s="317" t="s">
        <v>2384</v>
      </c>
      <c r="F762" s="317" t="s">
        <v>4061</v>
      </c>
      <c r="G762" s="318" t="s">
        <v>2057</v>
      </c>
      <c r="H762" s="319">
        <v>20.119999999995343</v>
      </c>
      <c r="I762" s="319">
        <v>32.260000000032598</v>
      </c>
      <c r="J762" s="319">
        <v>1.8</v>
      </c>
      <c r="K762" s="320">
        <v>15</v>
      </c>
      <c r="L762" s="320">
        <v>30</v>
      </c>
      <c r="M762" s="320">
        <v>5</v>
      </c>
      <c r="N762" s="321" t="s">
        <v>224</v>
      </c>
      <c r="O762" s="321" t="s">
        <v>224</v>
      </c>
      <c r="P762" s="322" t="s">
        <v>225</v>
      </c>
      <c r="Q762" s="308"/>
    </row>
    <row r="763" spans="3:17" x14ac:dyDescent="0.2">
      <c r="C763" s="315">
        <v>566</v>
      </c>
      <c r="D763" s="316" t="s">
        <v>1225</v>
      </c>
      <c r="E763" s="317" t="s">
        <v>2384</v>
      </c>
      <c r="F763" s="317" t="s">
        <v>4061</v>
      </c>
      <c r="G763" s="318" t="s">
        <v>2007</v>
      </c>
      <c r="H763" s="319">
        <v>13.730000000016299</v>
      </c>
      <c r="I763" s="319">
        <v>19.666666666686069</v>
      </c>
      <c r="J763" s="319">
        <v>1.6</v>
      </c>
      <c r="K763" s="320">
        <v>15</v>
      </c>
      <c r="L763" s="320">
        <v>30</v>
      </c>
      <c r="M763" s="320">
        <v>5</v>
      </c>
      <c r="N763" s="321" t="s">
        <v>225</v>
      </c>
      <c r="O763" s="321" t="s">
        <v>225</v>
      </c>
      <c r="P763" s="322" t="s">
        <v>225</v>
      </c>
      <c r="Q763" s="308"/>
    </row>
    <row r="764" spans="3:17" x14ac:dyDescent="0.2">
      <c r="C764" s="315">
        <v>567</v>
      </c>
      <c r="D764" s="316" t="s">
        <v>1225</v>
      </c>
      <c r="E764" s="317" t="s">
        <v>2384</v>
      </c>
      <c r="F764" s="317" t="s">
        <v>4061</v>
      </c>
      <c r="G764" s="318" t="s">
        <v>2032</v>
      </c>
      <c r="H764" s="319">
        <v>8.4466666666441608</v>
      </c>
      <c r="I764" s="319">
        <v>18.670000000053552</v>
      </c>
      <c r="J764" s="319">
        <v>1.6</v>
      </c>
      <c r="K764" s="320">
        <v>15</v>
      </c>
      <c r="L764" s="320">
        <v>30</v>
      </c>
      <c r="M764" s="320">
        <v>5</v>
      </c>
      <c r="N764" s="321" t="s">
        <v>225</v>
      </c>
      <c r="O764" s="321" t="s">
        <v>225</v>
      </c>
      <c r="P764" s="322" t="s">
        <v>225</v>
      </c>
      <c r="Q764" s="308"/>
    </row>
    <row r="765" spans="3:17" x14ac:dyDescent="0.2">
      <c r="C765" s="315">
        <v>569</v>
      </c>
      <c r="D765" s="316" t="s">
        <v>1225</v>
      </c>
      <c r="E765" s="317" t="s">
        <v>2384</v>
      </c>
      <c r="F765" s="317" t="s">
        <v>4061</v>
      </c>
      <c r="G765" s="318" t="s">
        <v>2097</v>
      </c>
      <c r="H765" s="319">
        <v>11.189999999979046</v>
      </c>
      <c r="I765" s="319">
        <v>17.336666666704698</v>
      </c>
      <c r="J765" s="319">
        <v>1.6</v>
      </c>
      <c r="K765" s="320">
        <v>15</v>
      </c>
      <c r="L765" s="320">
        <v>30</v>
      </c>
      <c r="M765" s="320">
        <v>5</v>
      </c>
      <c r="N765" s="321" t="s">
        <v>225</v>
      </c>
      <c r="O765" s="321" t="s">
        <v>225</v>
      </c>
      <c r="P765" s="322" t="s">
        <v>225</v>
      </c>
      <c r="Q765" s="308"/>
    </row>
    <row r="766" spans="3:17" x14ac:dyDescent="0.2">
      <c r="C766" s="315">
        <v>568</v>
      </c>
      <c r="D766" s="316" t="s">
        <v>1225</v>
      </c>
      <c r="E766" s="317" t="s">
        <v>2384</v>
      </c>
      <c r="F766" s="317" t="s">
        <v>4061</v>
      </c>
      <c r="G766" s="318" t="s">
        <v>2058</v>
      </c>
      <c r="H766" s="319">
        <v>10.033333333348857</v>
      </c>
      <c r="I766" s="319">
        <v>17.336666666704698</v>
      </c>
      <c r="J766" s="319">
        <v>1.6</v>
      </c>
      <c r="K766" s="320">
        <v>15</v>
      </c>
      <c r="L766" s="320">
        <v>30</v>
      </c>
      <c r="M766" s="320">
        <v>5</v>
      </c>
      <c r="N766" s="321" t="s">
        <v>225</v>
      </c>
      <c r="O766" s="321" t="s">
        <v>225</v>
      </c>
      <c r="P766" s="322" t="s">
        <v>225</v>
      </c>
      <c r="Q766" s="308"/>
    </row>
    <row r="767" spans="3:17" x14ac:dyDescent="0.2">
      <c r="C767" s="315">
        <v>314</v>
      </c>
      <c r="D767" s="316" t="s">
        <v>1225</v>
      </c>
      <c r="E767" s="317" t="s">
        <v>2384</v>
      </c>
      <c r="F767" s="317" t="s">
        <v>4061</v>
      </c>
      <c r="G767" s="318" t="s">
        <v>2534</v>
      </c>
      <c r="H767" s="319">
        <v>0</v>
      </c>
      <c r="I767" s="319">
        <v>0</v>
      </c>
      <c r="J767" s="319">
        <v>0.2</v>
      </c>
      <c r="K767" s="320">
        <v>15</v>
      </c>
      <c r="L767" s="320">
        <v>30</v>
      </c>
      <c r="M767" s="320">
        <v>5</v>
      </c>
      <c r="N767" s="321" t="s">
        <v>225</v>
      </c>
      <c r="O767" s="321" t="s">
        <v>225</v>
      </c>
      <c r="P767" s="322" t="s">
        <v>225</v>
      </c>
      <c r="Q767" s="308"/>
    </row>
    <row r="768" spans="3:17" x14ac:dyDescent="0.2">
      <c r="C768" s="315">
        <v>318</v>
      </c>
      <c r="D768" s="316" t="s">
        <v>1225</v>
      </c>
      <c r="E768" s="317" t="s">
        <v>2384</v>
      </c>
      <c r="F768" s="317" t="s">
        <v>4061</v>
      </c>
      <c r="G768" s="318" t="s">
        <v>2101</v>
      </c>
      <c r="H768" s="319">
        <v>9.366666666674428</v>
      </c>
      <c r="I768" s="319">
        <v>14.206666666630191</v>
      </c>
      <c r="J768" s="319">
        <v>1</v>
      </c>
      <c r="K768" s="320">
        <v>15</v>
      </c>
      <c r="L768" s="320">
        <v>30</v>
      </c>
      <c r="M768" s="320">
        <v>5</v>
      </c>
      <c r="N768" s="321" t="s">
        <v>225</v>
      </c>
      <c r="O768" s="321" t="s">
        <v>225</v>
      </c>
      <c r="P768" s="322" t="s">
        <v>225</v>
      </c>
      <c r="Q768" s="308"/>
    </row>
    <row r="769" spans="3:17" x14ac:dyDescent="0.2">
      <c r="C769" s="315">
        <v>316</v>
      </c>
      <c r="D769" s="316" t="s">
        <v>1225</v>
      </c>
      <c r="E769" s="317" t="s">
        <v>2384</v>
      </c>
      <c r="F769" s="317" t="s">
        <v>4061</v>
      </c>
      <c r="G769" s="318" t="s">
        <v>2010</v>
      </c>
      <c r="H769" s="319">
        <v>11.886666666681414</v>
      </c>
      <c r="I769" s="319">
        <v>12.353333333297634</v>
      </c>
      <c r="J769" s="319">
        <v>1</v>
      </c>
      <c r="K769" s="320">
        <v>15</v>
      </c>
      <c r="L769" s="320">
        <v>30</v>
      </c>
      <c r="M769" s="320">
        <v>5</v>
      </c>
      <c r="N769" s="321" t="s">
        <v>225</v>
      </c>
      <c r="O769" s="321" t="s">
        <v>225</v>
      </c>
      <c r="P769" s="322" t="s">
        <v>225</v>
      </c>
      <c r="Q769" s="308"/>
    </row>
    <row r="770" spans="3:17" x14ac:dyDescent="0.2">
      <c r="C770" s="315">
        <v>319</v>
      </c>
      <c r="D770" s="316" t="s">
        <v>1225</v>
      </c>
      <c r="E770" s="317" t="s">
        <v>2384</v>
      </c>
      <c r="F770" s="317" t="s">
        <v>4061</v>
      </c>
      <c r="G770" s="318" t="s">
        <v>2125</v>
      </c>
      <c r="H770" s="319">
        <v>12.15000000006985</v>
      </c>
      <c r="I770" s="319">
        <v>7.9533333333092742</v>
      </c>
      <c r="J770" s="319">
        <v>1.8</v>
      </c>
      <c r="K770" s="320">
        <v>15</v>
      </c>
      <c r="L770" s="320">
        <v>30</v>
      </c>
      <c r="M770" s="320">
        <v>5</v>
      </c>
      <c r="N770" s="321" t="s">
        <v>225</v>
      </c>
      <c r="O770" s="321" t="s">
        <v>225</v>
      </c>
      <c r="P770" s="322" t="s">
        <v>225</v>
      </c>
      <c r="Q770" s="308"/>
    </row>
    <row r="771" spans="3:17" x14ac:dyDescent="0.2">
      <c r="C771" s="315">
        <v>1082</v>
      </c>
      <c r="D771" s="316" t="s">
        <v>1225</v>
      </c>
      <c r="E771" s="317" t="s">
        <v>2384</v>
      </c>
      <c r="F771" s="317" t="s">
        <v>4061</v>
      </c>
      <c r="G771" s="318" t="s">
        <v>2091</v>
      </c>
      <c r="H771" s="319">
        <v>20.223333333386108</v>
      </c>
      <c r="I771" s="319">
        <v>13.769999999972061</v>
      </c>
      <c r="J771" s="319">
        <v>1</v>
      </c>
      <c r="K771" s="320">
        <v>15</v>
      </c>
      <c r="L771" s="320">
        <v>30</v>
      </c>
      <c r="M771" s="320">
        <v>5</v>
      </c>
      <c r="N771" s="321" t="s">
        <v>224</v>
      </c>
      <c r="O771" s="321" t="s">
        <v>225</v>
      </c>
      <c r="P771" s="322" t="s">
        <v>225</v>
      </c>
      <c r="Q771" s="308"/>
    </row>
    <row r="772" spans="3:17" x14ac:dyDescent="0.2">
      <c r="C772" s="315">
        <v>1126</v>
      </c>
      <c r="D772" s="316" t="s">
        <v>1225</v>
      </c>
      <c r="E772" s="317" t="s">
        <v>2384</v>
      </c>
      <c r="F772" s="317" t="s">
        <v>4061</v>
      </c>
      <c r="G772" s="318" t="s">
        <v>2535</v>
      </c>
      <c r="H772" s="319">
        <v>16.799999999965078</v>
      </c>
      <c r="I772" s="319">
        <v>8.4733333333279006</v>
      </c>
      <c r="J772" s="319">
        <v>1.8</v>
      </c>
      <c r="K772" s="320">
        <v>15</v>
      </c>
      <c r="L772" s="320">
        <v>30</v>
      </c>
      <c r="M772" s="320">
        <v>5</v>
      </c>
      <c r="N772" s="321" t="s">
        <v>224</v>
      </c>
      <c r="O772" s="321" t="s">
        <v>225</v>
      </c>
      <c r="P772" s="322" t="s">
        <v>225</v>
      </c>
      <c r="Q772" s="308"/>
    </row>
    <row r="773" spans="3:17" x14ac:dyDescent="0.2">
      <c r="C773" s="315">
        <v>1026</v>
      </c>
      <c r="D773" s="316" t="s">
        <v>1225</v>
      </c>
      <c r="E773" s="317" t="s">
        <v>2384</v>
      </c>
      <c r="F773" s="317" t="s">
        <v>4061</v>
      </c>
      <c r="G773" s="318" t="s">
        <v>2536</v>
      </c>
      <c r="H773" s="319">
        <v>15.660000000020956</v>
      </c>
      <c r="I773" s="319">
        <v>5.7666666666395034</v>
      </c>
      <c r="J773" s="319">
        <v>3.4000000000000004</v>
      </c>
      <c r="K773" s="320">
        <v>15</v>
      </c>
      <c r="L773" s="320">
        <v>30</v>
      </c>
      <c r="M773" s="320">
        <v>5</v>
      </c>
      <c r="N773" s="321" t="s">
        <v>224</v>
      </c>
      <c r="O773" s="321" t="s">
        <v>225</v>
      </c>
      <c r="P773" s="322" t="s">
        <v>225</v>
      </c>
      <c r="Q773" s="308"/>
    </row>
    <row r="774" spans="3:17" x14ac:dyDescent="0.2">
      <c r="C774" s="315">
        <v>1129</v>
      </c>
      <c r="D774" s="316" t="s">
        <v>1225</v>
      </c>
      <c r="E774" s="317" t="s">
        <v>2384</v>
      </c>
      <c r="F774" s="317" t="s">
        <v>4061</v>
      </c>
      <c r="G774" s="318" t="s">
        <v>2537</v>
      </c>
      <c r="H774" s="319">
        <v>18.196666666644159</v>
      </c>
      <c r="I774" s="319">
        <v>9.3133333333069466</v>
      </c>
      <c r="J774" s="319">
        <v>3.2</v>
      </c>
      <c r="K774" s="320">
        <v>15</v>
      </c>
      <c r="L774" s="320">
        <v>30</v>
      </c>
      <c r="M774" s="320">
        <v>5</v>
      </c>
      <c r="N774" s="321" t="s">
        <v>224</v>
      </c>
      <c r="O774" s="321" t="s">
        <v>225</v>
      </c>
      <c r="P774" s="322" t="s">
        <v>225</v>
      </c>
      <c r="Q774" s="308"/>
    </row>
    <row r="775" spans="3:17" x14ac:dyDescent="0.2">
      <c r="C775" s="315">
        <v>1166</v>
      </c>
      <c r="D775" s="316" t="s">
        <v>1225</v>
      </c>
      <c r="E775" s="317" t="s">
        <v>2384</v>
      </c>
      <c r="F775" s="317" t="s">
        <v>4061</v>
      </c>
      <c r="G775" s="318" t="s">
        <v>2538</v>
      </c>
      <c r="H775" s="319">
        <v>12.843333333323244</v>
      </c>
      <c r="I775" s="319">
        <v>5.7666666666395034</v>
      </c>
      <c r="J775" s="319">
        <v>3.4000000000000004</v>
      </c>
      <c r="K775" s="320">
        <v>15</v>
      </c>
      <c r="L775" s="320">
        <v>30</v>
      </c>
      <c r="M775" s="320">
        <v>5</v>
      </c>
      <c r="N775" s="321" t="s">
        <v>225</v>
      </c>
      <c r="O775" s="321" t="s">
        <v>225</v>
      </c>
      <c r="P775" s="322" t="s">
        <v>225</v>
      </c>
      <c r="Q775" s="308"/>
    </row>
    <row r="776" spans="3:17" x14ac:dyDescent="0.2">
      <c r="C776" s="315">
        <v>1038</v>
      </c>
      <c r="D776" s="316" t="s">
        <v>1225</v>
      </c>
      <c r="E776" s="317" t="s">
        <v>2384</v>
      </c>
      <c r="F776" s="317" t="s">
        <v>4061</v>
      </c>
      <c r="G776" s="318" t="s">
        <v>1957</v>
      </c>
      <c r="H776" s="319">
        <v>15.053333333367483</v>
      </c>
      <c r="I776" s="319">
        <v>1.3533333333092743</v>
      </c>
      <c r="J776" s="319">
        <v>0</v>
      </c>
      <c r="K776" s="320">
        <v>15</v>
      </c>
      <c r="L776" s="320">
        <v>30</v>
      </c>
      <c r="M776" s="320">
        <v>5</v>
      </c>
      <c r="N776" s="321" t="s">
        <v>224</v>
      </c>
      <c r="O776" s="321" t="s">
        <v>225</v>
      </c>
      <c r="P776" s="322" t="s">
        <v>225</v>
      </c>
      <c r="Q776" s="308"/>
    </row>
    <row r="777" spans="3:17" x14ac:dyDescent="0.2">
      <c r="C777" s="315">
        <v>324</v>
      </c>
      <c r="D777" s="316" t="s">
        <v>1225</v>
      </c>
      <c r="E777" s="317" t="s">
        <v>2384</v>
      </c>
      <c r="F777" s="317" t="s">
        <v>4061</v>
      </c>
      <c r="G777" s="318" t="s">
        <v>2143</v>
      </c>
      <c r="H777" s="319">
        <v>11.273333333199844</v>
      </c>
      <c r="I777" s="319">
        <v>2.3399999999441206</v>
      </c>
      <c r="J777" s="319">
        <v>1.4000000000000001</v>
      </c>
      <c r="K777" s="320">
        <v>15</v>
      </c>
      <c r="L777" s="320">
        <v>30</v>
      </c>
      <c r="M777" s="320">
        <v>5</v>
      </c>
      <c r="N777" s="321" t="s">
        <v>225</v>
      </c>
      <c r="O777" s="321" t="s">
        <v>225</v>
      </c>
      <c r="P777" s="322" t="s">
        <v>225</v>
      </c>
      <c r="Q777" s="308"/>
    </row>
    <row r="778" spans="3:17" x14ac:dyDescent="0.2">
      <c r="C778" s="315">
        <v>323</v>
      </c>
      <c r="D778" s="316" t="s">
        <v>1225</v>
      </c>
      <c r="E778" s="317" t="s">
        <v>2384</v>
      </c>
      <c r="F778" s="317" t="s">
        <v>4061</v>
      </c>
      <c r="G778" s="318" t="s">
        <v>2134</v>
      </c>
      <c r="H778" s="319">
        <v>4.7400000000488944</v>
      </c>
      <c r="I778" s="319">
        <v>0.58666666662320499</v>
      </c>
      <c r="J778" s="319">
        <v>1.4000000000000001</v>
      </c>
      <c r="K778" s="320">
        <v>15</v>
      </c>
      <c r="L778" s="320">
        <v>30</v>
      </c>
      <c r="M778" s="320">
        <v>5</v>
      </c>
      <c r="N778" s="321" t="s">
        <v>225</v>
      </c>
      <c r="O778" s="321" t="s">
        <v>225</v>
      </c>
      <c r="P778" s="322" t="s">
        <v>225</v>
      </c>
      <c r="Q778" s="308"/>
    </row>
    <row r="779" spans="3:17" x14ac:dyDescent="0.2">
      <c r="C779" s="315">
        <v>1158</v>
      </c>
      <c r="D779" s="316" t="s">
        <v>1225</v>
      </c>
      <c r="E779" s="317" t="s">
        <v>2384</v>
      </c>
      <c r="F779" s="317" t="s">
        <v>4061</v>
      </c>
      <c r="G779" s="318" t="s">
        <v>2539</v>
      </c>
      <c r="H779" s="319">
        <v>9.5100000000209555</v>
      </c>
      <c r="I779" s="319">
        <v>1.1066666666069069</v>
      </c>
      <c r="J779" s="319">
        <v>1.4000000000000001</v>
      </c>
      <c r="K779" s="320">
        <v>15</v>
      </c>
      <c r="L779" s="320">
        <v>30</v>
      </c>
      <c r="M779" s="320">
        <v>5</v>
      </c>
      <c r="N779" s="321" t="s">
        <v>225</v>
      </c>
      <c r="O779" s="321" t="s">
        <v>225</v>
      </c>
      <c r="P779" s="322" t="s">
        <v>225</v>
      </c>
      <c r="Q779" s="308"/>
    </row>
    <row r="780" spans="3:17" x14ac:dyDescent="0.2">
      <c r="C780" s="315">
        <v>1373</v>
      </c>
      <c r="D780" s="316" t="s">
        <v>1225</v>
      </c>
      <c r="E780" s="317" t="s">
        <v>2384</v>
      </c>
      <c r="F780" s="317" t="s">
        <v>4061</v>
      </c>
      <c r="G780" s="318" t="s">
        <v>1950</v>
      </c>
      <c r="H780" s="319">
        <v>20.803333333355841</v>
      </c>
      <c r="I780" s="319">
        <v>0</v>
      </c>
      <c r="J780" s="319">
        <v>0.2</v>
      </c>
      <c r="K780" s="320">
        <v>15</v>
      </c>
      <c r="L780" s="320">
        <v>30</v>
      </c>
      <c r="M780" s="320">
        <v>5</v>
      </c>
      <c r="N780" s="321" t="s">
        <v>224</v>
      </c>
      <c r="O780" s="321" t="s">
        <v>225</v>
      </c>
      <c r="P780" s="322" t="s">
        <v>225</v>
      </c>
      <c r="Q780" s="308"/>
    </row>
    <row r="781" spans="3:17" x14ac:dyDescent="0.2">
      <c r="C781" s="315">
        <v>1374</v>
      </c>
      <c r="D781" s="316" t="s">
        <v>1225</v>
      </c>
      <c r="E781" s="317" t="s">
        <v>2384</v>
      </c>
      <c r="F781" s="317" t="s">
        <v>4061</v>
      </c>
      <c r="G781" s="318" t="s">
        <v>2115</v>
      </c>
      <c r="H781" s="319">
        <v>12.293333333311603</v>
      </c>
      <c r="I781" s="319">
        <v>0</v>
      </c>
      <c r="J781" s="319">
        <v>0.2</v>
      </c>
      <c r="K781" s="320">
        <v>15</v>
      </c>
      <c r="L781" s="320">
        <v>30</v>
      </c>
      <c r="M781" s="320">
        <v>5</v>
      </c>
      <c r="N781" s="321" t="s">
        <v>225</v>
      </c>
      <c r="O781" s="321" t="s">
        <v>225</v>
      </c>
      <c r="P781" s="322" t="s">
        <v>225</v>
      </c>
      <c r="Q781" s="308"/>
    </row>
    <row r="782" spans="3:17" x14ac:dyDescent="0.2">
      <c r="C782" s="315">
        <v>330</v>
      </c>
      <c r="D782" s="316" t="s">
        <v>1225</v>
      </c>
      <c r="E782" s="317" t="s">
        <v>2384</v>
      </c>
      <c r="F782" s="317" t="s">
        <v>4061</v>
      </c>
      <c r="G782" s="318" t="s">
        <v>2138</v>
      </c>
      <c r="H782" s="319">
        <v>33.960000000125731</v>
      </c>
      <c r="I782" s="319">
        <v>18.609999999962749</v>
      </c>
      <c r="J782" s="319">
        <v>3.2</v>
      </c>
      <c r="K782" s="320">
        <v>15</v>
      </c>
      <c r="L782" s="320">
        <v>30</v>
      </c>
      <c r="M782" s="320">
        <v>5</v>
      </c>
      <c r="N782" s="321" t="s">
        <v>224</v>
      </c>
      <c r="O782" s="321" t="s">
        <v>225</v>
      </c>
      <c r="P782" s="322" t="s">
        <v>225</v>
      </c>
      <c r="Q782" s="308"/>
    </row>
    <row r="783" spans="3:17" x14ac:dyDescent="0.2">
      <c r="C783" s="315">
        <v>331</v>
      </c>
      <c r="D783" s="316" t="s">
        <v>1225</v>
      </c>
      <c r="E783" s="317" t="s">
        <v>2384</v>
      </c>
      <c r="F783" s="317" t="s">
        <v>4061</v>
      </c>
      <c r="G783" s="318" t="s">
        <v>2146</v>
      </c>
      <c r="H783" s="319">
        <v>23.809999999974391</v>
      </c>
      <c r="I783" s="319">
        <v>16.946666666655801</v>
      </c>
      <c r="J783" s="319">
        <v>3.2</v>
      </c>
      <c r="K783" s="320">
        <v>15</v>
      </c>
      <c r="L783" s="320">
        <v>30</v>
      </c>
      <c r="M783" s="320">
        <v>5</v>
      </c>
      <c r="N783" s="321" t="s">
        <v>224</v>
      </c>
      <c r="O783" s="321" t="s">
        <v>225</v>
      </c>
      <c r="P783" s="322" t="s">
        <v>225</v>
      </c>
      <c r="Q783" s="308"/>
    </row>
    <row r="784" spans="3:17" x14ac:dyDescent="0.2">
      <c r="C784" s="315">
        <v>1161</v>
      </c>
      <c r="D784" s="316" t="s">
        <v>1225</v>
      </c>
      <c r="E784" s="317" t="s">
        <v>2384</v>
      </c>
      <c r="F784" s="317" t="s">
        <v>4061</v>
      </c>
      <c r="G784" s="318" t="s">
        <v>2540</v>
      </c>
      <c r="H784" s="319">
        <v>40.140000000083823</v>
      </c>
      <c r="I784" s="319">
        <v>37.506666666723326</v>
      </c>
      <c r="J784" s="319">
        <v>4.8000000000000007</v>
      </c>
      <c r="K784" s="320">
        <v>15</v>
      </c>
      <c r="L784" s="320">
        <v>30</v>
      </c>
      <c r="M784" s="320">
        <v>5</v>
      </c>
      <c r="N784" s="321" t="s">
        <v>224</v>
      </c>
      <c r="O784" s="321" t="s">
        <v>224</v>
      </c>
      <c r="P784" s="322" t="s">
        <v>225</v>
      </c>
      <c r="Q784" s="144"/>
    </row>
    <row r="785" spans="3:17" x14ac:dyDescent="0.2">
      <c r="C785" s="315">
        <v>1165</v>
      </c>
      <c r="D785" s="316" t="s">
        <v>1225</v>
      </c>
      <c r="E785" s="317" t="s">
        <v>2384</v>
      </c>
      <c r="F785" s="317" t="s">
        <v>4061</v>
      </c>
      <c r="G785" s="318" t="s">
        <v>2541</v>
      </c>
      <c r="H785" s="319">
        <v>59.860000000137376</v>
      </c>
      <c r="I785" s="319">
        <v>23.500000000046569</v>
      </c>
      <c r="J785" s="319">
        <v>3.6</v>
      </c>
      <c r="K785" s="320">
        <v>15</v>
      </c>
      <c r="L785" s="320">
        <v>30</v>
      </c>
      <c r="M785" s="320">
        <v>5</v>
      </c>
      <c r="N785" s="321" t="s">
        <v>224</v>
      </c>
      <c r="O785" s="321" t="s">
        <v>225</v>
      </c>
      <c r="P785" s="322" t="s">
        <v>225</v>
      </c>
      <c r="Q785" s="308"/>
    </row>
    <row r="786" spans="3:17" x14ac:dyDescent="0.2">
      <c r="C786" s="315">
        <v>156</v>
      </c>
      <c r="D786" s="316" t="s">
        <v>1225</v>
      </c>
      <c r="E786" s="317" t="s">
        <v>2384</v>
      </c>
      <c r="F786" s="317" t="s">
        <v>4061</v>
      </c>
      <c r="G786" s="318" t="s">
        <v>2542</v>
      </c>
      <c r="H786" s="319">
        <v>15.506666666746606</v>
      </c>
      <c r="I786" s="319">
        <v>2.3633333332836628</v>
      </c>
      <c r="J786" s="319">
        <v>2.2000000000000002</v>
      </c>
      <c r="K786" s="320">
        <v>20</v>
      </c>
      <c r="L786" s="320">
        <v>15</v>
      </c>
      <c r="M786" s="320">
        <v>4</v>
      </c>
      <c r="N786" s="321" t="s">
        <v>225</v>
      </c>
      <c r="O786" s="321" t="s">
        <v>225</v>
      </c>
      <c r="P786" s="322" t="s">
        <v>225</v>
      </c>
      <c r="Q786" s="308"/>
    </row>
    <row r="787" spans="3:17" x14ac:dyDescent="0.2">
      <c r="C787" s="315">
        <v>188</v>
      </c>
      <c r="D787" s="316" t="s">
        <v>1225</v>
      </c>
      <c r="E787" s="317" t="s">
        <v>2384</v>
      </c>
      <c r="F787" s="317" t="s">
        <v>4061</v>
      </c>
      <c r="G787" s="318" t="s">
        <v>2543</v>
      </c>
      <c r="H787" s="319">
        <v>22.616666666697711</v>
      </c>
      <c r="I787" s="319">
        <v>7.5599999999860303</v>
      </c>
      <c r="J787" s="319">
        <v>1.6</v>
      </c>
      <c r="K787" s="320">
        <v>20</v>
      </c>
      <c r="L787" s="320">
        <v>15</v>
      </c>
      <c r="M787" s="320">
        <v>4</v>
      </c>
      <c r="N787" s="321" t="s">
        <v>224</v>
      </c>
      <c r="O787" s="321" t="s">
        <v>225</v>
      </c>
      <c r="P787" s="322" t="s">
        <v>225</v>
      </c>
      <c r="Q787" s="308"/>
    </row>
    <row r="788" spans="3:17" x14ac:dyDescent="0.2">
      <c r="C788" s="315">
        <v>336</v>
      </c>
      <c r="D788" s="316" t="s">
        <v>1225</v>
      </c>
      <c r="E788" s="317" t="s">
        <v>2384</v>
      </c>
      <c r="F788" s="317" t="s">
        <v>4061</v>
      </c>
      <c r="G788" s="318" t="s">
        <v>2144</v>
      </c>
      <c r="H788" s="319">
        <v>0</v>
      </c>
      <c r="I788" s="319">
        <v>0</v>
      </c>
      <c r="J788" s="319">
        <v>0</v>
      </c>
      <c r="K788" s="320">
        <v>15</v>
      </c>
      <c r="L788" s="320">
        <v>30</v>
      </c>
      <c r="M788" s="320">
        <v>5</v>
      </c>
      <c r="N788" s="321" t="s">
        <v>225</v>
      </c>
      <c r="O788" s="321" t="s">
        <v>225</v>
      </c>
      <c r="P788" s="322" t="s">
        <v>225</v>
      </c>
      <c r="Q788" s="308"/>
    </row>
    <row r="789" spans="3:17" x14ac:dyDescent="0.2">
      <c r="C789" s="315">
        <v>574</v>
      </c>
      <c r="D789" s="316" t="s">
        <v>1225</v>
      </c>
      <c r="E789" s="317" t="s">
        <v>2384</v>
      </c>
      <c r="F789" s="317" t="s">
        <v>4061</v>
      </c>
      <c r="G789" s="318" t="s">
        <v>2145</v>
      </c>
      <c r="H789" s="319">
        <v>0</v>
      </c>
      <c r="I789" s="319">
        <v>0</v>
      </c>
      <c r="J789" s="319">
        <v>0</v>
      </c>
      <c r="K789" s="320">
        <v>15</v>
      </c>
      <c r="L789" s="320">
        <v>30</v>
      </c>
      <c r="M789" s="320">
        <v>5</v>
      </c>
      <c r="N789" s="321" t="s">
        <v>225</v>
      </c>
      <c r="O789" s="321" t="s">
        <v>225</v>
      </c>
      <c r="P789" s="322" t="s">
        <v>225</v>
      </c>
      <c r="Q789" s="144"/>
    </row>
    <row r="790" spans="3:17" x14ac:dyDescent="0.2">
      <c r="C790" s="315">
        <v>338</v>
      </c>
      <c r="D790" s="316" t="s">
        <v>1225</v>
      </c>
      <c r="E790" s="317" t="s">
        <v>2384</v>
      </c>
      <c r="F790" s="317" t="s">
        <v>4061</v>
      </c>
      <c r="G790" s="318" t="s">
        <v>1965</v>
      </c>
      <c r="H790" s="319">
        <v>18.023333333374467</v>
      </c>
      <c r="I790" s="319">
        <v>42.796666666679087</v>
      </c>
      <c r="J790" s="319">
        <v>2.8000000000000003</v>
      </c>
      <c r="K790" s="320">
        <v>15</v>
      </c>
      <c r="L790" s="320">
        <v>30</v>
      </c>
      <c r="M790" s="320">
        <v>5</v>
      </c>
      <c r="N790" s="321" t="s">
        <v>224</v>
      </c>
      <c r="O790" s="321" t="s">
        <v>224</v>
      </c>
      <c r="P790" s="322" t="s">
        <v>225</v>
      </c>
      <c r="Q790" s="308"/>
    </row>
    <row r="791" spans="3:17" x14ac:dyDescent="0.2">
      <c r="C791" s="315">
        <v>339</v>
      </c>
      <c r="D791" s="316" t="s">
        <v>1225</v>
      </c>
      <c r="E791" s="317" t="s">
        <v>2384</v>
      </c>
      <c r="F791" s="317" t="s">
        <v>4061</v>
      </c>
      <c r="G791" s="318" t="s">
        <v>2064</v>
      </c>
      <c r="H791" s="319">
        <v>5.2633333333767958</v>
      </c>
      <c r="I791" s="319">
        <v>3.7233333333511838</v>
      </c>
      <c r="J791" s="319">
        <v>1.8</v>
      </c>
      <c r="K791" s="320">
        <v>15</v>
      </c>
      <c r="L791" s="320">
        <v>30</v>
      </c>
      <c r="M791" s="320">
        <v>5</v>
      </c>
      <c r="N791" s="321" t="s">
        <v>225</v>
      </c>
      <c r="O791" s="321" t="s">
        <v>225</v>
      </c>
      <c r="P791" s="322" t="s">
        <v>225</v>
      </c>
      <c r="Q791" s="308"/>
    </row>
    <row r="792" spans="3:17" x14ac:dyDescent="0.2">
      <c r="C792" s="315">
        <v>341</v>
      </c>
      <c r="D792" s="316" t="s">
        <v>1225</v>
      </c>
      <c r="E792" s="317" t="s">
        <v>2384</v>
      </c>
      <c r="F792" s="317" t="s">
        <v>4061</v>
      </c>
      <c r="G792" s="318" t="s">
        <v>2154</v>
      </c>
      <c r="H792" s="319">
        <v>5.2633333333767958</v>
      </c>
      <c r="I792" s="319">
        <v>3.2633333333185877</v>
      </c>
      <c r="J792" s="319">
        <v>1.6</v>
      </c>
      <c r="K792" s="320">
        <v>15</v>
      </c>
      <c r="L792" s="320">
        <v>30</v>
      </c>
      <c r="M792" s="320">
        <v>5</v>
      </c>
      <c r="N792" s="321" t="s">
        <v>225</v>
      </c>
      <c r="O792" s="321" t="s">
        <v>225</v>
      </c>
      <c r="P792" s="322" t="s">
        <v>225</v>
      </c>
      <c r="Q792" s="308"/>
    </row>
    <row r="793" spans="3:17" x14ac:dyDescent="0.2">
      <c r="C793" s="315">
        <v>342</v>
      </c>
      <c r="D793" s="316" t="s">
        <v>1225</v>
      </c>
      <c r="E793" s="317" t="s">
        <v>2384</v>
      </c>
      <c r="F793" s="317" t="s">
        <v>4061</v>
      </c>
      <c r="G793" s="318" t="s">
        <v>1927</v>
      </c>
      <c r="H793" s="319">
        <v>1.7800000000046567</v>
      </c>
      <c r="I793" s="319">
        <v>0</v>
      </c>
      <c r="J793" s="319">
        <v>0</v>
      </c>
      <c r="K793" s="320">
        <v>15</v>
      </c>
      <c r="L793" s="320">
        <v>30</v>
      </c>
      <c r="M793" s="320">
        <v>5</v>
      </c>
      <c r="N793" s="321" t="s">
        <v>225</v>
      </c>
      <c r="O793" s="321" t="s">
        <v>225</v>
      </c>
      <c r="P793" s="322" t="s">
        <v>225</v>
      </c>
      <c r="Q793" s="308"/>
    </row>
    <row r="794" spans="3:17" x14ac:dyDescent="0.2">
      <c r="C794" s="315">
        <v>343</v>
      </c>
      <c r="D794" s="316" t="s">
        <v>1225</v>
      </c>
      <c r="E794" s="317" t="s">
        <v>2384</v>
      </c>
      <c r="F794" s="317" t="s">
        <v>4061</v>
      </c>
      <c r="G794" s="318" t="s">
        <v>1931</v>
      </c>
      <c r="H794" s="319">
        <v>15.309999999997672</v>
      </c>
      <c r="I794" s="319">
        <v>117.00199999997858</v>
      </c>
      <c r="J794" s="319">
        <v>0.2</v>
      </c>
      <c r="K794" s="320">
        <v>15</v>
      </c>
      <c r="L794" s="320">
        <v>30</v>
      </c>
      <c r="M794" s="320">
        <v>5</v>
      </c>
      <c r="N794" s="321" t="s">
        <v>224</v>
      </c>
      <c r="O794" s="321" t="s">
        <v>224</v>
      </c>
      <c r="P794" s="322" t="s">
        <v>225</v>
      </c>
      <c r="Q794" s="308"/>
    </row>
    <row r="795" spans="3:17" x14ac:dyDescent="0.2">
      <c r="C795" s="315">
        <v>345</v>
      </c>
      <c r="D795" s="316" t="s">
        <v>1225</v>
      </c>
      <c r="E795" s="317" t="s">
        <v>2384</v>
      </c>
      <c r="F795" s="317" t="s">
        <v>4061</v>
      </c>
      <c r="G795" s="318" t="s">
        <v>1929</v>
      </c>
      <c r="H795" s="319">
        <v>2.0566666666651146</v>
      </c>
      <c r="I795" s="319">
        <v>0.26000000000931323</v>
      </c>
      <c r="J795" s="319">
        <v>0.8</v>
      </c>
      <c r="K795" s="320">
        <v>15</v>
      </c>
      <c r="L795" s="320">
        <v>30</v>
      </c>
      <c r="M795" s="320">
        <v>5</v>
      </c>
      <c r="N795" s="321" t="s">
        <v>225</v>
      </c>
      <c r="O795" s="321" t="s">
        <v>225</v>
      </c>
      <c r="P795" s="322" t="s">
        <v>225</v>
      </c>
      <c r="Q795" s="308"/>
    </row>
    <row r="796" spans="3:17" x14ac:dyDescent="0.2">
      <c r="C796" s="315">
        <v>348</v>
      </c>
      <c r="D796" s="316" t="s">
        <v>1225</v>
      </c>
      <c r="E796" s="317" t="s">
        <v>2384</v>
      </c>
      <c r="F796" s="317" t="s">
        <v>4061</v>
      </c>
      <c r="G796" s="318" t="s">
        <v>1928</v>
      </c>
      <c r="H796" s="319">
        <v>7.0366666666930549</v>
      </c>
      <c r="I796" s="319">
        <v>0.57333333335118375</v>
      </c>
      <c r="J796" s="319">
        <v>2.4000000000000004</v>
      </c>
      <c r="K796" s="320">
        <v>15</v>
      </c>
      <c r="L796" s="320">
        <v>30</v>
      </c>
      <c r="M796" s="320">
        <v>5</v>
      </c>
      <c r="N796" s="321" t="s">
        <v>225</v>
      </c>
      <c r="O796" s="321" t="s">
        <v>225</v>
      </c>
      <c r="P796" s="322" t="s">
        <v>225</v>
      </c>
      <c r="Q796" s="308"/>
    </row>
    <row r="797" spans="3:17" x14ac:dyDescent="0.2">
      <c r="C797" s="315">
        <v>351</v>
      </c>
      <c r="D797" s="316" t="s">
        <v>1225</v>
      </c>
      <c r="E797" s="317" t="s">
        <v>2384</v>
      </c>
      <c r="F797" s="317" t="s">
        <v>4061</v>
      </c>
      <c r="G797" s="318" t="s">
        <v>2544</v>
      </c>
      <c r="H797" s="319">
        <v>13.086666666646488</v>
      </c>
      <c r="I797" s="319">
        <v>9.2466666666325192</v>
      </c>
      <c r="J797" s="319">
        <v>0.60000000000000009</v>
      </c>
      <c r="K797" s="320">
        <v>15</v>
      </c>
      <c r="L797" s="320">
        <v>30</v>
      </c>
      <c r="M797" s="320">
        <v>5</v>
      </c>
      <c r="N797" s="321" t="s">
        <v>225</v>
      </c>
      <c r="O797" s="321" t="s">
        <v>225</v>
      </c>
      <c r="P797" s="322" t="s">
        <v>225</v>
      </c>
      <c r="Q797" s="308"/>
    </row>
    <row r="798" spans="3:17" x14ac:dyDescent="0.2">
      <c r="C798" s="315">
        <v>357</v>
      </c>
      <c r="D798" s="316" t="s">
        <v>1225</v>
      </c>
      <c r="E798" s="317" t="s">
        <v>2384</v>
      </c>
      <c r="F798" s="317" t="s">
        <v>4061</v>
      </c>
      <c r="G798" s="318" t="s">
        <v>2063</v>
      </c>
      <c r="H798" s="319">
        <v>2.2933333333348855</v>
      </c>
      <c r="I798" s="319">
        <v>0</v>
      </c>
      <c r="J798" s="319">
        <v>1.4000000000000001</v>
      </c>
      <c r="K798" s="320">
        <v>15</v>
      </c>
      <c r="L798" s="320">
        <v>30</v>
      </c>
      <c r="M798" s="320">
        <v>5</v>
      </c>
      <c r="N798" s="321" t="s">
        <v>225</v>
      </c>
      <c r="O798" s="321" t="s">
        <v>225</v>
      </c>
      <c r="P798" s="322" t="s">
        <v>225</v>
      </c>
      <c r="Q798" s="308"/>
    </row>
    <row r="799" spans="3:17" x14ac:dyDescent="0.2">
      <c r="C799" s="315">
        <v>356</v>
      </c>
      <c r="D799" s="316" t="s">
        <v>1225</v>
      </c>
      <c r="E799" s="317" t="s">
        <v>2384</v>
      </c>
      <c r="F799" s="317" t="s">
        <v>4061</v>
      </c>
      <c r="G799" s="318" t="s">
        <v>2004</v>
      </c>
      <c r="H799" s="319">
        <v>2.2933333333348855</v>
      </c>
      <c r="I799" s="319">
        <v>0</v>
      </c>
      <c r="J799" s="319">
        <v>1.4000000000000001</v>
      </c>
      <c r="K799" s="320">
        <v>15</v>
      </c>
      <c r="L799" s="320">
        <v>30</v>
      </c>
      <c r="M799" s="320">
        <v>5</v>
      </c>
      <c r="N799" s="321" t="s">
        <v>225</v>
      </c>
      <c r="O799" s="321" t="s">
        <v>225</v>
      </c>
      <c r="P799" s="322" t="s">
        <v>225</v>
      </c>
      <c r="Q799" s="308"/>
    </row>
    <row r="800" spans="3:17" x14ac:dyDescent="0.2">
      <c r="C800" s="315">
        <v>359</v>
      </c>
      <c r="D800" s="316" t="s">
        <v>1225</v>
      </c>
      <c r="E800" s="317" t="s">
        <v>2384</v>
      </c>
      <c r="F800" s="317" t="s">
        <v>4061</v>
      </c>
      <c r="G800" s="318" t="s">
        <v>2126</v>
      </c>
      <c r="H800" s="319">
        <v>1.620000000006985</v>
      </c>
      <c r="I800" s="319">
        <v>0.7466666666907259</v>
      </c>
      <c r="J800" s="319">
        <v>0.2</v>
      </c>
      <c r="K800" s="320">
        <v>15</v>
      </c>
      <c r="L800" s="320">
        <v>30</v>
      </c>
      <c r="M800" s="320">
        <v>5</v>
      </c>
      <c r="N800" s="321" t="s">
        <v>225</v>
      </c>
      <c r="O800" s="321" t="s">
        <v>225</v>
      </c>
      <c r="P800" s="322" t="s">
        <v>225</v>
      </c>
      <c r="Q800" s="308"/>
    </row>
    <row r="801" spans="3:17" x14ac:dyDescent="0.2">
      <c r="C801" s="315">
        <v>372</v>
      </c>
      <c r="D801" s="316" t="s">
        <v>1225</v>
      </c>
      <c r="E801" s="317" t="s">
        <v>2384</v>
      </c>
      <c r="F801" s="317" t="s">
        <v>4061</v>
      </c>
      <c r="G801" s="318" t="s">
        <v>1934</v>
      </c>
      <c r="H801" s="319">
        <v>7.023333333386109</v>
      </c>
      <c r="I801" s="319">
        <v>0.44333333334652708</v>
      </c>
      <c r="J801" s="319">
        <v>1</v>
      </c>
      <c r="K801" s="320">
        <v>15</v>
      </c>
      <c r="L801" s="320">
        <v>30</v>
      </c>
      <c r="M801" s="320">
        <v>5</v>
      </c>
      <c r="N801" s="321" t="s">
        <v>225</v>
      </c>
      <c r="O801" s="321" t="s">
        <v>225</v>
      </c>
      <c r="P801" s="322" t="s">
        <v>225</v>
      </c>
      <c r="Q801" s="308"/>
    </row>
    <row r="802" spans="3:17" x14ac:dyDescent="0.2">
      <c r="C802" s="315">
        <v>374</v>
      </c>
      <c r="D802" s="316" t="s">
        <v>1225</v>
      </c>
      <c r="E802" s="317" t="s">
        <v>2384</v>
      </c>
      <c r="F802" s="317" t="s">
        <v>4061</v>
      </c>
      <c r="G802" s="318" t="s">
        <v>1968</v>
      </c>
      <c r="H802" s="319">
        <v>3.8200000000186267</v>
      </c>
      <c r="I802" s="319">
        <v>1.5299999999930152</v>
      </c>
      <c r="J802" s="319">
        <v>0.2</v>
      </c>
      <c r="K802" s="320">
        <v>15</v>
      </c>
      <c r="L802" s="320">
        <v>30</v>
      </c>
      <c r="M802" s="320">
        <v>5</v>
      </c>
      <c r="N802" s="321" t="s">
        <v>225</v>
      </c>
      <c r="O802" s="321" t="s">
        <v>225</v>
      </c>
      <c r="P802" s="322" t="s">
        <v>225</v>
      </c>
      <c r="Q802" s="308"/>
    </row>
    <row r="803" spans="3:17" x14ac:dyDescent="0.2">
      <c r="C803" s="315">
        <v>376</v>
      </c>
      <c r="D803" s="316" t="s">
        <v>1225</v>
      </c>
      <c r="E803" s="317" t="s">
        <v>2384</v>
      </c>
      <c r="F803" s="317" t="s">
        <v>4061</v>
      </c>
      <c r="G803" s="318" t="s">
        <v>2102</v>
      </c>
      <c r="H803" s="319">
        <v>7.5033333333092749</v>
      </c>
      <c r="I803" s="319">
        <v>1.3766666666488163</v>
      </c>
      <c r="J803" s="319">
        <v>0.60000000000000009</v>
      </c>
      <c r="K803" s="320">
        <v>15</v>
      </c>
      <c r="L803" s="320">
        <v>30</v>
      </c>
      <c r="M803" s="320">
        <v>5</v>
      </c>
      <c r="N803" s="321" t="s">
        <v>225</v>
      </c>
      <c r="O803" s="321" t="s">
        <v>225</v>
      </c>
      <c r="P803" s="322" t="s">
        <v>225</v>
      </c>
      <c r="Q803" s="144"/>
    </row>
    <row r="804" spans="3:17" x14ac:dyDescent="0.2">
      <c r="C804" s="315">
        <v>378</v>
      </c>
      <c r="D804" s="316" t="s">
        <v>1225</v>
      </c>
      <c r="E804" s="317" t="s">
        <v>2384</v>
      </c>
      <c r="F804" s="317" t="s">
        <v>4061</v>
      </c>
      <c r="G804" s="318" t="s">
        <v>2104</v>
      </c>
      <c r="H804" s="319">
        <v>12.306666666583624</v>
      </c>
      <c r="I804" s="319">
        <v>2.0333333333255723</v>
      </c>
      <c r="J804" s="319">
        <v>1.8</v>
      </c>
      <c r="K804" s="320">
        <v>15</v>
      </c>
      <c r="L804" s="320">
        <v>30</v>
      </c>
      <c r="M804" s="320">
        <v>5</v>
      </c>
      <c r="N804" s="321" t="s">
        <v>225</v>
      </c>
      <c r="O804" s="321" t="s">
        <v>225</v>
      </c>
      <c r="P804" s="322" t="s">
        <v>225</v>
      </c>
      <c r="Q804" s="308"/>
    </row>
    <row r="805" spans="3:17" x14ac:dyDescent="0.2">
      <c r="C805" s="315">
        <v>380</v>
      </c>
      <c r="D805" s="316" t="s">
        <v>1225</v>
      </c>
      <c r="E805" s="317" t="s">
        <v>2384</v>
      </c>
      <c r="F805" s="317" t="s">
        <v>4061</v>
      </c>
      <c r="G805" s="318" t="s">
        <v>2014</v>
      </c>
      <c r="H805" s="319">
        <v>6.8300000000162981</v>
      </c>
      <c r="I805" s="319">
        <v>1.7700000000069851</v>
      </c>
      <c r="J805" s="319">
        <v>0.8</v>
      </c>
      <c r="K805" s="320">
        <v>15</v>
      </c>
      <c r="L805" s="320">
        <v>30</v>
      </c>
      <c r="M805" s="320">
        <v>5</v>
      </c>
      <c r="N805" s="321" t="s">
        <v>225</v>
      </c>
      <c r="O805" s="321" t="s">
        <v>225</v>
      </c>
      <c r="P805" s="322" t="s">
        <v>225</v>
      </c>
      <c r="Q805" s="308"/>
    </row>
    <row r="806" spans="3:17" x14ac:dyDescent="0.2">
      <c r="C806" s="315">
        <v>382</v>
      </c>
      <c r="D806" s="316" t="s">
        <v>1225</v>
      </c>
      <c r="E806" s="317" t="s">
        <v>2384</v>
      </c>
      <c r="F806" s="317" t="s">
        <v>4061</v>
      </c>
      <c r="G806" s="318" t="s">
        <v>1970</v>
      </c>
      <c r="H806" s="319">
        <v>3.5633333333185875</v>
      </c>
      <c r="I806" s="319">
        <v>8.1966666666674435</v>
      </c>
      <c r="J806" s="319">
        <v>1.4000000000000001</v>
      </c>
      <c r="K806" s="320">
        <v>15</v>
      </c>
      <c r="L806" s="320">
        <v>30</v>
      </c>
      <c r="M806" s="320">
        <v>5</v>
      </c>
      <c r="N806" s="321" t="s">
        <v>225</v>
      </c>
      <c r="O806" s="321" t="s">
        <v>225</v>
      </c>
      <c r="P806" s="322" t="s">
        <v>225</v>
      </c>
      <c r="Q806" s="308"/>
    </row>
    <row r="807" spans="3:17" x14ac:dyDescent="0.2">
      <c r="C807" s="315">
        <v>583</v>
      </c>
      <c r="D807" s="316" t="s">
        <v>1225</v>
      </c>
      <c r="E807" s="317" t="s">
        <v>2384</v>
      </c>
      <c r="F807" s="317" t="s">
        <v>4061</v>
      </c>
      <c r="G807" s="318" t="s">
        <v>1969</v>
      </c>
      <c r="H807" s="319">
        <v>0</v>
      </c>
      <c r="I807" s="319">
        <v>0.8966666666558013</v>
      </c>
      <c r="J807" s="319">
        <v>0.2</v>
      </c>
      <c r="K807" s="320">
        <v>15</v>
      </c>
      <c r="L807" s="320">
        <v>30</v>
      </c>
      <c r="M807" s="320">
        <v>5</v>
      </c>
      <c r="N807" s="321" t="s">
        <v>225</v>
      </c>
      <c r="O807" s="321" t="s">
        <v>225</v>
      </c>
      <c r="P807" s="322" t="s">
        <v>225</v>
      </c>
      <c r="Q807" s="308"/>
    </row>
    <row r="808" spans="3:17" x14ac:dyDescent="0.2">
      <c r="C808" s="315">
        <v>584</v>
      </c>
      <c r="D808" s="316" t="s">
        <v>1225</v>
      </c>
      <c r="E808" s="317" t="s">
        <v>2384</v>
      </c>
      <c r="F808" s="317" t="s">
        <v>4061</v>
      </c>
      <c r="G808" s="318" t="s">
        <v>1974</v>
      </c>
      <c r="H808" s="319">
        <v>0</v>
      </c>
      <c r="I808" s="319">
        <v>5.7866666666348472</v>
      </c>
      <c r="J808" s="319">
        <v>2.4000000000000004</v>
      </c>
      <c r="K808" s="320">
        <v>15</v>
      </c>
      <c r="L808" s="320">
        <v>30</v>
      </c>
      <c r="M808" s="320">
        <v>5</v>
      </c>
      <c r="N808" s="321" t="s">
        <v>225</v>
      </c>
      <c r="O808" s="321" t="s">
        <v>225</v>
      </c>
      <c r="P808" s="322" t="s">
        <v>225</v>
      </c>
      <c r="Q808" s="308"/>
    </row>
    <row r="809" spans="3:17" x14ac:dyDescent="0.2">
      <c r="C809" s="315">
        <v>585</v>
      </c>
      <c r="D809" s="316" t="s">
        <v>1225</v>
      </c>
      <c r="E809" s="317" t="s">
        <v>2384</v>
      </c>
      <c r="F809" s="317" t="s">
        <v>4061</v>
      </c>
      <c r="G809" s="318" t="s">
        <v>2129</v>
      </c>
      <c r="H809" s="319">
        <v>0</v>
      </c>
      <c r="I809" s="319">
        <v>5.7866666666348472</v>
      </c>
      <c r="J809" s="319">
        <v>2.4000000000000004</v>
      </c>
      <c r="K809" s="320">
        <v>15</v>
      </c>
      <c r="L809" s="320">
        <v>30</v>
      </c>
      <c r="M809" s="320">
        <v>5</v>
      </c>
      <c r="N809" s="321" t="s">
        <v>225</v>
      </c>
      <c r="O809" s="321" t="s">
        <v>225</v>
      </c>
      <c r="P809" s="322" t="s">
        <v>225</v>
      </c>
      <c r="Q809" s="144"/>
    </row>
    <row r="810" spans="3:17" x14ac:dyDescent="0.2">
      <c r="C810" s="315">
        <v>385</v>
      </c>
      <c r="D810" s="316" t="s">
        <v>1225</v>
      </c>
      <c r="E810" s="317" t="s">
        <v>2384</v>
      </c>
      <c r="F810" s="317" t="s">
        <v>4061</v>
      </c>
      <c r="G810" s="318" t="s">
        <v>1998</v>
      </c>
      <c r="H810" s="319">
        <v>0</v>
      </c>
      <c r="I810" s="319">
        <v>5.2633333333069459</v>
      </c>
      <c r="J810" s="319">
        <v>0.8</v>
      </c>
      <c r="K810" s="320">
        <v>15</v>
      </c>
      <c r="L810" s="320">
        <v>30</v>
      </c>
      <c r="M810" s="320">
        <v>5</v>
      </c>
      <c r="N810" s="321" t="s">
        <v>225</v>
      </c>
      <c r="O810" s="321" t="s">
        <v>225</v>
      </c>
      <c r="P810" s="322" t="s">
        <v>225</v>
      </c>
      <c r="Q810" s="308"/>
    </row>
    <row r="811" spans="3:17" x14ac:dyDescent="0.2">
      <c r="C811" s="315">
        <v>383</v>
      </c>
      <c r="D811" s="316" t="s">
        <v>1225</v>
      </c>
      <c r="E811" s="317" t="s">
        <v>2384</v>
      </c>
      <c r="F811" s="317" t="s">
        <v>4061</v>
      </c>
      <c r="G811" s="318" t="s">
        <v>1939</v>
      </c>
      <c r="H811" s="319">
        <v>5.6666666641831398E-2</v>
      </c>
      <c r="I811" s="319">
        <v>15.413333333248739</v>
      </c>
      <c r="J811" s="319">
        <v>2.2000000000000002</v>
      </c>
      <c r="K811" s="320">
        <v>15</v>
      </c>
      <c r="L811" s="320">
        <v>30</v>
      </c>
      <c r="M811" s="320">
        <v>5</v>
      </c>
      <c r="N811" s="321" t="s">
        <v>225</v>
      </c>
      <c r="O811" s="321" t="s">
        <v>225</v>
      </c>
      <c r="P811" s="322" t="s">
        <v>225</v>
      </c>
      <c r="Q811" s="308"/>
    </row>
    <row r="812" spans="3:17" x14ac:dyDescent="0.2">
      <c r="C812" s="315">
        <v>391</v>
      </c>
      <c r="D812" s="316" t="s">
        <v>1225</v>
      </c>
      <c r="E812" s="317" t="s">
        <v>2384</v>
      </c>
      <c r="F812" s="317" t="s">
        <v>4061</v>
      </c>
      <c r="G812" s="318" t="s">
        <v>2027</v>
      </c>
      <c r="H812" s="319">
        <v>1.3033333333209158</v>
      </c>
      <c r="I812" s="319">
        <v>0.24666666663251818</v>
      </c>
      <c r="J812" s="319">
        <v>0</v>
      </c>
      <c r="K812" s="320">
        <v>15</v>
      </c>
      <c r="L812" s="320">
        <v>30</v>
      </c>
      <c r="M812" s="320">
        <v>5</v>
      </c>
      <c r="N812" s="321" t="s">
        <v>225</v>
      </c>
      <c r="O812" s="321" t="s">
        <v>225</v>
      </c>
      <c r="P812" s="322" t="s">
        <v>225</v>
      </c>
      <c r="Q812" s="308"/>
    </row>
    <row r="813" spans="3:17" x14ac:dyDescent="0.2">
      <c r="C813" s="315">
        <v>392</v>
      </c>
      <c r="D813" s="316" t="s">
        <v>1225</v>
      </c>
      <c r="E813" s="317" t="s">
        <v>2384</v>
      </c>
      <c r="F813" s="317" t="s">
        <v>4061</v>
      </c>
      <c r="G813" s="318" t="s">
        <v>2035</v>
      </c>
      <c r="H813" s="319">
        <v>3.7799999999930152</v>
      </c>
      <c r="I813" s="319">
        <v>0.24666666663251818</v>
      </c>
      <c r="J813" s="319">
        <v>0</v>
      </c>
      <c r="K813" s="320">
        <v>15</v>
      </c>
      <c r="L813" s="320">
        <v>30</v>
      </c>
      <c r="M813" s="320">
        <v>5</v>
      </c>
      <c r="N813" s="321" t="s">
        <v>225</v>
      </c>
      <c r="O813" s="321" t="s">
        <v>225</v>
      </c>
      <c r="P813" s="322" t="s">
        <v>225</v>
      </c>
      <c r="Q813" s="144"/>
    </row>
    <row r="814" spans="3:17" x14ac:dyDescent="0.2">
      <c r="C814" s="315">
        <v>216</v>
      </c>
      <c r="D814" s="316" t="s">
        <v>1225</v>
      </c>
      <c r="E814" s="317" t="s">
        <v>2384</v>
      </c>
      <c r="F814" s="317" t="s">
        <v>4061</v>
      </c>
      <c r="G814" s="318" t="s">
        <v>2080</v>
      </c>
      <c r="H814" s="319">
        <v>2.6433333333232443</v>
      </c>
      <c r="I814" s="319">
        <v>0.77999999999301517</v>
      </c>
      <c r="J814" s="319">
        <v>0.60000000000000009</v>
      </c>
      <c r="K814" s="320">
        <v>20</v>
      </c>
      <c r="L814" s="320">
        <v>15</v>
      </c>
      <c r="M814" s="320">
        <v>4</v>
      </c>
      <c r="N814" s="321" t="s">
        <v>225</v>
      </c>
      <c r="O814" s="321" t="s">
        <v>225</v>
      </c>
      <c r="P814" s="322" t="s">
        <v>225</v>
      </c>
      <c r="Q814" s="144"/>
    </row>
    <row r="815" spans="3:17" x14ac:dyDescent="0.2">
      <c r="C815" s="315">
        <v>214</v>
      </c>
      <c r="D815" s="316" t="s">
        <v>1225</v>
      </c>
      <c r="E815" s="317" t="s">
        <v>2384</v>
      </c>
      <c r="F815" s="317" t="s">
        <v>4061</v>
      </c>
      <c r="G815" s="318" t="s">
        <v>1941</v>
      </c>
      <c r="H815" s="319">
        <v>8.1733333332929767</v>
      </c>
      <c r="I815" s="319">
        <v>0</v>
      </c>
      <c r="J815" s="319">
        <v>0.60000000000000009</v>
      </c>
      <c r="K815" s="320">
        <v>20</v>
      </c>
      <c r="L815" s="320">
        <v>15</v>
      </c>
      <c r="M815" s="320">
        <v>4</v>
      </c>
      <c r="N815" s="321" t="s">
        <v>225</v>
      </c>
      <c r="O815" s="321" t="s">
        <v>225</v>
      </c>
      <c r="P815" s="322" t="s">
        <v>225</v>
      </c>
      <c r="Q815" s="144"/>
    </row>
    <row r="816" spans="3:17" x14ac:dyDescent="0.2">
      <c r="C816" s="315">
        <v>396</v>
      </c>
      <c r="D816" s="316" t="s">
        <v>1225</v>
      </c>
      <c r="E816" s="317" t="s">
        <v>2384</v>
      </c>
      <c r="F816" s="317" t="s">
        <v>4061</v>
      </c>
      <c r="G816" s="318" t="s">
        <v>2028</v>
      </c>
      <c r="H816" s="319">
        <v>3.8533333333209159</v>
      </c>
      <c r="I816" s="319">
        <v>25.673333333339542</v>
      </c>
      <c r="J816" s="319">
        <v>2</v>
      </c>
      <c r="K816" s="320">
        <v>15</v>
      </c>
      <c r="L816" s="320">
        <v>30</v>
      </c>
      <c r="M816" s="320">
        <v>5</v>
      </c>
      <c r="N816" s="321" t="s">
        <v>225</v>
      </c>
      <c r="O816" s="321" t="s">
        <v>225</v>
      </c>
      <c r="P816" s="322" t="s">
        <v>225</v>
      </c>
      <c r="Q816" s="144"/>
    </row>
    <row r="817" spans="3:17" x14ac:dyDescent="0.2">
      <c r="C817" s="315">
        <v>397</v>
      </c>
      <c r="D817" s="316" t="s">
        <v>1225</v>
      </c>
      <c r="E817" s="317" t="s">
        <v>2384</v>
      </c>
      <c r="F817" s="317" t="s">
        <v>4061</v>
      </c>
      <c r="G817" s="318" t="s">
        <v>2045</v>
      </c>
      <c r="H817" s="319">
        <v>5.8433333333116027</v>
      </c>
      <c r="I817" s="319">
        <v>27.720000000006987</v>
      </c>
      <c r="J817" s="319">
        <v>2.6</v>
      </c>
      <c r="K817" s="320">
        <v>15</v>
      </c>
      <c r="L817" s="320">
        <v>30</v>
      </c>
      <c r="M817" s="320">
        <v>5</v>
      </c>
      <c r="N817" s="321" t="s">
        <v>225</v>
      </c>
      <c r="O817" s="321" t="s">
        <v>225</v>
      </c>
      <c r="P817" s="322" t="s">
        <v>225</v>
      </c>
      <c r="Q817" s="144"/>
    </row>
    <row r="818" spans="3:17" x14ac:dyDescent="0.2">
      <c r="C818" s="315">
        <v>398</v>
      </c>
      <c r="D818" s="316" t="s">
        <v>1225</v>
      </c>
      <c r="E818" s="317" t="s">
        <v>2384</v>
      </c>
      <c r="F818" s="317" t="s">
        <v>4061</v>
      </c>
      <c r="G818" s="318" t="s">
        <v>2140</v>
      </c>
      <c r="H818" s="319">
        <v>15.753333333309275</v>
      </c>
      <c r="I818" s="319">
        <v>26.063333333318589</v>
      </c>
      <c r="J818" s="319">
        <v>2.6</v>
      </c>
      <c r="K818" s="320">
        <v>15</v>
      </c>
      <c r="L818" s="320">
        <v>30</v>
      </c>
      <c r="M818" s="320">
        <v>5</v>
      </c>
      <c r="N818" s="321" t="s">
        <v>224</v>
      </c>
      <c r="O818" s="321" t="s">
        <v>225</v>
      </c>
      <c r="P818" s="322" t="s">
        <v>225</v>
      </c>
      <c r="Q818" s="308"/>
    </row>
    <row r="819" spans="3:17" x14ac:dyDescent="0.2">
      <c r="C819" s="315">
        <v>1565</v>
      </c>
      <c r="D819" s="316" t="s">
        <v>1225</v>
      </c>
      <c r="E819" s="317" t="s">
        <v>2384</v>
      </c>
      <c r="F819" s="317" t="s">
        <v>4061</v>
      </c>
      <c r="G819" s="318" t="s">
        <v>2545</v>
      </c>
      <c r="H819" s="319">
        <v>3.3166666666511446</v>
      </c>
      <c r="I819" s="319">
        <v>25.68999999999069</v>
      </c>
      <c r="J819" s="319">
        <v>2.6</v>
      </c>
      <c r="K819" s="320">
        <v>15</v>
      </c>
      <c r="L819" s="320">
        <v>30</v>
      </c>
      <c r="M819" s="320">
        <v>5</v>
      </c>
      <c r="N819" s="321" t="s">
        <v>225</v>
      </c>
      <c r="O819" s="321" t="s">
        <v>225</v>
      </c>
      <c r="P819" s="322" t="s">
        <v>225</v>
      </c>
      <c r="Q819" s="308"/>
    </row>
    <row r="820" spans="3:17" x14ac:dyDescent="0.2">
      <c r="C820" s="315">
        <v>1566</v>
      </c>
      <c r="D820" s="316" t="s">
        <v>1225</v>
      </c>
      <c r="E820" s="317" t="s">
        <v>2384</v>
      </c>
      <c r="F820" s="317" t="s">
        <v>4061</v>
      </c>
      <c r="G820" s="318" t="s">
        <v>2546</v>
      </c>
      <c r="H820" s="319">
        <v>13.359999999997672</v>
      </c>
      <c r="I820" s="319">
        <v>25.736666666669773</v>
      </c>
      <c r="J820" s="319">
        <v>2</v>
      </c>
      <c r="K820" s="320">
        <v>15</v>
      </c>
      <c r="L820" s="320">
        <v>30</v>
      </c>
      <c r="M820" s="320">
        <v>5</v>
      </c>
      <c r="N820" s="321" t="s">
        <v>225</v>
      </c>
      <c r="O820" s="321" t="s">
        <v>225</v>
      </c>
      <c r="P820" s="322" t="s">
        <v>225</v>
      </c>
      <c r="Q820" s="144"/>
    </row>
    <row r="821" spans="3:17" x14ac:dyDescent="0.2">
      <c r="C821" s="315">
        <v>401</v>
      </c>
      <c r="D821" s="316" t="s">
        <v>1225</v>
      </c>
      <c r="E821" s="317" t="s">
        <v>2384</v>
      </c>
      <c r="F821" s="317" t="s">
        <v>4061</v>
      </c>
      <c r="G821" s="318" t="s">
        <v>1933</v>
      </c>
      <c r="H821" s="319">
        <v>14.729999999993016</v>
      </c>
      <c r="I821" s="319">
        <v>28.97333333337447</v>
      </c>
      <c r="J821" s="319">
        <v>3.6</v>
      </c>
      <c r="K821" s="320">
        <v>15</v>
      </c>
      <c r="L821" s="320">
        <v>30</v>
      </c>
      <c r="M821" s="320">
        <v>5</v>
      </c>
      <c r="N821" s="321" t="s">
        <v>225</v>
      </c>
      <c r="O821" s="321" t="s">
        <v>225</v>
      </c>
      <c r="P821" s="322" t="s">
        <v>225</v>
      </c>
      <c r="Q821" s="308"/>
    </row>
    <row r="822" spans="3:17" x14ac:dyDescent="0.2">
      <c r="C822" s="315">
        <v>402</v>
      </c>
      <c r="D822" s="316" t="s">
        <v>1225</v>
      </c>
      <c r="E822" s="317" t="s">
        <v>2384</v>
      </c>
      <c r="F822" s="317" t="s">
        <v>4061</v>
      </c>
      <c r="G822" s="318" t="s">
        <v>1958</v>
      </c>
      <c r="H822" s="319">
        <v>46.583333333290653</v>
      </c>
      <c r="I822" s="319">
        <v>99.796666666644171</v>
      </c>
      <c r="J822" s="319">
        <v>4.2</v>
      </c>
      <c r="K822" s="320">
        <v>15</v>
      </c>
      <c r="L822" s="320">
        <v>30</v>
      </c>
      <c r="M822" s="320">
        <v>5</v>
      </c>
      <c r="N822" s="321" t="s">
        <v>224</v>
      </c>
      <c r="O822" s="321" t="s">
        <v>224</v>
      </c>
      <c r="P822" s="322" t="s">
        <v>225</v>
      </c>
      <c r="Q822" s="308"/>
    </row>
    <row r="823" spans="3:17" x14ac:dyDescent="0.2">
      <c r="C823" s="315">
        <v>405</v>
      </c>
      <c r="D823" s="316" t="s">
        <v>1225</v>
      </c>
      <c r="E823" s="317" t="s">
        <v>2384</v>
      </c>
      <c r="F823" s="317" t="s">
        <v>4061</v>
      </c>
      <c r="G823" s="318" t="s">
        <v>2159</v>
      </c>
      <c r="H823" s="319">
        <v>3.5666666666627864</v>
      </c>
      <c r="I823" s="319">
        <v>8.9466666667023684</v>
      </c>
      <c r="J823" s="319">
        <v>2</v>
      </c>
      <c r="K823" s="320">
        <v>15</v>
      </c>
      <c r="L823" s="320">
        <v>30</v>
      </c>
      <c r="M823" s="320">
        <v>5</v>
      </c>
      <c r="N823" s="321" t="s">
        <v>225</v>
      </c>
      <c r="O823" s="321" t="s">
        <v>225</v>
      </c>
      <c r="P823" s="322" t="s">
        <v>225</v>
      </c>
      <c r="Q823" s="308"/>
    </row>
    <row r="824" spans="3:17" x14ac:dyDescent="0.2">
      <c r="C824" s="315">
        <v>404</v>
      </c>
      <c r="D824" s="316" t="s">
        <v>1225</v>
      </c>
      <c r="E824" s="317" t="s">
        <v>2384</v>
      </c>
      <c r="F824" s="317" t="s">
        <v>4061</v>
      </c>
      <c r="G824" s="318" t="s">
        <v>2147</v>
      </c>
      <c r="H824" s="319">
        <v>3.5666666666627864</v>
      </c>
      <c r="I824" s="319">
        <v>11.653333333390766</v>
      </c>
      <c r="J824" s="319">
        <v>3</v>
      </c>
      <c r="K824" s="320">
        <v>15</v>
      </c>
      <c r="L824" s="320">
        <v>30</v>
      </c>
      <c r="M824" s="320">
        <v>5</v>
      </c>
      <c r="N824" s="321" t="s">
        <v>225</v>
      </c>
      <c r="O824" s="321" t="s">
        <v>225</v>
      </c>
      <c r="P824" s="322" t="s">
        <v>225</v>
      </c>
      <c r="Q824" s="144"/>
    </row>
    <row r="825" spans="3:17" x14ac:dyDescent="0.2">
      <c r="C825" s="315">
        <v>407</v>
      </c>
      <c r="D825" s="316" t="s">
        <v>1225</v>
      </c>
      <c r="E825" s="317" t="s">
        <v>2384</v>
      </c>
      <c r="F825" s="317" t="s">
        <v>4061</v>
      </c>
      <c r="G825" s="318" t="s">
        <v>2157</v>
      </c>
      <c r="H825" s="319">
        <v>3.1433333333116025</v>
      </c>
      <c r="I825" s="319">
        <v>6.469999999960419</v>
      </c>
      <c r="J825" s="319">
        <v>2.8000000000000003</v>
      </c>
      <c r="K825" s="320">
        <v>15</v>
      </c>
      <c r="L825" s="320">
        <v>30</v>
      </c>
      <c r="M825" s="320">
        <v>5</v>
      </c>
      <c r="N825" s="321" t="s">
        <v>225</v>
      </c>
      <c r="O825" s="321" t="s">
        <v>225</v>
      </c>
      <c r="P825" s="322" t="s">
        <v>225</v>
      </c>
      <c r="Q825" s="308"/>
    </row>
    <row r="826" spans="3:17" x14ac:dyDescent="0.2">
      <c r="C826" s="315">
        <v>411</v>
      </c>
      <c r="D826" s="316" t="s">
        <v>1225</v>
      </c>
      <c r="E826" s="317" t="s">
        <v>2384</v>
      </c>
      <c r="F826" s="317" t="s">
        <v>4061</v>
      </c>
      <c r="G826" s="318" t="s">
        <v>2158</v>
      </c>
      <c r="H826" s="319">
        <v>8.3266666667419482</v>
      </c>
      <c r="I826" s="319">
        <v>7.7533333333209162</v>
      </c>
      <c r="J826" s="319">
        <v>1.8</v>
      </c>
      <c r="K826" s="320">
        <v>15</v>
      </c>
      <c r="L826" s="320">
        <v>30</v>
      </c>
      <c r="M826" s="320">
        <v>5</v>
      </c>
      <c r="N826" s="321" t="s">
        <v>225</v>
      </c>
      <c r="O826" s="321" t="s">
        <v>225</v>
      </c>
      <c r="P826" s="322" t="s">
        <v>225</v>
      </c>
      <c r="Q826" s="308"/>
    </row>
    <row r="827" spans="3:17" x14ac:dyDescent="0.2">
      <c r="C827" s="315">
        <v>410</v>
      </c>
      <c r="D827" s="316" t="s">
        <v>1225</v>
      </c>
      <c r="E827" s="317" t="s">
        <v>2384</v>
      </c>
      <c r="F827" s="317" t="s">
        <v>4061</v>
      </c>
      <c r="G827" s="318" t="s">
        <v>2124</v>
      </c>
      <c r="H827" s="319">
        <v>9.9100000000675212</v>
      </c>
      <c r="I827" s="319">
        <v>37.883333333325574</v>
      </c>
      <c r="J827" s="319">
        <v>2.8000000000000003</v>
      </c>
      <c r="K827" s="320">
        <v>15</v>
      </c>
      <c r="L827" s="320">
        <v>30</v>
      </c>
      <c r="M827" s="320">
        <v>5</v>
      </c>
      <c r="N827" s="321" t="s">
        <v>225</v>
      </c>
      <c r="O827" s="321" t="s">
        <v>224</v>
      </c>
      <c r="P827" s="322" t="s">
        <v>225</v>
      </c>
      <c r="Q827" s="308"/>
    </row>
    <row r="828" spans="3:17" x14ac:dyDescent="0.2">
      <c r="C828" s="315">
        <v>408</v>
      </c>
      <c r="D828" s="316" t="s">
        <v>1225</v>
      </c>
      <c r="E828" s="317" t="s">
        <v>2384</v>
      </c>
      <c r="F828" s="317" t="s">
        <v>4061</v>
      </c>
      <c r="G828" s="318" t="s">
        <v>2015</v>
      </c>
      <c r="H828" s="319">
        <v>0</v>
      </c>
      <c r="I828" s="319">
        <v>8.1700000000186268</v>
      </c>
      <c r="J828" s="319">
        <v>2</v>
      </c>
      <c r="K828" s="320">
        <v>15</v>
      </c>
      <c r="L828" s="320">
        <v>30</v>
      </c>
      <c r="M828" s="320">
        <v>5</v>
      </c>
      <c r="N828" s="321" t="s">
        <v>225</v>
      </c>
      <c r="O828" s="321" t="s">
        <v>225</v>
      </c>
      <c r="P828" s="322" t="s">
        <v>225</v>
      </c>
      <c r="Q828" s="308"/>
    </row>
    <row r="829" spans="3:17" x14ac:dyDescent="0.2">
      <c r="C829" s="315">
        <v>409</v>
      </c>
      <c r="D829" s="316" t="s">
        <v>1225</v>
      </c>
      <c r="E829" s="317" t="s">
        <v>2384</v>
      </c>
      <c r="F829" s="317" t="s">
        <v>4061</v>
      </c>
      <c r="G829" s="318" t="s">
        <v>2065</v>
      </c>
      <c r="H829" s="319">
        <v>2.6233333333628255</v>
      </c>
      <c r="I829" s="319">
        <v>12.056666666676756</v>
      </c>
      <c r="J829" s="319">
        <v>2</v>
      </c>
      <c r="K829" s="320">
        <v>15</v>
      </c>
      <c r="L829" s="320">
        <v>30</v>
      </c>
      <c r="M829" s="320">
        <v>5</v>
      </c>
      <c r="N829" s="321" t="s">
        <v>225</v>
      </c>
      <c r="O829" s="321" t="s">
        <v>225</v>
      </c>
      <c r="P829" s="322" t="s">
        <v>225</v>
      </c>
      <c r="Q829" s="308"/>
    </row>
    <row r="830" spans="3:17" x14ac:dyDescent="0.2">
      <c r="C830" s="315">
        <v>412</v>
      </c>
      <c r="D830" s="316" t="s">
        <v>1225</v>
      </c>
      <c r="E830" s="317" t="s">
        <v>2384</v>
      </c>
      <c r="F830" s="317" t="s">
        <v>4061</v>
      </c>
      <c r="G830" s="318" t="s">
        <v>2148</v>
      </c>
      <c r="H830" s="319">
        <v>2.1266666666837408</v>
      </c>
      <c r="I830" s="319">
        <v>0</v>
      </c>
      <c r="J830" s="319">
        <v>0</v>
      </c>
      <c r="K830" s="320">
        <v>15</v>
      </c>
      <c r="L830" s="320">
        <v>30</v>
      </c>
      <c r="M830" s="320">
        <v>5</v>
      </c>
      <c r="N830" s="321" t="s">
        <v>225</v>
      </c>
      <c r="O830" s="321" t="s">
        <v>225</v>
      </c>
      <c r="P830" s="322" t="s">
        <v>225</v>
      </c>
      <c r="Q830" s="308"/>
    </row>
    <row r="831" spans="3:17" x14ac:dyDescent="0.2">
      <c r="C831" s="315">
        <v>589</v>
      </c>
      <c r="D831" s="316" t="s">
        <v>1225</v>
      </c>
      <c r="E831" s="317" t="s">
        <v>2384</v>
      </c>
      <c r="F831" s="317" t="s">
        <v>4061</v>
      </c>
      <c r="G831" s="318" t="s">
        <v>2149</v>
      </c>
      <c r="H831" s="319">
        <v>2.5666666666860696</v>
      </c>
      <c r="I831" s="319">
        <v>2.0233333333279009</v>
      </c>
      <c r="J831" s="319">
        <v>0.2</v>
      </c>
      <c r="K831" s="320">
        <v>15</v>
      </c>
      <c r="L831" s="320">
        <v>30</v>
      </c>
      <c r="M831" s="320">
        <v>5</v>
      </c>
      <c r="N831" s="321" t="s">
        <v>225</v>
      </c>
      <c r="O831" s="321" t="s">
        <v>225</v>
      </c>
      <c r="P831" s="322" t="s">
        <v>225</v>
      </c>
      <c r="Q831" s="308"/>
    </row>
    <row r="832" spans="3:17" x14ac:dyDescent="0.2">
      <c r="C832" s="315">
        <v>413</v>
      </c>
      <c r="D832" s="316" t="s">
        <v>1225</v>
      </c>
      <c r="E832" s="317" t="s">
        <v>2384</v>
      </c>
      <c r="F832" s="317" t="s">
        <v>4061</v>
      </c>
      <c r="G832" s="318" t="s">
        <v>2071</v>
      </c>
      <c r="H832" s="319">
        <v>14.736666666716339</v>
      </c>
      <c r="I832" s="319">
        <v>3.1233333333511837</v>
      </c>
      <c r="J832" s="319">
        <v>0.4</v>
      </c>
      <c r="K832" s="320">
        <v>15</v>
      </c>
      <c r="L832" s="320">
        <v>30</v>
      </c>
      <c r="M832" s="320">
        <v>5</v>
      </c>
      <c r="N832" s="321" t="s">
        <v>225</v>
      </c>
      <c r="O832" s="321" t="s">
        <v>225</v>
      </c>
      <c r="P832" s="322" t="s">
        <v>225</v>
      </c>
      <c r="Q832" s="308"/>
    </row>
    <row r="833" spans="3:17" x14ac:dyDescent="0.2">
      <c r="C833" s="315">
        <v>414</v>
      </c>
      <c r="D833" s="316" t="s">
        <v>1225</v>
      </c>
      <c r="E833" s="317" t="s">
        <v>2384</v>
      </c>
      <c r="F833" s="317" t="s">
        <v>4061</v>
      </c>
      <c r="G833" s="318" t="s">
        <v>1952</v>
      </c>
      <c r="H833" s="319">
        <v>14.74666666678386</v>
      </c>
      <c r="I833" s="319">
        <v>2.0233333333279009</v>
      </c>
      <c r="J833" s="319">
        <v>0.8</v>
      </c>
      <c r="K833" s="320">
        <v>15</v>
      </c>
      <c r="L833" s="320">
        <v>30</v>
      </c>
      <c r="M833" s="320">
        <v>5</v>
      </c>
      <c r="N833" s="321" t="s">
        <v>225</v>
      </c>
      <c r="O833" s="321" t="s">
        <v>225</v>
      </c>
      <c r="P833" s="322" t="s">
        <v>225</v>
      </c>
      <c r="Q833" s="308"/>
    </row>
    <row r="834" spans="3:17" x14ac:dyDescent="0.2">
      <c r="C834" s="315">
        <v>417</v>
      </c>
      <c r="D834" s="316" t="s">
        <v>1225</v>
      </c>
      <c r="E834" s="317" t="s">
        <v>2384</v>
      </c>
      <c r="F834" s="317" t="s">
        <v>4061</v>
      </c>
      <c r="G834" s="318" t="s">
        <v>2023</v>
      </c>
      <c r="H834" s="319">
        <v>20.756666666711681</v>
      </c>
      <c r="I834" s="319">
        <v>30.18333333337214</v>
      </c>
      <c r="J834" s="319">
        <v>6.4</v>
      </c>
      <c r="K834" s="320">
        <v>15</v>
      </c>
      <c r="L834" s="320">
        <v>30</v>
      </c>
      <c r="M834" s="320">
        <v>5</v>
      </c>
      <c r="N834" s="321" t="s">
        <v>224</v>
      </c>
      <c r="O834" s="321" t="s">
        <v>224</v>
      </c>
      <c r="P834" s="322" t="s">
        <v>224</v>
      </c>
      <c r="Q834" s="308"/>
    </row>
    <row r="835" spans="3:17" x14ac:dyDescent="0.2">
      <c r="C835" s="315">
        <v>419</v>
      </c>
      <c r="D835" s="316" t="s">
        <v>1225</v>
      </c>
      <c r="E835" s="317" t="s">
        <v>2384</v>
      </c>
      <c r="F835" s="317" t="s">
        <v>4061</v>
      </c>
      <c r="G835" s="318" t="s">
        <v>2067</v>
      </c>
      <c r="H835" s="319">
        <v>38.130000000097787</v>
      </c>
      <c r="I835" s="319">
        <v>25.510000000032598</v>
      </c>
      <c r="J835" s="319">
        <v>5.6000000000000005</v>
      </c>
      <c r="K835" s="320">
        <v>15</v>
      </c>
      <c r="L835" s="320">
        <v>30</v>
      </c>
      <c r="M835" s="320">
        <v>5</v>
      </c>
      <c r="N835" s="321" t="s">
        <v>224</v>
      </c>
      <c r="O835" s="321" t="s">
        <v>225</v>
      </c>
      <c r="P835" s="322" t="s">
        <v>224</v>
      </c>
      <c r="Q835" s="308"/>
    </row>
    <row r="836" spans="3:17" x14ac:dyDescent="0.2">
      <c r="C836" s="315">
        <v>420</v>
      </c>
      <c r="D836" s="316" t="s">
        <v>1225</v>
      </c>
      <c r="E836" s="317" t="s">
        <v>2384</v>
      </c>
      <c r="F836" s="317" t="s">
        <v>4061</v>
      </c>
      <c r="G836" s="318" t="s">
        <v>2132</v>
      </c>
      <c r="H836" s="319">
        <v>38.130000000097787</v>
      </c>
      <c r="I836" s="319">
        <v>25.510000000032598</v>
      </c>
      <c r="J836" s="319">
        <v>5.8000000000000007</v>
      </c>
      <c r="K836" s="320">
        <v>15</v>
      </c>
      <c r="L836" s="320">
        <v>30</v>
      </c>
      <c r="M836" s="320">
        <v>5</v>
      </c>
      <c r="N836" s="321" t="s">
        <v>224</v>
      </c>
      <c r="O836" s="321" t="s">
        <v>225</v>
      </c>
      <c r="P836" s="322" t="s">
        <v>224</v>
      </c>
      <c r="Q836" s="144"/>
    </row>
    <row r="837" spans="3:17" x14ac:dyDescent="0.2">
      <c r="C837" s="315">
        <v>416</v>
      </c>
      <c r="D837" s="316" t="s">
        <v>1225</v>
      </c>
      <c r="E837" s="317" t="s">
        <v>2384</v>
      </c>
      <c r="F837" s="317" t="s">
        <v>4061</v>
      </c>
      <c r="G837" s="318" t="s">
        <v>2016</v>
      </c>
      <c r="H837" s="319">
        <v>38.130000000097787</v>
      </c>
      <c r="I837" s="319">
        <v>25.510000000032598</v>
      </c>
      <c r="J837" s="319">
        <v>5.8000000000000007</v>
      </c>
      <c r="K837" s="320">
        <v>15</v>
      </c>
      <c r="L837" s="320">
        <v>30</v>
      </c>
      <c r="M837" s="320">
        <v>5</v>
      </c>
      <c r="N837" s="321" t="s">
        <v>224</v>
      </c>
      <c r="O837" s="321" t="s">
        <v>225</v>
      </c>
      <c r="P837" s="322" t="s">
        <v>224</v>
      </c>
      <c r="Q837" s="308"/>
    </row>
    <row r="838" spans="3:17" x14ac:dyDescent="0.2">
      <c r="C838" s="315">
        <v>418</v>
      </c>
      <c r="D838" s="316" t="s">
        <v>1225</v>
      </c>
      <c r="E838" s="317" t="s">
        <v>2384</v>
      </c>
      <c r="F838" s="317" t="s">
        <v>4061</v>
      </c>
      <c r="G838" s="318" t="s">
        <v>2048</v>
      </c>
      <c r="H838" s="319">
        <v>38.130000000097787</v>
      </c>
      <c r="I838" s="319">
        <v>25.516666666720994</v>
      </c>
      <c r="J838" s="319">
        <v>6.4</v>
      </c>
      <c r="K838" s="320">
        <v>15</v>
      </c>
      <c r="L838" s="320">
        <v>30</v>
      </c>
      <c r="M838" s="320">
        <v>5</v>
      </c>
      <c r="N838" s="321" t="s">
        <v>224</v>
      </c>
      <c r="O838" s="321" t="s">
        <v>225</v>
      </c>
      <c r="P838" s="322" t="s">
        <v>224</v>
      </c>
      <c r="Q838" s="144"/>
    </row>
    <row r="839" spans="3:17" x14ac:dyDescent="0.2">
      <c r="C839" s="315">
        <v>425</v>
      </c>
      <c r="D839" s="316" t="s">
        <v>1225</v>
      </c>
      <c r="E839" s="317" t="s">
        <v>2384</v>
      </c>
      <c r="F839" s="317" t="s">
        <v>4061</v>
      </c>
      <c r="G839" s="318" t="s">
        <v>2025</v>
      </c>
      <c r="H839" s="319">
        <v>35.709999999927824</v>
      </c>
      <c r="I839" s="319">
        <v>7.2366666666464887</v>
      </c>
      <c r="J839" s="319">
        <v>3.4000000000000004</v>
      </c>
      <c r="K839" s="320">
        <v>15</v>
      </c>
      <c r="L839" s="320">
        <v>30</v>
      </c>
      <c r="M839" s="320">
        <v>5</v>
      </c>
      <c r="N839" s="321" t="s">
        <v>224</v>
      </c>
      <c r="O839" s="321" t="s">
        <v>225</v>
      </c>
      <c r="P839" s="322" t="s">
        <v>225</v>
      </c>
      <c r="Q839" s="144"/>
    </row>
    <row r="840" spans="3:17" x14ac:dyDescent="0.2">
      <c r="C840" s="315">
        <v>428</v>
      </c>
      <c r="D840" s="316" t="s">
        <v>1225</v>
      </c>
      <c r="E840" s="317" t="s">
        <v>2384</v>
      </c>
      <c r="F840" s="317" t="s">
        <v>4061</v>
      </c>
      <c r="G840" s="318" t="s">
        <v>2050</v>
      </c>
      <c r="H840" s="319">
        <v>9.643333333334887</v>
      </c>
      <c r="I840" s="319">
        <v>6.0433333332999615</v>
      </c>
      <c r="J840" s="319">
        <v>2.4000000000000004</v>
      </c>
      <c r="K840" s="320">
        <v>15</v>
      </c>
      <c r="L840" s="320">
        <v>30</v>
      </c>
      <c r="M840" s="320">
        <v>5</v>
      </c>
      <c r="N840" s="321" t="s">
        <v>225</v>
      </c>
      <c r="O840" s="321" t="s">
        <v>225</v>
      </c>
      <c r="P840" s="322" t="s">
        <v>225</v>
      </c>
      <c r="Q840" s="308"/>
    </row>
    <row r="841" spans="3:17" x14ac:dyDescent="0.2">
      <c r="C841" s="315">
        <v>429</v>
      </c>
      <c r="D841" s="316" t="s">
        <v>1225</v>
      </c>
      <c r="E841" s="317" t="s">
        <v>2384</v>
      </c>
      <c r="F841" s="317" t="s">
        <v>4061</v>
      </c>
      <c r="G841" s="318" t="s">
        <v>2005</v>
      </c>
      <c r="H841" s="319">
        <v>6.5166666666395034</v>
      </c>
      <c r="I841" s="319">
        <v>1.4333333333255724</v>
      </c>
      <c r="J841" s="319">
        <v>0</v>
      </c>
      <c r="K841" s="320">
        <v>15</v>
      </c>
      <c r="L841" s="320">
        <v>30</v>
      </c>
      <c r="M841" s="320">
        <v>5</v>
      </c>
      <c r="N841" s="321" t="s">
        <v>225</v>
      </c>
      <c r="O841" s="321" t="s">
        <v>225</v>
      </c>
      <c r="P841" s="322" t="s">
        <v>225</v>
      </c>
      <c r="Q841" s="144"/>
    </row>
    <row r="842" spans="3:17" x14ac:dyDescent="0.2">
      <c r="C842" s="315">
        <v>430</v>
      </c>
      <c r="D842" s="316" t="s">
        <v>1225</v>
      </c>
      <c r="E842" s="317" t="s">
        <v>2384</v>
      </c>
      <c r="F842" s="317" t="s">
        <v>4061</v>
      </c>
      <c r="G842" s="318" t="s">
        <v>2151</v>
      </c>
      <c r="H842" s="319">
        <v>27.713333333353514</v>
      </c>
      <c r="I842" s="319">
        <v>0.1800000000279397</v>
      </c>
      <c r="J842" s="319">
        <v>0.60000000000000009</v>
      </c>
      <c r="K842" s="320">
        <v>20</v>
      </c>
      <c r="L842" s="320">
        <v>15</v>
      </c>
      <c r="M842" s="320">
        <v>4</v>
      </c>
      <c r="N842" s="321" t="s">
        <v>224</v>
      </c>
      <c r="O842" s="321" t="s">
        <v>225</v>
      </c>
      <c r="P842" s="322" t="s">
        <v>225</v>
      </c>
      <c r="Q842" s="308"/>
    </row>
    <row r="843" spans="3:17" x14ac:dyDescent="0.2">
      <c r="C843" s="315">
        <v>497</v>
      </c>
      <c r="D843" s="316" t="s">
        <v>1225</v>
      </c>
      <c r="E843" s="317" t="s">
        <v>2384</v>
      </c>
      <c r="F843" s="317" t="s">
        <v>4061</v>
      </c>
      <c r="G843" s="318" t="s">
        <v>2088</v>
      </c>
      <c r="H843" s="319">
        <v>4.9666666666860699</v>
      </c>
      <c r="I843" s="319">
        <v>0</v>
      </c>
      <c r="J843" s="319">
        <v>0</v>
      </c>
      <c r="K843" s="320">
        <v>15</v>
      </c>
      <c r="L843" s="320">
        <v>30</v>
      </c>
      <c r="M843" s="320">
        <v>5</v>
      </c>
      <c r="N843" s="321" t="s">
        <v>225</v>
      </c>
      <c r="O843" s="321" t="s">
        <v>225</v>
      </c>
      <c r="P843" s="322" t="s">
        <v>225</v>
      </c>
      <c r="Q843" s="144"/>
    </row>
    <row r="844" spans="3:17" x14ac:dyDescent="0.2">
      <c r="C844" s="315">
        <v>433</v>
      </c>
      <c r="D844" s="316" t="s">
        <v>1225</v>
      </c>
      <c r="E844" s="317" t="s">
        <v>2384</v>
      </c>
      <c r="F844" s="317" t="s">
        <v>4061</v>
      </c>
      <c r="G844" s="318" t="s">
        <v>2135</v>
      </c>
      <c r="H844" s="319">
        <v>0</v>
      </c>
      <c r="I844" s="319">
        <v>0</v>
      </c>
      <c r="J844" s="319">
        <v>0</v>
      </c>
      <c r="K844" s="320">
        <v>20</v>
      </c>
      <c r="L844" s="320">
        <v>15</v>
      </c>
      <c r="M844" s="320">
        <v>4</v>
      </c>
      <c r="N844" s="321" t="s">
        <v>225</v>
      </c>
      <c r="O844" s="321" t="s">
        <v>225</v>
      </c>
      <c r="P844" s="322" t="s">
        <v>225</v>
      </c>
      <c r="Q844" s="144"/>
    </row>
    <row r="845" spans="3:17" x14ac:dyDescent="0.2">
      <c r="C845" s="315">
        <v>435</v>
      </c>
      <c r="D845" s="316" t="s">
        <v>1225</v>
      </c>
      <c r="E845" s="317" t="s">
        <v>2384</v>
      </c>
      <c r="F845" s="317" t="s">
        <v>4061</v>
      </c>
      <c r="G845" s="318" t="s">
        <v>1948</v>
      </c>
      <c r="H845" s="319">
        <v>2.4333333333022895</v>
      </c>
      <c r="I845" s="319">
        <v>9.4733333333744678</v>
      </c>
      <c r="J845" s="319">
        <v>1.2000000000000002</v>
      </c>
      <c r="K845" s="320">
        <v>20</v>
      </c>
      <c r="L845" s="320">
        <v>15</v>
      </c>
      <c r="M845" s="320">
        <v>4</v>
      </c>
      <c r="N845" s="321" t="s">
        <v>225</v>
      </c>
      <c r="O845" s="321" t="s">
        <v>225</v>
      </c>
      <c r="P845" s="322" t="s">
        <v>225</v>
      </c>
      <c r="Q845" s="144"/>
    </row>
    <row r="846" spans="3:17" x14ac:dyDescent="0.2">
      <c r="C846" s="315">
        <v>436</v>
      </c>
      <c r="D846" s="316" t="s">
        <v>1225</v>
      </c>
      <c r="E846" s="317" t="s">
        <v>2384</v>
      </c>
      <c r="F846" s="317" t="s">
        <v>4061</v>
      </c>
      <c r="G846" s="318" t="s">
        <v>1961</v>
      </c>
      <c r="H846" s="319">
        <v>0</v>
      </c>
      <c r="I846" s="319">
        <v>0</v>
      </c>
      <c r="J846" s="319">
        <v>0</v>
      </c>
      <c r="K846" s="320">
        <v>20</v>
      </c>
      <c r="L846" s="320">
        <v>15</v>
      </c>
      <c r="M846" s="320">
        <v>4</v>
      </c>
      <c r="N846" s="321" t="s">
        <v>225</v>
      </c>
      <c r="O846" s="321" t="s">
        <v>225</v>
      </c>
      <c r="P846" s="322" t="s">
        <v>225</v>
      </c>
      <c r="Q846" s="144"/>
    </row>
    <row r="847" spans="3:17" x14ac:dyDescent="0.2">
      <c r="C847" s="315">
        <v>438</v>
      </c>
      <c r="D847" s="316" t="s">
        <v>1225</v>
      </c>
      <c r="E847" s="317" t="s">
        <v>2384</v>
      </c>
      <c r="F847" s="317" t="s">
        <v>4061</v>
      </c>
      <c r="G847" s="318" t="s">
        <v>1966</v>
      </c>
      <c r="H847" s="319">
        <v>0.6766666666720994</v>
      </c>
      <c r="I847" s="319">
        <v>2.34000000001397</v>
      </c>
      <c r="J847" s="319">
        <v>0.4</v>
      </c>
      <c r="K847" s="320">
        <v>15</v>
      </c>
      <c r="L847" s="320">
        <v>30</v>
      </c>
      <c r="M847" s="320">
        <v>5</v>
      </c>
      <c r="N847" s="321" t="s">
        <v>225</v>
      </c>
      <c r="O847" s="321" t="s">
        <v>225</v>
      </c>
      <c r="P847" s="322" t="s">
        <v>225</v>
      </c>
      <c r="Q847" s="308"/>
    </row>
    <row r="848" spans="3:17" x14ac:dyDescent="0.2">
      <c r="C848" s="315">
        <v>439</v>
      </c>
      <c r="D848" s="316" t="s">
        <v>1225</v>
      </c>
      <c r="E848" s="317" t="s">
        <v>2384</v>
      </c>
      <c r="F848" s="317" t="s">
        <v>4061</v>
      </c>
      <c r="G848" s="318" t="s">
        <v>2112</v>
      </c>
      <c r="H848" s="319">
        <v>0.53333333332557231</v>
      </c>
      <c r="I848" s="319">
        <v>2.34000000001397</v>
      </c>
      <c r="J848" s="319">
        <v>0.4</v>
      </c>
      <c r="K848" s="320">
        <v>15</v>
      </c>
      <c r="L848" s="320">
        <v>30</v>
      </c>
      <c r="M848" s="320">
        <v>5</v>
      </c>
      <c r="N848" s="321" t="s">
        <v>225</v>
      </c>
      <c r="O848" s="321" t="s">
        <v>225</v>
      </c>
      <c r="P848" s="322" t="s">
        <v>225</v>
      </c>
      <c r="Q848" s="308"/>
    </row>
    <row r="849" spans="3:17" x14ac:dyDescent="0.2">
      <c r="C849" s="315">
        <v>437</v>
      </c>
      <c r="D849" s="316" t="s">
        <v>1225</v>
      </c>
      <c r="E849" s="317" t="s">
        <v>2384</v>
      </c>
      <c r="F849" s="317" t="s">
        <v>4061</v>
      </c>
      <c r="G849" s="318" t="s">
        <v>1947</v>
      </c>
      <c r="H849" s="319">
        <v>0.53333333332557231</v>
      </c>
      <c r="I849" s="319">
        <v>2.34000000001397</v>
      </c>
      <c r="J849" s="319">
        <v>0.8</v>
      </c>
      <c r="K849" s="320">
        <v>15</v>
      </c>
      <c r="L849" s="320">
        <v>30</v>
      </c>
      <c r="M849" s="320">
        <v>5</v>
      </c>
      <c r="N849" s="321" t="s">
        <v>225</v>
      </c>
      <c r="O849" s="321" t="s">
        <v>225</v>
      </c>
      <c r="P849" s="322" t="s">
        <v>225</v>
      </c>
      <c r="Q849" s="144"/>
    </row>
    <row r="850" spans="3:17" x14ac:dyDescent="0.2">
      <c r="C850" s="315">
        <v>440</v>
      </c>
      <c r="D850" s="316" t="s">
        <v>1225</v>
      </c>
      <c r="E850" s="317" t="s">
        <v>2384</v>
      </c>
      <c r="F850" s="317" t="s">
        <v>4061</v>
      </c>
      <c r="G850" s="318" t="s">
        <v>2113</v>
      </c>
      <c r="H850" s="319">
        <v>0</v>
      </c>
      <c r="I850" s="319">
        <v>2.1866666666697712</v>
      </c>
      <c r="J850" s="319">
        <v>0.2</v>
      </c>
      <c r="K850" s="320">
        <v>15</v>
      </c>
      <c r="L850" s="320">
        <v>30</v>
      </c>
      <c r="M850" s="320">
        <v>5</v>
      </c>
      <c r="N850" s="321" t="s">
        <v>225</v>
      </c>
      <c r="O850" s="321" t="s">
        <v>225</v>
      </c>
      <c r="P850" s="322" t="s">
        <v>225</v>
      </c>
      <c r="Q850" s="144"/>
    </row>
    <row r="851" spans="3:17" x14ac:dyDescent="0.2">
      <c r="C851" s="315">
        <v>591</v>
      </c>
      <c r="D851" s="316" t="s">
        <v>1225</v>
      </c>
      <c r="E851" s="317" t="s">
        <v>2384</v>
      </c>
      <c r="F851" s="317" t="s">
        <v>4061</v>
      </c>
      <c r="G851" s="318" t="s">
        <v>1964</v>
      </c>
      <c r="H851" s="319">
        <v>1.6166666666627862</v>
      </c>
      <c r="I851" s="319">
        <v>2.8433333333116027</v>
      </c>
      <c r="J851" s="319">
        <v>3</v>
      </c>
      <c r="K851" s="320">
        <v>15</v>
      </c>
      <c r="L851" s="320">
        <v>30</v>
      </c>
      <c r="M851" s="320">
        <v>5</v>
      </c>
      <c r="N851" s="321" t="s">
        <v>225</v>
      </c>
      <c r="O851" s="321" t="s">
        <v>225</v>
      </c>
      <c r="P851" s="322" t="s">
        <v>225</v>
      </c>
      <c r="Q851" s="308"/>
    </row>
    <row r="852" spans="3:17" x14ac:dyDescent="0.2">
      <c r="C852" s="315">
        <v>442</v>
      </c>
      <c r="D852" s="316" t="s">
        <v>1225</v>
      </c>
      <c r="E852" s="317" t="s">
        <v>2384</v>
      </c>
      <c r="F852" s="317" t="s">
        <v>4061</v>
      </c>
      <c r="G852" s="318" t="s">
        <v>2161</v>
      </c>
      <c r="H852" s="319">
        <v>9.5033333332627077</v>
      </c>
      <c r="I852" s="319">
        <v>1.7000000000582078</v>
      </c>
      <c r="J852" s="319">
        <v>3.2</v>
      </c>
      <c r="K852" s="320">
        <v>15</v>
      </c>
      <c r="L852" s="320">
        <v>30</v>
      </c>
      <c r="M852" s="320">
        <v>5</v>
      </c>
      <c r="N852" s="321" t="s">
        <v>225</v>
      </c>
      <c r="O852" s="321" t="s">
        <v>225</v>
      </c>
      <c r="P852" s="322" t="s">
        <v>225</v>
      </c>
      <c r="Q852" s="308"/>
    </row>
    <row r="853" spans="3:17" x14ac:dyDescent="0.2">
      <c r="C853" s="315">
        <v>445</v>
      </c>
      <c r="D853" s="316" t="s">
        <v>1225</v>
      </c>
      <c r="E853" s="317" t="s">
        <v>2384</v>
      </c>
      <c r="F853" s="317" t="s">
        <v>4061</v>
      </c>
      <c r="G853" s="318" t="s">
        <v>1938</v>
      </c>
      <c r="H853" s="319">
        <v>10.466666666627862</v>
      </c>
      <c r="I853" s="319">
        <v>1.4333333333255724</v>
      </c>
      <c r="J853" s="319">
        <v>0.60000000000000009</v>
      </c>
      <c r="K853" s="320">
        <v>15</v>
      </c>
      <c r="L853" s="320">
        <v>30</v>
      </c>
      <c r="M853" s="320">
        <v>5</v>
      </c>
      <c r="N853" s="321" t="s">
        <v>225</v>
      </c>
      <c r="O853" s="321" t="s">
        <v>225</v>
      </c>
      <c r="P853" s="322" t="s">
        <v>225</v>
      </c>
      <c r="Q853" s="308"/>
    </row>
    <row r="854" spans="3:17" x14ac:dyDescent="0.2">
      <c r="C854" s="315">
        <v>446</v>
      </c>
      <c r="D854" s="316" t="s">
        <v>1225</v>
      </c>
      <c r="E854" s="317" t="s">
        <v>2384</v>
      </c>
      <c r="F854" s="317" t="s">
        <v>4061</v>
      </c>
      <c r="G854" s="318" t="s">
        <v>2033</v>
      </c>
      <c r="H854" s="319">
        <v>19.233333333372141</v>
      </c>
      <c r="I854" s="319">
        <v>4.4399999999790456</v>
      </c>
      <c r="J854" s="319">
        <v>2</v>
      </c>
      <c r="K854" s="320">
        <v>15</v>
      </c>
      <c r="L854" s="320">
        <v>30</v>
      </c>
      <c r="M854" s="320">
        <v>5</v>
      </c>
      <c r="N854" s="321" t="s">
        <v>224</v>
      </c>
      <c r="O854" s="321" t="s">
        <v>225</v>
      </c>
      <c r="P854" s="322" t="s">
        <v>225</v>
      </c>
      <c r="Q854" s="308"/>
    </row>
    <row r="855" spans="3:17" x14ac:dyDescent="0.2">
      <c r="C855" s="315">
        <v>447</v>
      </c>
      <c r="D855" s="316" t="s">
        <v>1225</v>
      </c>
      <c r="E855" s="317" t="s">
        <v>2384</v>
      </c>
      <c r="F855" s="317" t="s">
        <v>4061</v>
      </c>
      <c r="G855" s="318" t="s">
        <v>1992</v>
      </c>
      <c r="H855" s="319">
        <v>7.68000000002794</v>
      </c>
      <c r="I855" s="319">
        <v>4.8000000000000007</v>
      </c>
      <c r="J855" s="319">
        <v>0.8</v>
      </c>
      <c r="K855" s="320">
        <v>15</v>
      </c>
      <c r="L855" s="320">
        <v>30</v>
      </c>
      <c r="M855" s="320">
        <v>5</v>
      </c>
      <c r="N855" s="321" t="s">
        <v>225</v>
      </c>
      <c r="O855" s="321" t="s">
        <v>225</v>
      </c>
      <c r="P855" s="322" t="s">
        <v>225</v>
      </c>
      <c r="Q855" s="308"/>
    </row>
    <row r="856" spans="3:17" x14ac:dyDescent="0.2">
      <c r="C856" s="315">
        <v>448</v>
      </c>
      <c r="D856" s="316" t="s">
        <v>1225</v>
      </c>
      <c r="E856" s="317" t="s">
        <v>2384</v>
      </c>
      <c r="F856" s="317" t="s">
        <v>4061</v>
      </c>
      <c r="G856" s="318" t="s">
        <v>2128</v>
      </c>
      <c r="H856" s="319">
        <v>8.9233333333279017</v>
      </c>
      <c r="I856" s="319">
        <v>4.8000000000000007</v>
      </c>
      <c r="J856" s="319">
        <v>0.8</v>
      </c>
      <c r="K856" s="320">
        <v>15</v>
      </c>
      <c r="L856" s="320">
        <v>30</v>
      </c>
      <c r="M856" s="320">
        <v>5</v>
      </c>
      <c r="N856" s="321" t="s">
        <v>225</v>
      </c>
      <c r="O856" s="321" t="s">
        <v>225</v>
      </c>
      <c r="P856" s="322" t="s">
        <v>225</v>
      </c>
      <c r="Q856" s="308"/>
    </row>
    <row r="857" spans="3:17" x14ac:dyDescent="0.2">
      <c r="C857" s="315">
        <v>449</v>
      </c>
      <c r="D857" s="316" t="s">
        <v>1225</v>
      </c>
      <c r="E857" s="317" t="s">
        <v>2384</v>
      </c>
      <c r="F857" s="317" t="s">
        <v>4061</v>
      </c>
      <c r="G857" s="318" t="s">
        <v>1994</v>
      </c>
      <c r="H857" s="319">
        <v>6.6033333333441995</v>
      </c>
      <c r="I857" s="319">
        <v>4.8000000000000007</v>
      </c>
      <c r="J857" s="319">
        <v>0.8</v>
      </c>
      <c r="K857" s="320">
        <v>15</v>
      </c>
      <c r="L857" s="320">
        <v>30</v>
      </c>
      <c r="M857" s="320">
        <v>5</v>
      </c>
      <c r="N857" s="321" t="s">
        <v>225</v>
      </c>
      <c r="O857" s="321" t="s">
        <v>225</v>
      </c>
      <c r="P857" s="322" t="s">
        <v>225</v>
      </c>
      <c r="Q857" s="308"/>
    </row>
    <row r="858" spans="3:17" x14ac:dyDescent="0.2">
      <c r="C858" s="315">
        <v>592</v>
      </c>
      <c r="D858" s="316" t="s">
        <v>1225</v>
      </c>
      <c r="E858" s="317" t="s">
        <v>2384</v>
      </c>
      <c r="F858" s="317" t="s">
        <v>4061</v>
      </c>
      <c r="G858" s="318" t="s">
        <v>1995</v>
      </c>
      <c r="H858" s="319">
        <v>8.8533333333092745</v>
      </c>
      <c r="I858" s="319">
        <v>0.95999999998603025</v>
      </c>
      <c r="J858" s="319">
        <v>3.2</v>
      </c>
      <c r="K858" s="320">
        <v>15</v>
      </c>
      <c r="L858" s="320">
        <v>30</v>
      </c>
      <c r="M858" s="320">
        <v>5</v>
      </c>
      <c r="N858" s="321" t="s">
        <v>225</v>
      </c>
      <c r="O858" s="321" t="s">
        <v>225</v>
      </c>
      <c r="P858" s="322" t="s">
        <v>225</v>
      </c>
      <c r="Q858" s="308"/>
    </row>
    <row r="859" spans="3:17" x14ac:dyDescent="0.2">
      <c r="C859" s="315">
        <v>450</v>
      </c>
      <c r="D859" s="316" t="s">
        <v>1225</v>
      </c>
      <c r="E859" s="317" t="s">
        <v>2384</v>
      </c>
      <c r="F859" s="317" t="s">
        <v>4061</v>
      </c>
      <c r="G859" s="318" t="s">
        <v>1982</v>
      </c>
      <c r="H859" s="319">
        <v>6.6033333333441995</v>
      </c>
      <c r="I859" s="319">
        <v>4.8000000000000007</v>
      </c>
      <c r="J859" s="319">
        <v>0.8</v>
      </c>
      <c r="K859" s="320">
        <v>15</v>
      </c>
      <c r="L859" s="320">
        <v>30</v>
      </c>
      <c r="M859" s="320">
        <v>5</v>
      </c>
      <c r="N859" s="321" t="s">
        <v>225</v>
      </c>
      <c r="O859" s="321" t="s">
        <v>225</v>
      </c>
      <c r="P859" s="322" t="s">
        <v>225</v>
      </c>
      <c r="Q859" s="308"/>
    </row>
    <row r="860" spans="3:17" x14ac:dyDescent="0.2">
      <c r="C860" s="315">
        <v>451</v>
      </c>
      <c r="D860" s="316" t="s">
        <v>1225</v>
      </c>
      <c r="E860" s="317" t="s">
        <v>2384</v>
      </c>
      <c r="F860" s="317" t="s">
        <v>4061</v>
      </c>
      <c r="G860" s="318" t="s">
        <v>1984</v>
      </c>
      <c r="H860" s="319">
        <v>6.6033333333441995</v>
      </c>
      <c r="I860" s="319">
        <v>4.8000000000000007</v>
      </c>
      <c r="J860" s="319">
        <v>0.8</v>
      </c>
      <c r="K860" s="320">
        <v>15</v>
      </c>
      <c r="L860" s="320">
        <v>30</v>
      </c>
      <c r="M860" s="320">
        <v>5</v>
      </c>
      <c r="N860" s="321" t="s">
        <v>225</v>
      </c>
      <c r="O860" s="321" t="s">
        <v>225</v>
      </c>
      <c r="P860" s="322" t="s">
        <v>225</v>
      </c>
      <c r="Q860" s="308"/>
    </row>
    <row r="861" spans="3:17" x14ac:dyDescent="0.2">
      <c r="C861" s="315">
        <v>593</v>
      </c>
      <c r="D861" s="316" t="s">
        <v>1225</v>
      </c>
      <c r="E861" s="317" t="s">
        <v>2384</v>
      </c>
      <c r="F861" s="317" t="s">
        <v>4061</v>
      </c>
      <c r="G861" s="318" t="s">
        <v>1985</v>
      </c>
      <c r="H861" s="319">
        <v>8.8533333333092745</v>
      </c>
      <c r="I861" s="319">
        <v>0.95999999998603025</v>
      </c>
      <c r="J861" s="319">
        <v>3.2</v>
      </c>
      <c r="K861" s="320">
        <v>15</v>
      </c>
      <c r="L861" s="320">
        <v>30</v>
      </c>
      <c r="M861" s="320">
        <v>5</v>
      </c>
      <c r="N861" s="321" t="s">
        <v>225</v>
      </c>
      <c r="O861" s="321" t="s">
        <v>225</v>
      </c>
      <c r="P861" s="322" t="s">
        <v>225</v>
      </c>
      <c r="Q861" s="308"/>
    </row>
    <row r="862" spans="3:17" x14ac:dyDescent="0.2">
      <c r="C862" s="315">
        <v>452</v>
      </c>
      <c r="D862" s="316" t="s">
        <v>1225</v>
      </c>
      <c r="E862" s="317" t="s">
        <v>2384</v>
      </c>
      <c r="F862" s="317" t="s">
        <v>4061</v>
      </c>
      <c r="G862" s="318" t="s">
        <v>1986</v>
      </c>
      <c r="H862" s="319">
        <v>7.1300000000162989</v>
      </c>
      <c r="I862" s="319">
        <v>6.6333333333721392</v>
      </c>
      <c r="J862" s="319">
        <v>1.4000000000000001</v>
      </c>
      <c r="K862" s="320">
        <v>15</v>
      </c>
      <c r="L862" s="320">
        <v>30</v>
      </c>
      <c r="M862" s="320">
        <v>5</v>
      </c>
      <c r="N862" s="321" t="s">
        <v>225</v>
      </c>
      <c r="O862" s="321" t="s">
        <v>225</v>
      </c>
      <c r="P862" s="322" t="s">
        <v>225</v>
      </c>
      <c r="Q862" s="308"/>
    </row>
    <row r="863" spans="3:17" x14ac:dyDescent="0.2">
      <c r="C863" s="315">
        <v>453</v>
      </c>
      <c r="D863" s="316" t="s">
        <v>1225</v>
      </c>
      <c r="E863" s="317" t="s">
        <v>2384</v>
      </c>
      <c r="F863" s="317" t="s">
        <v>4061</v>
      </c>
      <c r="G863" s="318" t="s">
        <v>1993</v>
      </c>
      <c r="H863" s="319">
        <v>5.3100000000209553</v>
      </c>
      <c r="I863" s="319">
        <v>0.52666666663717476</v>
      </c>
      <c r="J863" s="319">
        <v>2</v>
      </c>
      <c r="K863" s="320">
        <v>15</v>
      </c>
      <c r="L863" s="320">
        <v>30</v>
      </c>
      <c r="M863" s="320">
        <v>5</v>
      </c>
      <c r="N863" s="321" t="s">
        <v>225</v>
      </c>
      <c r="O863" s="321" t="s">
        <v>225</v>
      </c>
      <c r="P863" s="322" t="s">
        <v>225</v>
      </c>
      <c r="Q863" s="308"/>
    </row>
    <row r="864" spans="3:17" x14ac:dyDescent="0.2">
      <c r="C864" s="315">
        <v>455</v>
      </c>
      <c r="D864" s="316" t="s">
        <v>1225</v>
      </c>
      <c r="E864" s="317" t="s">
        <v>2384</v>
      </c>
      <c r="F864" s="317" t="s">
        <v>4061</v>
      </c>
      <c r="G864" s="318" t="s">
        <v>2547</v>
      </c>
      <c r="H864" s="319">
        <v>8.8533333333092745</v>
      </c>
      <c r="I864" s="319">
        <v>0.95999999998603025</v>
      </c>
      <c r="J864" s="319">
        <v>3.2</v>
      </c>
      <c r="K864" s="320">
        <v>15</v>
      </c>
      <c r="L864" s="320">
        <v>30</v>
      </c>
      <c r="M864" s="320">
        <v>5</v>
      </c>
      <c r="N864" s="321" t="s">
        <v>225</v>
      </c>
      <c r="O864" s="321" t="s">
        <v>225</v>
      </c>
      <c r="P864" s="322" t="s">
        <v>225</v>
      </c>
      <c r="Q864" s="308"/>
    </row>
    <row r="865" spans="3:17" x14ac:dyDescent="0.2">
      <c r="C865" s="315">
        <v>457</v>
      </c>
      <c r="D865" s="316" t="s">
        <v>1225</v>
      </c>
      <c r="E865" s="317" t="s">
        <v>2384</v>
      </c>
      <c r="F865" s="317" t="s">
        <v>4061</v>
      </c>
      <c r="G865" s="318" t="s">
        <v>1983</v>
      </c>
      <c r="H865" s="319">
        <v>8.8533333333092745</v>
      </c>
      <c r="I865" s="319">
        <v>0.95999999998603025</v>
      </c>
      <c r="J865" s="319">
        <v>3.2</v>
      </c>
      <c r="K865" s="320">
        <v>15</v>
      </c>
      <c r="L865" s="320">
        <v>30</v>
      </c>
      <c r="M865" s="320">
        <v>5</v>
      </c>
      <c r="N865" s="321" t="s">
        <v>225</v>
      </c>
      <c r="O865" s="321" t="s">
        <v>225</v>
      </c>
      <c r="P865" s="322" t="s">
        <v>225</v>
      </c>
      <c r="Q865" s="308"/>
    </row>
    <row r="866" spans="3:17" x14ac:dyDescent="0.2">
      <c r="C866" s="315">
        <v>458</v>
      </c>
      <c r="D866" s="316" t="s">
        <v>1225</v>
      </c>
      <c r="E866" s="317" t="s">
        <v>2384</v>
      </c>
      <c r="F866" s="317" t="s">
        <v>4061</v>
      </c>
      <c r="G866" s="318" t="s">
        <v>1987</v>
      </c>
      <c r="H866" s="319">
        <v>8.8533333333092745</v>
      </c>
      <c r="I866" s="319">
        <v>1.5366666666464881</v>
      </c>
      <c r="J866" s="319">
        <v>4</v>
      </c>
      <c r="K866" s="320">
        <v>15</v>
      </c>
      <c r="L866" s="320">
        <v>30</v>
      </c>
      <c r="M866" s="320">
        <v>5</v>
      </c>
      <c r="N866" s="321" t="s">
        <v>225</v>
      </c>
      <c r="O866" s="321" t="s">
        <v>225</v>
      </c>
      <c r="P866" s="322" t="s">
        <v>225</v>
      </c>
      <c r="Q866" s="308"/>
    </row>
    <row r="867" spans="3:17" x14ac:dyDescent="0.2">
      <c r="C867" s="315">
        <v>459</v>
      </c>
      <c r="D867" s="316" t="s">
        <v>1225</v>
      </c>
      <c r="E867" s="317" t="s">
        <v>2384</v>
      </c>
      <c r="F867" s="317" t="s">
        <v>4061</v>
      </c>
      <c r="G867" s="318" t="s">
        <v>1988</v>
      </c>
      <c r="H867" s="319">
        <v>0.53333333332557231</v>
      </c>
      <c r="I867" s="319">
        <v>0.15333333334419877</v>
      </c>
      <c r="J867" s="319">
        <v>0.2</v>
      </c>
      <c r="K867" s="320">
        <v>15</v>
      </c>
      <c r="L867" s="320">
        <v>30</v>
      </c>
      <c r="M867" s="320">
        <v>5</v>
      </c>
      <c r="N867" s="321" t="s">
        <v>225</v>
      </c>
      <c r="O867" s="321" t="s">
        <v>225</v>
      </c>
      <c r="P867" s="322" t="s">
        <v>225</v>
      </c>
      <c r="Q867" s="308"/>
    </row>
    <row r="868" spans="3:17" x14ac:dyDescent="0.2">
      <c r="C868" s="315">
        <v>460</v>
      </c>
      <c r="D868" s="316" t="s">
        <v>1225</v>
      </c>
      <c r="E868" s="317" t="s">
        <v>2384</v>
      </c>
      <c r="F868" s="317" t="s">
        <v>4061</v>
      </c>
      <c r="G868" s="318" t="s">
        <v>1990</v>
      </c>
      <c r="H868" s="319">
        <v>2.7866666666697713</v>
      </c>
      <c r="I868" s="319">
        <v>0.15333333334419877</v>
      </c>
      <c r="J868" s="319">
        <v>0.2</v>
      </c>
      <c r="K868" s="320">
        <v>15</v>
      </c>
      <c r="L868" s="320">
        <v>30</v>
      </c>
      <c r="M868" s="320">
        <v>5</v>
      </c>
      <c r="N868" s="321" t="s">
        <v>225</v>
      </c>
      <c r="O868" s="321" t="s">
        <v>225</v>
      </c>
      <c r="P868" s="322" t="s">
        <v>225</v>
      </c>
      <c r="Q868" s="308"/>
    </row>
    <row r="869" spans="3:17" x14ac:dyDescent="0.2">
      <c r="C869" s="315">
        <v>462</v>
      </c>
      <c r="D869" s="316" t="s">
        <v>1225</v>
      </c>
      <c r="E869" s="317" t="s">
        <v>2384</v>
      </c>
      <c r="F869" s="317" t="s">
        <v>4061</v>
      </c>
      <c r="G869" s="318" t="s">
        <v>2095</v>
      </c>
      <c r="H869" s="319">
        <v>2.7866666666697713</v>
      </c>
      <c r="I869" s="319">
        <v>0.15333333334419877</v>
      </c>
      <c r="J869" s="319">
        <v>0.2</v>
      </c>
      <c r="K869" s="320">
        <v>15</v>
      </c>
      <c r="L869" s="320">
        <v>30</v>
      </c>
      <c r="M869" s="320">
        <v>5</v>
      </c>
      <c r="N869" s="321" t="s">
        <v>225</v>
      </c>
      <c r="O869" s="321" t="s">
        <v>225</v>
      </c>
      <c r="P869" s="322" t="s">
        <v>225</v>
      </c>
      <c r="Q869" s="308"/>
    </row>
    <row r="870" spans="3:17" x14ac:dyDescent="0.2">
      <c r="C870" s="315">
        <v>461</v>
      </c>
      <c r="D870" s="316" t="s">
        <v>1225</v>
      </c>
      <c r="E870" s="317" t="s">
        <v>2384</v>
      </c>
      <c r="F870" s="317" t="s">
        <v>4061</v>
      </c>
      <c r="G870" s="318" t="s">
        <v>2020</v>
      </c>
      <c r="H870" s="319">
        <v>12.67333333339775</v>
      </c>
      <c r="I870" s="319">
        <v>3.2300000000162985</v>
      </c>
      <c r="J870" s="319">
        <v>0.4</v>
      </c>
      <c r="K870" s="320">
        <v>15</v>
      </c>
      <c r="L870" s="320">
        <v>30</v>
      </c>
      <c r="M870" s="320">
        <v>5</v>
      </c>
      <c r="N870" s="321" t="s">
        <v>225</v>
      </c>
      <c r="O870" s="321" t="s">
        <v>225</v>
      </c>
      <c r="P870" s="322" t="s">
        <v>225</v>
      </c>
      <c r="Q870" s="308"/>
    </row>
    <row r="871" spans="3:17" x14ac:dyDescent="0.2">
      <c r="C871" s="315">
        <v>598</v>
      </c>
      <c r="D871" s="316" t="s">
        <v>1225</v>
      </c>
      <c r="E871" s="317" t="s">
        <v>2384</v>
      </c>
      <c r="F871" s="317" t="s">
        <v>4061</v>
      </c>
      <c r="G871" s="318" t="s">
        <v>1991</v>
      </c>
      <c r="H871" s="319">
        <v>8.8599999999976724</v>
      </c>
      <c r="I871" s="319">
        <v>11.253333333309275</v>
      </c>
      <c r="J871" s="319">
        <v>2.8000000000000003</v>
      </c>
      <c r="K871" s="320">
        <v>15</v>
      </c>
      <c r="L871" s="320">
        <v>30</v>
      </c>
      <c r="M871" s="320">
        <v>5</v>
      </c>
      <c r="N871" s="321" t="s">
        <v>225</v>
      </c>
      <c r="O871" s="321" t="s">
        <v>225</v>
      </c>
      <c r="P871" s="322" t="s">
        <v>225</v>
      </c>
      <c r="Q871" s="308"/>
    </row>
    <row r="872" spans="3:17" x14ac:dyDescent="0.2">
      <c r="C872" s="315">
        <v>600</v>
      </c>
      <c r="D872" s="316" t="s">
        <v>1225</v>
      </c>
      <c r="E872" s="317" t="s">
        <v>2384</v>
      </c>
      <c r="F872" s="317" t="s">
        <v>4061</v>
      </c>
      <c r="G872" s="318" t="s">
        <v>2096</v>
      </c>
      <c r="H872" s="319">
        <v>9.2366666666697714</v>
      </c>
      <c r="I872" s="319">
        <v>11.253333333309275</v>
      </c>
      <c r="J872" s="319">
        <v>2.2000000000000002</v>
      </c>
      <c r="K872" s="320">
        <v>15</v>
      </c>
      <c r="L872" s="320">
        <v>30</v>
      </c>
      <c r="M872" s="320">
        <v>5</v>
      </c>
      <c r="N872" s="321" t="s">
        <v>225</v>
      </c>
      <c r="O872" s="321" t="s">
        <v>225</v>
      </c>
      <c r="P872" s="322" t="s">
        <v>225</v>
      </c>
      <c r="Q872" s="308"/>
    </row>
    <row r="873" spans="3:17" x14ac:dyDescent="0.2">
      <c r="C873" s="315">
        <v>599</v>
      </c>
      <c r="D873" s="316" t="s">
        <v>1225</v>
      </c>
      <c r="E873" s="317" t="s">
        <v>2384</v>
      </c>
      <c r="F873" s="317" t="s">
        <v>4061</v>
      </c>
      <c r="G873" s="318" t="s">
        <v>2021</v>
      </c>
      <c r="H873" s="319">
        <v>11.053333333390766</v>
      </c>
      <c r="I873" s="319">
        <v>12.343333333334886</v>
      </c>
      <c r="J873" s="319">
        <v>2.4000000000000004</v>
      </c>
      <c r="K873" s="320">
        <v>15</v>
      </c>
      <c r="L873" s="320">
        <v>30</v>
      </c>
      <c r="M873" s="320">
        <v>5</v>
      </c>
      <c r="N873" s="321" t="s">
        <v>225</v>
      </c>
      <c r="O873" s="321" t="s">
        <v>225</v>
      </c>
      <c r="P873" s="322" t="s">
        <v>225</v>
      </c>
      <c r="Q873" s="308"/>
    </row>
    <row r="874" spans="3:17" x14ac:dyDescent="0.2">
      <c r="C874" s="315">
        <v>463</v>
      </c>
      <c r="D874" s="316" t="s">
        <v>1225</v>
      </c>
      <c r="E874" s="317" t="s">
        <v>2384</v>
      </c>
      <c r="F874" s="317" t="s">
        <v>4061</v>
      </c>
      <c r="G874" s="318" t="s">
        <v>1989</v>
      </c>
      <c r="H874" s="319">
        <v>0</v>
      </c>
      <c r="I874" s="319">
        <v>2.0466666666325182</v>
      </c>
      <c r="J874" s="319">
        <v>2.4000000000000004</v>
      </c>
      <c r="K874" s="320">
        <v>15</v>
      </c>
      <c r="L874" s="320">
        <v>30</v>
      </c>
      <c r="M874" s="320">
        <v>5</v>
      </c>
      <c r="N874" s="321" t="s">
        <v>225</v>
      </c>
      <c r="O874" s="321" t="s">
        <v>225</v>
      </c>
      <c r="P874" s="322" t="s">
        <v>225</v>
      </c>
      <c r="Q874" s="308"/>
    </row>
    <row r="875" spans="3:17" x14ac:dyDescent="0.2">
      <c r="C875" s="315">
        <v>467</v>
      </c>
      <c r="D875" s="316" t="s">
        <v>1225</v>
      </c>
      <c r="E875" s="317" t="s">
        <v>2384</v>
      </c>
      <c r="F875" s="317" t="s">
        <v>4061</v>
      </c>
      <c r="G875" s="318" t="s">
        <v>2118</v>
      </c>
      <c r="H875" s="319">
        <v>4.3333333334885538E-2</v>
      </c>
      <c r="I875" s="319">
        <v>0</v>
      </c>
      <c r="J875" s="319">
        <v>0.2</v>
      </c>
      <c r="K875" s="320">
        <v>15</v>
      </c>
      <c r="L875" s="320">
        <v>30</v>
      </c>
      <c r="M875" s="320">
        <v>5</v>
      </c>
      <c r="N875" s="321" t="s">
        <v>225</v>
      </c>
      <c r="O875" s="321" t="s">
        <v>225</v>
      </c>
      <c r="P875" s="322" t="s">
        <v>225</v>
      </c>
      <c r="Q875" s="308"/>
    </row>
    <row r="876" spans="3:17" x14ac:dyDescent="0.2">
      <c r="C876" s="315">
        <v>468</v>
      </c>
      <c r="D876" s="316" t="s">
        <v>1225</v>
      </c>
      <c r="E876" s="317" t="s">
        <v>2384</v>
      </c>
      <c r="F876" s="317" t="s">
        <v>4061</v>
      </c>
      <c r="G876" s="318" t="s">
        <v>2105</v>
      </c>
      <c r="H876" s="319">
        <v>0</v>
      </c>
      <c r="I876" s="319">
        <v>0</v>
      </c>
      <c r="J876" s="319">
        <v>0</v>
      </c>
      <c r="K876" s="320">
        <v>15</v>
      </c>
      <c r="L876" s="320">
        <v>30</v>
      </c>
      <c r="M876" s="320">
        <v>5</v>
      </c>
      <c r="N876" s="321" t="s">
        <v>225</v>
      </c>
      <c r="O876" s="321" t="s">
        <v>225</v>
      </c>
      <c r="P876" s="322" t="s">
        <v>225</v>
      </c>
      <c r="Q876" s="308"/>
    </row>
    <row r="877" spans="3:17" x14ac:dyDescent="0.2">
      <c r="C877" s="315">
        <v>469</v>
      </c>
      <c r="D877" s="316" t="s">
        <v>1225</v>
      </c>
      <c r="E877" s="317" t="s">
        <v>2384</v>
      </c>
      <c r="F877" s="317" t="s">
        <v>4061</v>
      </c>
      <c r="G877" s="318" t="s">
        <v>1962</v>
      </c>
      <c r="H877" s="319">
        <v>0</v>
      </c>
      <c r="I877" s="319">
        <v>0</v>
      </c>
      <c r="J877" s="319">
        <v>0</v>
      </c>
      <c r="K877" s="320">
        <v>15</v>
      </c>
      <c r="L877" s="320">
        <v>30</v>
      </c>
      <c r="M877" s="320">
        <v>5</v>
      </c>
      <c r="N877" s="321" t="s">
        <v>225</v>
      </c>
      <c r="O877" s="321" t="s">
        <v>225</v>
      </c>
      <c r="P877" s="322" t="s">
        <v>225</v>
      </c>
      <c r="Q877" s="308"/>
    </row>
    <row r="878" spans="3:17" x14ac:dyDescent="0.2">
      <c r="C878" s="315">
        <v>594</v>
      </c>
      <c r="D878" s="316" t="s">
        <v>1225</v>
      </c>
      <c r="E878" s="317" t="s">
        <v>2384</v>
      </c>
      <c r="F878" s="317" t="s">
        <v>4061</v>
      </c>
      <c r="G878" s="318" t="s">
        <v>1963</v>
      </c>
      <c r="H878" s="319">
        <v>1.7800000000046567</v>
      </c>
      <c r="I878" s="319">
        <v>0</v>
      </c>
      <c r="J878" s="319">
        <v>0</v>
      </c>
      <c r="K878" s="320">
        <v>15</v>
      </c>
      <c r="L878" s="320">
        <v>30</v>
      </c>
      <c r="M878" s="320">
        <v>5</v>
      </c>
      <c r="N878" s="321" t="s">
        <v>225</v>
      </c>
      <c r="O878" s="321" t="s">
        <v>225</v>
      </c>
      <c r="P878" s="322" t="s">
        <v>225</v>
      </c>
      <c r="Q878" s="308"/>
    </row>
    <row r="879" spans="3:17" x14ac:dyDescent="0.2">
      <c r="C879" s="315">
        <v>471</v>
      </c>
      <c r="D879" s="316" t="s">
        <v>1225</v>
      </c>
      <c r="E879" s="317" t="s">
        <v>2384</v>
      </c>
      <c r="F879" s="317" t="s">
        <v>4061</v>
      </c>
      <c r="G879" s="318" t="s">
        <v>2034</v>
      </c>
      <c r="H879" s="319">
        <v>10.5033333333442</v>
      </c>
      <c r="I879" s="319">
        <v>0.21666666667442769</v>
      </c>
      <c r="J879" s="319">
        <v>0.2</v>
      </c>
      <c r="K879" s="320">
        <v>15</v>
      </c>
      <c r="L879" s="320">
        <v>30</v>
      </c>
      <c r="M879" s="320">
        <v>5</v>
      </c>
      <c r="N879" s="321" t="s">
        <v>225</v>
      </c>
      <c r="O879" s="321" t="s">
        <v>225</v>
      </c>
      <c r="P879" s="322" t="s">
        <v>225</v>
      </c>
      <c r="Q879" s="308"/>
    </row>
    <row r="880" spans="3:17" x14ac:dyDescent="0.2">
      <c r="C880" s="315">
        <v>474</v>
      </c>
      <c r="D880" s="316" t="s">
        <v>1225</v>
      </c>
      <c r="E880" s="317" t="s">
        <v>2384</v>
      </c>
      <c r="F880" s="317" t="s">
        <v>4061</v>
      </c>
      <c r="G880" s="318" t="s">
        <v>1940</v>
      </c>
      <c r="H880" s="319">
        <v>0</v>
      </c>
      <c r="I880" s="319">
        <v>0</v>
      </c>
      <c r="J880" s="319">
        <v>0.2</v>
      </c>
      <c r="K880" s="320">
        <v>20</v>
      </c>
      <c r="L880" s="320">
        <v>15</v>
      </c>
      <c r="M880" s="320">
        <v>4</v>
      </c>
      <c r="N880" s="321" t="s">
        <v>225</v>
      </c>
      <c r="O880" s="321" t="s">
        <v>225</v>
      </c>
      <c r="P880" s="322" t="s">
        <v>225</v>
      </c>
      <c r="Q880" s="308"/>
    </row>
    <row r="881" spans="3:17" x14ac:dyDescent="0.2">
      <c r="C881" s="315">
        <v>475</v>
      </c>
      <c r="D881" s="316" t="s">
        <v>1225</v>
      </c>
      <c r="E881" s="317" t="s">
        <v>2384</v>
      </c>
      <c r="F881" s="317" t="s">
        <v>4061</v>
      </c>
      <c r="G881" s="318" t="s">
        <v>1967</v>
      </c>
      <c r="H881" s="319">
        <v>2.8033333333209161</v>
      </c>
      <c r="I881" s="319">
        <v>5.4033333333441993</v>
      </c>
      <c r="J881" s="319">
        <v>0.2</v>
      </c>
      <c r="K881" s="320">
        <v>20</v>
      </c>
      <c r="L881" s="320">
        <v>15</v>
      </c>
      <c r="M881" s="320">
        <v>4</v>
      </c>
      <c r="N881" s="321" t="s">
        <v>225</v>
      </c>
      <c r="O881" s="321" t="s">
        <v>225</v>
      </c>
      <c r="P881" s="322" t="s">
        <v>225</v>
      </c>
      <c r="Q881" s="308"/>
    </row>
    <row r="882" spans="3:17" x14ac:dyDescent="0.2">
      <c r="C882" s="315">
        <v>478</v>
      </c>
      <c r="D882" s="316" t="s">
        <v>1225</v>
      </c>
      <c r="E882" s="317" t="s">
        <v>2384</v>
      </c>
      <c r="F882" s="317" t="s">
        <v>4061</v>
      </c>
      <c r="G882" s="318" t="s">
        <v>2153</v>
      </c>
      <c r="H882" s="319">
        <v>2.3066666666767559</v>
      </c>
      <c r="I882" s="319">
        <v>0.51666666667442773</v>
      </c>
      <c r="J882" s="319">
        <v>0.2</v>
      </c>
      <c r="K882" s="320">
        <v>20</v>
      </c>
      <c r="L882" s="320">
        <v>15</v>
      </c>
      <c r="M882" s="320">
        <v>4</v>
      </c>
      <c r="N882" s="321" t="s">
        <v>225</v>
      </c>
      <c r="O882" s="321" t="s">
        <v>225</v>
      </c>
      <c r="P882" s="322" t="s">
        <v>225</v>
      </c>
      <c r="Q882" s="308"/>
    </row>
    <row r="883" spans="3:17" x14ac:dyDescent="0.2">
      <c r="C883" s="315">
        <v>479</v>
      </c>
      <c r="D883" s="316" t="s">
        <v>1225</v>
      </c>
      <c r="E883" s="317" t="s">
        <v>2384</v>
      </c>
      <c r="F883" s="317" t="s">
        <v>4061</v>
      </c>
      <c r="G883" s="318" t="s">
        <v>2156</v>
      </c>
      <c r="H883" s="319">
        <v>0</v>
      </c>
      <c r="I883" s="319">
        <v>0</v>
      </c>
      <c r="J883" s="319">
        <v>0</v>
      </c>
      <c r="K883" s="320">
        <v>20</v>
      </c>
      <c r="L883" s="320">
        <v>15</v>
      </c>
      <c r="M883" s="320">
        <v>4</v>
      </c>
      <c r="N883" s="321" t="s">
        <v>225</v>
      </c>
      <c r="O883" s="321" t="s">
        <v>225</v>
      </c>
      <c r="P883" s="322" t="s">
        <v>225</v>
      </c>
      <c r="Q883" s="308"/>
    </row>
    <row r="884" spans="3:17" x14ac:dyDescent="0.2">
      <c r="C884" s="315">
        <v>480</v>
      </c>
      <c r="D884" s="316" t="s">
        <v>1225</v>
      </c>
      <c r="E884" s="317" t="s">
        <v>2384</v>
      </c>
      <c r="F884" s="317" t="s">
        <v>4061</v>
      </c>
      <c r="G884" s="318" t="s">
        <v>1972</v>
      </c>
      <c r="H884" s="319">
        <v>0</v>
      </c>
      <c r="I884" s="319">
        <v>0</v>
      </c>
      <c r="J884" s="319">
        <v>0</v>
      </c>
      <c r="K884" s="320">
        <v>20</v>
      </c>
      <c r="L884" s="320">
        <v>15</v>
      </c>
      <c r="M884" s="320">
        <v>4</v>
      </c>
      <c r="N884" s="321" t="s">
        <v>225</v>
      </c>
      <c r="O884" s="321" t="s">
        <v>225</v>
      </c>
      <c r="P884" s="322" t="s">
        <v>225</v>
      </c>
      <c r="Q884" s="308"/>
    </row>
    <row r="885" spans="3:17" x14ac:dyDescent="0.2">
      <c r="C885" s="315">
        <v>1546</v>
      </c>
      <c r="D885" s="316" t="s">
        <v>1225</v>
      </c>
      <c r="E885" s="317" t="s">
        <v>2384</v>
      </c>
      <c r="F885" s="317" t="s">
        <v>4061</v>
      </c>
      <c r="G885" s="318" t="s">
        <v>2162</v>
      </c>
      <c r="H885" s="319">
        <v>0</v>
      </c>
      <c r="I885" s="319">
        <v>0</v>
      </c>
      <c r="J885" s="319">
        <v>0</v>
      </c>
      <c r="K885" s="320">
        <v>20</v>
      </c>
      <c r="L885" s="320">
        <v>15</v>
      </c>
      <c r="M885" s="320">
        <v>4</v>
      </c>
      <c r="N885" s="321" t="s">
        <v>225</v>
      </c>
      <c r="O885" s="321" t="s">
        <v>225</v>
      </c>
      <c r="P885" s="322" t="s">
        <v>225</v>
      </c>
      <c r="Q885" s="308"/>
    </row>
    <row r="886" spans="3:17" x14ac:dyDescent="0.2">
      <c r="C886" s="315">
        <v>1061</v>
      </c>
      <c r="D886" s="316" t="s">
        <v>1225</v>
      </c>
      <c r="E886" s="317" t="s">
        <v>2384</v>
      </c>
      <c r="F886" s="317" t="s">
        <v>4061</v>
      </c>
      <c r="G886" s="318" t="s">
        <v>2152</v>
      </c>
      <c r="H886" s="319">
        <v>3.93000000002794</v>
      </c>
      <c r="I886" s="319">
        <v>0</v>
      </c>
      <c r="J886" s="319">
        <v>0</v>
      </c>
      <c r="K886" s="320">
        <v>20</v>
      </c>
      <c r="L886" s="320">
        <v>15</v>
      </c>
      <c r="M886" s="320">
        <v>4</v>
      </c>
      <c r="N886" s="321" t="s">
        <v>225</v>
      </c>
      <c r="O886" s="321" t="s">
        <v>225</v>
      </c>
      <c r="P886" s="322" t="s">
        <v>225</v>
      </c>
      <c r="Q886" s="308"/>
    </row>
    <row r="887" spans="3:17" x14ac:dyDescent="0.2">
      <c r="C887" s="315">
        <v>483</v>
      </c>
      <c r="D887" s="316" t="s">
        <v>1225</v>
      </c>
      <c r="E887" s="317" t="s">
        <v>2384</v>
      </c>
      <c r="F887" s="317" t="s">
        <v>4061</v>
      </c>
      <c r="G887" s="318" t="s">
        <v>2108</v>
      </c>
      <c r="H887" s="319">
        <v>0</v>
      </c>
      <c r="I887" s="319">
        <v>0</v>
      </c>
      <c r="J887" s="319">
        <v>0</v>
      </c>
      <c r="K887" s="320">
        <v>20</v>
      </c>
      <c r="L887" s="320">
        <v>15</v>
      </c>
      <c r="M887" s="320">
        <v>4</v>
      </c>
      <c r="N887" s="321" t="s">
        <v>225</v>
      </c>
      <c r="O887" s="321" t="s">
        <v>225</v>
      </c>
      <c r="P887" s="322" t="s">
        <v>225</v>
      </c>
      <c r="Q887" s="308"/>
    </row>
    <row r="888" spans="3:17" x14ac:dyDescent="0.2">
      <c r="C888" s="315">
        <v>484</v>
      </c>
      <c r="D888" s="316" t="s">
        <v>1225</v>
      </c>
      <c r="E888" s="317" t="s">
        <v>2384</v>
      </c>
      <c r="F888" s="317" t="s">
        <v>4061</v>
      </c>
      <c r="G888" s="318" t="s">
        <v>2548</v>
      </c>
      <c r="H888" s="319">
        <v>8.0833333333488557</v>
      </c>
      <c r="I888" s="319">
        <v>4.4333333333255727</v>
      </c>
      <c r="J888" s="319">
        <v>3.6</v>
      </c>
      <c r="K888" s="320">
        <v>15</v>
      </c>
      <c r="L888" s="320">
        <v>30</v>
      </c>
      <c r="M888" s="320">
        <v>5</v>
      </c>
      <c r="N888" s="321" t="s">
        <v>225</v>
      </c>
      <c r="O888" s="321" t="s">
        <v>225</v>
      </c>
      <c r="P888" s="322" t="s">
        <v>225</v>
      </c>
      <c r="Q888" s="308"/>
    </row>
    <row r="889" spans="3:17" x14ac:dyDescent="0.2">
      <c r="C889" s="315">
        <v>487</v>
      </c>
      <c r="D889" s="316" t="s">
        <v>1225</v>
      </c>
      <c r="E889" s="317" t="s">
        <v>2384</v>
      </c>
      <c r="F889" s="317" t="s">
        <v>4061</v>
      </c>
      <c r="G889" s="318" t="s">
        <v>1936</v>
      </c>
      <c r="H889" s="319">
        <v>1.0433333333814516</v>
      </c>
      <c r="I889" s="319">
        <v>0</v>
      </c>
      <c r="J889" s="319">
        <v>0.4</v>
      </c>
      <c r="K889" s="320">
        <v>15</v>
      </c>
      <c r="L889" s="320">
        <v>30</v>
      </c>
      <c r="M889" s="320">
        <v>5</v>
      </c>
      <c r="N889" s="321" t="s">
        <v>225</v>
      </c>
      <c r="O889" s="321" t="s">
        <v>225</v>
      </c>
      <c r="P889" s="322" t="s">
        <v>225</v>
      </c>
      <c r="Q889" s="308"/>
    </row>
    <row r="890" spans="3:17" x14ac:dyDescent="0.2">
      <c r="C890" s="315">
        <v>489</v>
      </c>
      <c r="D890" s="316" t="s">
        <v>1225</v>
      </c>
      <c r="E890" s="317" t="s">
        <v>2384</v>
      </c>
      <c r="F890" s="317" t="s">
        <v>4061</v>
      </c>
      <c r="G890" s="318" t="s">
        <v>2111</v>
      </c>
      <c r="H890" s="319">
        <v>2.5133333333884367</v>
      </c>
      <c r="I890" s="319">
        <v>0</v>
      </c>
      <c r="J890" s="319">
        <v>0.2</v>
      </c>
      <c r="K890" s="320">
        <v>15</v>
      </c>
      <c r="L890" s="320">
        <v>30</v>
      </c>
      <c r="M890" s="320">
        <v>5</v>
      </c>
      <c r="N890" s="321" t="s">
        <v>225</v>
      </c>
      <c r="O890" s="321" t="s">
        <v>225</v>
      </c>
      <c r="P890" s="322" t="s">
        <v>225</v>
      </c>
      <c r="Q890" s="308"/>
    </row>
    <row r="891" spans="3:17" x14ac:dyDescent="0.2">
      <c r="C891" s="315">
        <v>516</v>
      </c>
      <c r="D891" s="316" t="s">
        <v>1225</v>
      </c>
      <c r="E891" s="317" t="s">
        <v>2384</v>
      </c>
      <c r="F891" s="317" t="s">
        <v>4061</v>
      </c>
      <c r="G891" s="318" t="s">
        <v>2110</v>
      </c>
      <c r="H891" s="319">
        <v>1.3333333376795055E-2</v>
      </c>
      <c r="I891" s="319">
        <v>0</v>
      </c>
      <c r="J891" s="319">
        <v>0</v>
      </c>
      <c r="K891" s="320">
        <v>15</v>
      </c>
      <c r="L891" s="320">
        <v>30</v>
      </c>
      <c r="M891" s="320">
        <v>5</v>
      </c>
      <c r="N891" s="321" t="s">
        <v>225</v>
      </c>
      <c r="O891" s="321" t="s">
        <v>225</v>
      </c>
      <c r="P891" s="322" t="s">
        <v>225</v>
      </c>
      <c r="Q891" s="308"/>
    </row>
    <row r="892" spans="3:17" x14ac:dyDescent="0.2">
      <c r="C892" s="315">
        <v>490</v>
      </c>
      <c r="D892" s="316" t="s">
        <v>1225</v>
      </c>
      <c r="E892" s="317" t="s">
        <v>2384</v>
      </c>
      <c r="F892" s="317" t="s">
        <v>4061</v>
      </c>
      <c r="G892" s="318" t="s">
        <v>2549</v>
      </c>
      <c r="H892" s="319">
        <v>0</v>
      </c>
      <c r="I892" s="319">
        <v>0</v>
      </c>
      <c r="J892" s="319">
        <v>0</v>
      </c>
      <c r="K892" s="320">
        <v>15</v>
      </c>
      <c r="L892" s="320">
        <v>30</v>
      </c>
      <c r="M892" s="320">
        <v>5</v>
      </c>
      <c r="N892" s="321" t="s">
        <v>225</v>
      </c>
      <c r="O892" s="321" t="s">
        <v>225</v>
      </c>
      <c r="P892" s="322" t="s">
        <v>225</v>
      </c>
      <c r="Q892" s="308"/>
    </row>
    <row r="893" spans="3:17" x14ac:dyDescent="0.2">
      <c r="C893" s="315">
        <v>491</v>
      </c>
      <c r="D893" s="316" t="s">
        <v>1225</v>
      </c>
      <c r="E893" s="317" t="s">
        <v>2384</v>
      </c>
      <c r="F893" s="317" t="s">
        <v>4061</v>
      </c>
      <c r="G893" s="318" t="s">
        <v>1977</v>
      </c>
      <c r="H893" s="319">
        <v>0</v>
      </c>
      <c r="I893" s="319">
        <v>0</v>
      </c>
      <c r="J893" s="319">
        <v>1.6</v>
      </c>
      <c r="K893" s="320">
        <v>15</v>
      </c>
      <c r="L893" s="320">
        <v>30</v>
      </c>
      <c r="M893" s="320">
        <v>5</v>
      </c>
      <c r="N893" s="321" t="s">
        <v>225</v>
      </c>
      <c r="O893" s="321" t="s">
        <v>225</v>
      </c>
      <c r="P893" s="322" t="s">
        <v>225</v>
      </c>
      <c r="Q893" s="308"/>
    </row>
    <row r="894" spans="3:17" x14ac:dyDescent="0.2">
      <c r="C894" s="315">
        <v>492</v>
      </c>
      <c r="D894" s="316" t="s">
        <v>1225</v>
      </c>
      <c r="E894" s="317" t="s">
        <v>2384</v>
      </c>
      <c r="F894" s="317" t="s">
        <v>4061</v>
      </c>
      <c r="G894" s="318" t="s">
        <v>2070</v>
      </c>
      <c r="H894" s="319">
        <v>6.9133333333418712</v>
      </c>
      <c r="I894" s="319">
        <v>3.333333309274167E-3</v>
      </c>
      <c r="J894" s="319">
        <v>0.8</v>
      </c>
      <c r="K894" s="320">
        <v>15</v>
      </c>
      <c r="L894" s="320">
        <v>30</v>
      </c>
      <c r="M894" s="320">
        <v>5</v>
      </c>
      <c r="N894" s="321" t="s">
        <v>225</v>
      </c>
      <c r="O894" s="321" t="s">
        <v>225</v>
      </c>
      <c r="P894" s="322" t="s">
        <v>225</v>
      </c>
      <c r="Q894" s="308"/>
    </row>
    <row r="895" spans="3:17" x14ac:dyDescent="0.2">
      <c r="C895" s="315">
        <v>493</v>
      </c>
      <c r="D895" s="316" t="s">
        <v>1225</v>
      </c>
      <c r="E895" s="317" t="s">
        <v>2384</v>
      </c>
      <c r="F895" s="317" t="s">
        <v>4061</v>
      </c>
      <c r="G895" s="318" t="s">
        <v>2131</v>
      </c>
      <c r="H895" s="319">
        <v>2.1433333333348856</v>
      </c>
      <c r="I895" s="319">
        <v>3.333333309274167E-3</v>
      </c>
      <c r="J895" s="319">
        <v>0.60000000000000009</v>
      </c>
      <c r="K895" s="320">
        <v>15</v>
      </c>
      <c r="L895" s="320">
        <v>30</v>
      </c>
      <c r="M895" s="320">
        <v>5</v>
      </c>
      <c r="N895" s="321" t="s">
        <v>225</v>
      </c>
      <c r="O895" s="321" t="s">
        <v>225</v>
      </c>
      <c r="P895" s="322" t="s">
        <v>225</v>
      </c>
      <c r="Q895" s="308"/>
    </row>
    <row r="896" spans="3:17" x14ac:dyDescent="0.2">
      <c r="C896" s="315">
        <v>494</v>
      </c>
      <c r="D896" s="316" t="s">
        <v>1225</v>
      </c>
      <c r="E896" s="317" t="s">
        <v>2384</v>
      </c>
      <c r="F896" s="317" t="s">
        <v>4061</v>
      </c>
      <c r="G896" s="318" t="s">
        <v>2037</v>
      </c>
      <c r="H896" s="319">
        <v>4.6399999999674035</v>
      </c>
      <c r="I896" s="319">
        <v>0</v>
      </c>
      <c r="J896" s="319">
        <v>0</v>
      </c>
      <c r="K896" s="320">
        <v>15</v>
      </c>
      <c r="L896" s="320">
        <v>30</v>
      </c>
      <c r="M896" s="320">
        <v>5</v>
      </c>
      <c r="N896" s="321" t="s">
        <v>225</v>
      </c>
      <c r="O896" s="321" t="s">
        <v>225</v>
      </c>
      <c r="P896" s="322" t="s">
        <v>225</v>
      </c>
      <c r="Q896" s="308"/>
    </row>
    <row r="897" spans="3:17" x14ac:dyDescent="0.2">
      <c r="C897" s="315">
        <v>496</v>
      </c>
      <c r="D897" s="316" t="s">
        <v>1225</v>
      </c>
      <c r="E897" s="317" t="s">
        <v>2384</v>
      </c>
      <c r="F897" s="317" t="s">
        <v>4061</v>
      </c>
      <c r="G897" s="318" t="s">
        <v>2059</v>
      </c>
      <c r="H897" s="319">
        <v>14.049999999976718</v>
      </c>
      <c r="I897" s="319">
        <v>1.2133333333418705</v>
      </c>
      <c r="J897" s="319">
        <v>0</v>
      </c>
      <c r="K897" s="320">
        <v>15</v>
      </c>
      <c r="L897" s="320">
        <v>30</v>
      </c>
      <c r="M897" s="320">
        <v>5</v>
      </c>
      <c r="N897" s="321" t="s">
        <v>225</v>
      </c>
      <c r="O897" s="321" t="s">
        <v>225</v>
      </c>
      <c r="P897" s="322" t="s">
        <v>225</v>
      </c>
      <c r="Q897" s="308"/>
    </row>
    <row r="898" spans="3:17" x14ac:dyDescent="0.2">
      <c r="C898" s="315">
        <v>941</v>
      </c>
      <c r="D898" s="316" t="s">
        <v>1225</v>
      </c>
      <c r="E898" s="317" t="s">
        <v>2384</v>
      </c>
      <c r="F898" s="317" t="s">
        <v>4061</v>
      </c>
      <c r="G898" s="318" t="s">
        <v>2090</v>
      </c>
      <c r="H898" s="319">
        <v>9.2466666667372923</v>
      </c>
      <c r="I898" s="319">
        <v>9.2100000000209548</v>
      </c>
      <c r="J898" s="319">
        <v>3.4000000000000004</v>
      </c>
      <c r="K898" s="320">
        <v>15</v>
      </c>
      <c r="L898" s="320">
        <v>30</v>
      </c>
      <c r="M898" s="320">
        <v>5</v>
      </c>
      <c r="N898" s="321" t="s">
        <v>225</v>
      </c>
      <c r="O898" s="321" t="s">
        <v>225</v>
      </c>
      <c r="P898" s="322" t="s">
        <v>225</v>
      </c>
      <c r="Q898" s="308"/>
    </row>
    <row r="899" spans="3:17" x14ac:dyDescent="0.2">
      <c r="C899" s="315">
        <v>502</v>
      </c>
      <c r="D899" s="316" t="s">
        <v>1225</v>
      </c>
      <c r="E899" s="317" t="s">
        <v>2384</v>
      </c>
      <c r="F899" s="317" t="s">
        <v>4061</v>
      </c>
      <c r="G899" s="318" t="s">
        <v>2160</v>
      </c>
      <c r="H899" s="319">
        <v>0</v>
      </c>
      <c r="I899" s="319">
        <v>0.71333333331858739</v>
      </c>
      <c r="J899" s="319">
        <v>2.8000000000000003</v>
      </c>
      <c r="K899" s="320">
        <v>15</v>
      </c>
      <c r="L899" s="320">
        <v>30</v>
      </c>
      <c r="M899" s="320">
        <v>5</v>
      </c>
      <c r="N899" s="321" t="s">
        <v>225</v>
      </c>
      <c r="O899" s="321" t="s">
        <v>225</v>
      </c>
      <c r="P899" s="322" t="s">
        <v>225</v>
      </c>
      <c r="Q899" s="308"/>
    </row>
    <row r="900" spans="3:17" x14ac:dyDescent="0.2">
      <c r="C900" s="315">
        <v>501</v>
      </c>
      <c r="D900" s="316" t="s">
        <v>1225</v>
      </c>
      <c r="E900" s="317" t="s">
        <v>2384</v>
      </c>
      <c r="F900" s="317" t="s">
        <v>4061</v>
      </c>
      <c r="G900" s="318" t="s">
        <v>2061</v>
      </c>
      <c r="H900" s="319">
        <v>0</v>
      </c>
      <c r="I900" s="319">
        <v>0.71333333331858739</v>
      </c>
      <c r="J900" s="319">
        <v>2.8000000000000003</v>
      </c>
      <c r="K900" s="320">
        <v>15</v>
      </c>
      <c r="L900" s="320">
        <v>30</v>
      </c>
      <c r="M900" s="320">
        <v>5</v>
      </c>
      <c r="N900" s="321" t="s">
        <v>225</v>
      </c>
      <c r="O900" s="321" t="s">
        <v>225</v>
      </c>
      <c r="P900" s="322" t="s">
        <v>225</v>
      </c>
      <c r="Q900" s="308"/>
    </row>
    <row r="901" spans="3:17" x14ac:dyDescent="0.2">
      <c r="C901" s="315">
        <v>1172</v>
      </c>
      <c r="D901" s="316" t="s">
        <v>1225</v>
      </c>
      <c r="E901" s="317" t="s">
        <v>2384</v>
      </c>
      <c r="F901" s="317" t="s">
        <v>4061</v>
      </c>
      <c r="G901" s="318" t="s">
        <v>2550</v>
      </c>
      <c r="H901" s="319">
        <v>0</v>
      </c>
      <c r="I901" s="319">
        <v>0.71333333331858739</v>
      </c>
      <c r="J901" s="319">
        <v>3.2</v>
      </c>
      <c r="K901" s="320">
        <v>15</v>
      </c>
      <c r="L901" s="320">
        <v>30</v>
      </c>
      <c r="M901" s="320">
        <v>5</v>
      </c>
      <c r="N901" s="321" t="s">
        <v>225</v>
      </c>
      <c r="O901" s="321" t="s">
        <v>225</v>
      </c>
      <c r="P901" s="322" t="s">
        <v>225</v>
      </c>
      <c r="Q901" s="308"/>
    </row>
    <row r="902" spans="3:17" x14ac:dyDescent="0.2">
      <c r="C902" s="315">
        <v>503</v>
      </c>
      <c r="D902" s="316" t="s">
        <v>1225</v>
      </c>
      <c r="E902" s="317" t="s">
        <v>2384</v>
      </c>
      <c r="F902" s="317" t="s">
        <v>4061</v>
      </c>
      <c r="G902" s="318" t="s">
        <v>1999</v>
      </c>
      <c r="H902" s="319">
        <v>16.879999999876599</v>
      </c>
      <c r="I902" s="319">
        <v>29.690000000002328</v>
      </c>
      <c r="J902" s="319">
        <v>6</v>
      </c>
      <c r="K902" s="320">
        <v>15</v>
      </c>
      <c r="L902" s="320">
        <v>30</v>
      </c>
      <c r="M902" s="320">
        <v>5</v>
      </c>
      <c r="N902" s="321" t="s">
        <v>224</v>
      </c>
      <c r="O902" s="321" t="s">
        <v>225</v>
      </c>
      <c r="P902" s="322" t="s">
        <v>224</v>
      </c>
      <c r="Q902" s="308"/>
    </row>
    <row r="903" spans="3:17" x14ac:dyDescent="0.2">
      <c r="C903" s="315">
        <v>504</v>
      </c>
      <c r="D903" s="316" t="s">
        <v>1225</v>
      </c>
      <c r="E903" s="317" t="s">
        <v>2384</v>
      </c>
      <c r="F903" s="317" t="s">
        <v>4061</v>
      </c>
      <c r="G903" s="318" t="s">
        <v>2060</v>
      </c>
      <c r="H903" s="319">
        <v>7.7633333333185881</v>
      </c>
      <c r="I903" s="319">
        <v>5.5433333333116028</v>
      </c>
      <c r="J903" s="319">
        <v>4</v>
      </c>
      <c r="K903" s="320">
        <v>15</v>
      </c>
      <c r="L903" s="320">
        <v>30</v>
      </c>
      <c r="M903" s="320">
        <v>5</v>
      </c>
      <c r="N903" s="321" t="s">
        <v>225</v>
      </c>
      <c r="O903" s="321" t="s">
        <v>225</v>
      </c>
      <c r="P903" s="322" t="s">
        <v>225</v>
      </c>
      <c r="Q903" s="308"/>
    </row>
    <row r="904" spans="3:17" x14ac:dyDescent="0.2">
      <c r="C904" s="315">
        <v>505</v>
      </c>
      <c r="D904" s="316" t="s">
        <v>1225</v>
      </c>
      <c r="E904" s="317" t="s">
        <v>2384</v>
      </c>
      <c r="F904" s="317" t="s">
        <v>4061</v>
      </c>
      <c r="G904" s="318" t="s">
        <v>1956</v>
      </c>
      <c r="H904" s="319">
        <v>1.4666666666977108</v>
      </c>
      <c r="I904" s="319">
        <v>5.4866666666697714</v>
      </c>
      <c r="J904" s="319">
        <v>4.4000000000000004</v>
      </c>
      <c r="K904" s="320">
        <v>15</v>
      </c>
      <c r="L904" s="320">
        <v>30</v>
      </c>
      <c r="M904" s="320">
        <v>5</v>
      </c>
      <c r="N904" s="321" t="s">
        <v>225</v>
      </c>
      <c r="O904" s="321" t="s">
        <v>225</v>
      </c>
      <c r="P904" s="322" t="s">
        <v>225</v>
      </c>
      <c r="Q904" s="308"/>
    </row>
    <row r="905" spans="3:17" x14ac:dyDescent="0.2">
      <c r="C905" s="315">
        <v>979</v>
      </c>
      <c r="D905" s="316" t="s">
        <v>1225</v>
      </c>
      <c r="E905" s="317" t="s">
        <v>2384</v>
      </c>
      <c r="F905" s="317" t="s">
        <v>4061</v>
      </c>
      <c r="G905" s="318" t="s">
        <v>1944</v>
      </c>
      <c r="H905" s="319">
        <v>2.6666666683740917E-2</v>
      </c>
      <c r="I905" s="319">
        <v>0</v>
      </c>
      <c r="J905" s="319">
        <v>0</v>
      </c>
      <c r="K905" s="320">
        <v>15</v>
      </c>
      <c r="L905" s="320">
        <v>30</v>
      </c>
      <c r="M905" s="320">
        <v>5</v>
      </c>
      <c r="N905" s="321" t="s">
        <v>225</v>
      </c>
      <c r="O905" s="321" t="s">
        <v>225</v>
      </c>
      <c r="P905" s="322" t="s">
        <v>225</v>
      </c>
      <c r="Q905" s="308"/>
    </row>
    <row r="906" spans="3:17" x14ac:dyDescent="0.2">
      <c r="C906" s="315">
        <v>980</v>
      </c>
      <c r="D906" s="316" t="s">
        <v>1225</v>
      </c>
      <c r="E906" s="317" t="s">
        <v>2384</v>
      </c>
      <c r="F906" s="317" t="s">
        <v>4061</v>
      </c>
      <c r="G906" s="318" t="s">
        <v>1945</v>
      </c>
      <c r="H906" s="319">
        <v>0</v>
      </c>
      <c r="I906" s="319">
        <v>0</v>
      </c>
      <c r="J906" s="319">
        <v>0</v>
      </c>
      <c r="K906" s="320">
        <v>15</v>
      </c>
      <c r="L906" s="320">
        <v>30</v>
      </c>
      <c r="M906" s="320">
        <v>5</v>
      </c>
      <c r="N906" s="321" t="s">
        <v>225</v>
      </c>
      <c r="O906" s="321" t="s">
        <v>225</v>
      </c>
      <c r="P906" s="322" t="s">
        <v>225</v>
      </c>
      <c r="Q906" s="308"/>
    </row>
    <row r="907" spans="3:17" x14ac:dyDescent="0.2">
      <c r="C907" s="315">
        <v>1025</v>
      </c>
      <c r="D907" s="316" t="s">
        <v>1225</v>
      </c>
      <c r="E907" s="317" t="s">
        <v>2384</v>
      </c>
      <c r="F907" s="317" t="s">
        <v>4061</v>
      </c>
      <c r="G907" s="318" t="s">
        <v>2084</v>
      </c>
      <c r="H907" s="319">
        <v>1.7300000000162983</v>
      </c>
      <c r="I907" s="319">
        <v>0.27666666662553324</v>
      </c>
      <c r="J907" s="319">
        <v>0.60000000000000009</v>
      </c>
      <c r="K907" s="320">
        <v>15</v>
      </c>
      <c r="L907" s="320">
        <v>30</v>
      </c>
      <c r="M907" s="320">
        <v>5</v>
      </c>
      <c r="N907" s="321" t="s">
        <v>225</v>
      </c>
      <c r="O907" s="321" t="s">
        <v>225</v>
      </c>
      <c r="P907" s="322" t="s">
        <v>225</v>
      </c>
      <c r="Q907" s="308"/>
    </row>
    <row r="908" spans="3:17" x14ac:dyDescent="0.2">
      <c r="C908" s="315">
        <v>508</v>
      </c>
      <c r="D908" s="316" t="s">
        <v>1225</v>
      </c>
      <c r="E908" s="317" t="s">
        <v>2384</v>
      </c>
      <c r="F908" s="317" t="s">
        <v>4061</v>
      </c>
      <c r="G908" s="318" t="s">
        <v>2551</v>
      </c>
      <c r="H908" s="319">
        <v>5.8866666666814131</v>
      </c>
      <c r="I908" s="319">
        <v>6.9999999983701863E-2</v>
      </c>
      <c r="J908" s="319">
        <v>0.4</v>
      </c>
      <c r="K908" s="320">
        <v>15</v>
      </c>
      <c r="L908" s="320">
        <v>30</v>
      </c>
      <c r="M908" s="320">
        <v>5</v>
      </c>
      <c r="N908" s="321" t="s">
        <v>225</v>
      </c>
      <c r="O908" s="321" t="s">
        <v>225</v>
      </c>
      <c r="P908" s="322" t="s">
        <v>225</v>
      </c>
      <c r="Q908" s="308"/>
    </row>
    <row r="909" spans="3:17" x14ac:dyDescent="0.2">
      <c r="C909" s="315">
        <v>507</v>
      </c>
      <c r="D909" s="316" t="s">
        <v>1225</v>
      </c>
      <c r="E909" s="317" t="s">
        <v>2384</v>
      </c>
      <c r="F909" s="317" t="s">
        <v>4061</v>
      </c>
      <c r="G909" s="318" t="s">
        <v>2133</v>
      </c>
      <c r="H909" s="319">
        <v>4.5533333333674824</v>
      </c>
      <c r="I909" s="319">
        <v>0</v>
      </c>
      <c r="J909" s="319">
        <v>0.2</v>
      </c>
      <c r="K909" s="320">
        <v>15</v>
      </c>
      <c r="L909" s="320">
        <v>30</v>
      </c>
      <c r="M909" s="320">
        <v>5</v>
      </c>
      <c r="N909" s="321" t="s">
        <v>225</v>
      </c>
      <c r="O909" s="321" t="s">
        <v>225</v>
      </c>
      <c r="P909" s="322" t="s">
        <v>225</v>
      </c>
      <c r="Q909" s="308"/>
    </row>
    <row r="910" spans="3:17" x14ac:dyDescent="0.2">
      <c r="C910" s="315">
        <v>509</v>
      </c>
      <c r="D910" s="316" t="s">
        <v>1225</v>
      </c>
      <c r="E910" s="317" t="s">
        <v>2384</v>
      </c>
      <c r="F910" s="317" t="s">
        <v>4061</v>
      </c>
      <c r="G910" s="318" t="s">
        <v>2107</v>
      </c>
      <c r="H910" s="319">
        <v>0</v>
      </c>
      <c r="I910" s="319">
        <v>0.53000000001629821</v>
      </c>
      <c r="J910" s="319">
        <v>0.2</v>
      </c>
      <c r="K910" s="320">
        <v>20</v>
      </c>
      <c r="L910" s="320">
        <v>15</v>
      </c>
      <c r="M910" s="320">
        <v>4</v>
      </c>
      <c r="N910" s="321" t="s">
        <v>225</v>
      </c>
      <c r="O910" s="321" t="s">
        <v>225</v>
      </c>
      <c r="P910" s="322" t="s">
        <v>225</v>
      </c>
      <c r="Q910" s="308"/>
    </row>
    <row r="911" spans="3:17" x14ac:dyDescent="0.2">
      <c r="C911" s="315">
        <v>510</v>
      </c>
      <c r="D911" s="316" t="s">
        <v>1225</v>
      </c>
      <c r="E911" s="317" t="s">
        <v>2384</v>
      </c>
      <c r="F911" s="317" t="s">
        <v>4061</v>
      </c>
      <c r="G911" s="318" t="s">
        <v>2109</v>
      </c>
      <c r="H911" s="319">
        <v>3.3500000000232832</v>
      </c>
      <c r="I911" s="319">
        <v>2.9866666666581296</v>
      </c>
      <c r="J911" s="319">
        <v>2</v>
      </c>
      <c r="K911" s="320">
        <v>20</v>
      </c>
      <c r="L911" s="320">
        <v>15</v>
      </c>
      <c r="M911" s="320">
        <v>4</v>
      </c>
      <c r="N911" s="321" t="s">
        <v>225</v>
      </c>
      <c r="O911" s="321" t="s">
        <v>225</v>
      </c>
      <c r="P911" s="322" t="s">
        <v>225</v>
      </c>
      <c r="Q911" s="308"/>
    </row>
    <row r="912" spans="3:17" x14ac:dyDescent="0.2">
      <c r="C912" s="315">
        <v>511</v>
      </c>
      <c r="D912" s="316" t="s">
        <v>1225</v>
      </c>
      <c r="E912" s="317" t="s">
        <v>2384</v>
      </c>
      <c r="F912" s="317" t="s">
        <v>4061</v>
      </c>
      <c r="G912" s="318" t="s">
        <v>1943</v>
      </c>
      <c r="H912" s="319">
        <v>1.9133333333535121</v>
      </c>
      <c r="I912" s="319">
        <v>1.333333330694586E-2</v>
      </c>
      <c r="J912" s="319">
        <v>0.2</v>
      </c>
      <c r="K912" s="320">
        <v>20</v>
      </c>
      <c r="L912" s="320">
        <v>10</v>
      </c>
      <c r="M912" s="320">
        <v>3</v>
      </c>
      <c r="N912" s="321" t="s">
        <v>225</v>
      </c>
      <c r="O912" s="321" t="s">
        <v>225</v>
      </c>
      <c r="P912" s="322" t="s">
        <v>225</v>
      </c>
      <c r="Q912" s="308"/>
    </row>
    <row r="913" spans="3:17" x14ac:dyDescent="0.2">
      <c r="C913" s="315">
        <v>512</v>
      </c>
      <c r="D913" s="316" t="s">
        <v>1225</v>
      </c>
      <c r="E913" s="317" t="s">
        <v>2384</v>
      </c>
      <c r="F913" s="317" t="s">
        <v>4061</v>
      </c>
      <c r="G913" s="318" t="s">
        <v>2552</v>
      </c>
      <c r="H913" s="319">
        <v>1.5966666666674429</v>
      </c>
      <c r="I913" s="319">
        <v>0</v>
      </c>
      <c r="J913" s="319">
        <v>0</v>
      </c>
      <c r="K913" s="320">
        <v>20</v>
      </c>
      <c r="L913" s="320">
        <v>15</v>
      </c>
      <c r="M913" s="320">
        <v>4</v>
      </c>
      <c r="N913" s="321" t="s">
        <v>225</v>
      </c>
      <c r="O913" s="321" t="s">
        <v>225</v>
      </c>
      <c r="P913" s="322" t="s">
        <v>225</v>
      </c>
      <c r="Q913" s="308"/>
    </row>
    <row r="914" spans="3:17" x14ac:dyDescent="0.2">
      <c r="C914" s="315">
        <v>513</v>
      </c>
      <c r="D914" s="316" t="s">
        <v>1225</v>
      </c>
      <c r="E914" s="317" t="s">
        <v>2384</v>
      </c>
      <c r="F914" s="317" t="s">
        <v>4061</v>
      </c>
      <c r="G914" s="318" t="s">
        <v>2078</v>
      </c>
      <c r="H914" s="319">
        <v>1.5</v>
      </c>
      <c r="I914" s="319">
        <v>0.78666666668141261</v>
      </c>
      <c r="J914" s="319">
        <v>1</v>
      </c>
      <c r="K914" s="320">
        <v>20</v>
      </c>
      <c r="L914" s="320">
        <v>15</v>
      </c>
      <c r="M914" s="320">
        <v>4</v>
      </c>
      <c r="N914" s="321" t="s">
        <v>225</v>
      </c>
      <c r="O914" s="321" t="s">
        <v>225</v>
      </c>
      <c r="P914" s="322" t="s">
        <v>225</v>
      </c>
      <c r="Q914" s="308"/>
    </row>
    <row r="915" spans="3:17" x14ac:dyDescent="0.2">
      <c r="C915" s="315">
        <v>514</v>
      </c>
      <c r="D915" s="316" t="s">
        <v>1225</v>
      </c>
      <c r="E915" s="317" t="s">
        <v>2384</v>
      </c>
      <c r="F915" s="317" t="s">
        <v>4061</v>
      </c>
      <c r="G915" s="318" t="s">
        <v>2000</v>
      </c>
      <c r="H915" s="319">
        <v>0</v>
      </c>
      <c r="I915" s="319">
        <v>1.7499999999767171</v>
      </c>
      <c r="J915" s="319">
        <v>1.8</v>
      </c>
      <c r="K915" s="320">
        <v>15</v>
      </c>
      <c r="L915" s="320">
        <v>30</v>
      </c>
      <c r="M915" s="320">
        <v>5</v>
      </c>
      <c r="N915" s="321" t="s">
        <v>225</v>
      </c>
      <c r="O915" s="321" t="s">
        <v>225</v>
      </c>
      <c r="P915" s="322" t="s">
        <v>225</v>
      </c>
      <c r="Q915" s="308"/>
    </row>
    <row r="916" spans="3:17" x14ac:dyDescent="0.2">
      <c r="C916" s="315">
        <v>515</v>
      </c>
      <c r="D916" s="316" t="s">
        <v>1225</v>
      </c>
      <c r="E916" s="317" t="s">
        <v>2384</v>
      </c>
      <c r="F916" s="317" t="s">
        <v>4061</v>
      </c>
      <c r="G916" s="318" t="s">
        <v>1942</v>
      </c>
      <c r="H916" s="319">
        <v>17.706666666688399</v>
      </c>
      <c r="I916" s="319">
        <v>3.4966666667140092</v>
      </c>
      <c r="J916" s="319">
        <v>1.4000000000000001</v>
      </c>
      <c r="K916" s="320">
        <v>15</v>
      </c>
      <c r="L916" s="320">
        <v>30</v>
      </c>
      <c r="M916" s="320">
        <v>5</v>
      </c>
      <c r="N916" s="321" t="s">
        <v>224</v>
      </c>
      <c r="O916" s="321" t="s">
        <v>225</v>
      </c>
      <c r="P916" s="322" t="s">
        <v>225</v>
      </c>
      <c r="Q916" s="308"/>
    </row>
    <row r="917" spans="3:17" x14ac:dyDescent="0.2">
      <c r="C917" s="315">
        <v>517</v>
      </c>
      <c r="D917" s="316" t="s">
        <v>1225</v>
      </c>
      <c r="E917" s="317" t="s">
        <v>2384</v>
      </c>
      <c r="F917" s="317" t="s">
        <v>4061</v>
      </c>
      <c r="G917" s="318" t="s">
        <v>2120</v>
      </c>
      <c r="H917" s="319">
        <v>0</v>
      </c>
      <c r="I917" s="319">
        <v>0</v>
      </c>
      <c r="J917" s="319">
        <v>0</v>
      </c>
      <c r="K917" s="320" t="s">
        <v>2504</v>
      </c>
      <c r="L917" s="320" t="s">
        <v>2504</v>
      </c>
      <c r="M917" s="320" t="s">
        <v>2504</v>
      </c>
      <c r="N917" s="321" t="s">
        <v>225</v>
      </c>
      <c r="O917" s="321" t="s">
        <v>225</v>
      </c>
      <c r="P917" s="322" t="s">
        <v>225</v>
      </c>
      <c r="Q917" s="308"/>
    </row>
    <row r="918" spans="3:17" x14ac:dyDescent="0.2">
      <c r="C918" s="315">
        <v>518</v>
      </c>
      <c r="D918" s="316" t="s">
        <v>1225</v>
      </c>
      <c r="E918" s="317" t="s">
        <v>2384</v>
      </c>
      <c r="F918" s="317" t="s">
        <v>4061</v>
      </c>
      <c r="G918" s="318" t="s">
        <v>2114</v>
      </c>
      <c r="H918" s="319">
        <v>0</v>
      </c>
      <c r="I918" s="319">
        <v>0</v>
      </c>
      <c r="J918" s="319">
        <v>0</v>
      </c>
      <c r="K918" s="320">
        <v>15</v>
      </c>
      <c r="L918" s="320">
        <v>30</v>
      </c>
      <c r="M918" s="320">
        <v>5</v>
      </c>
      <c r="N918" s="321" t="s">
        <v>225</v>
      </c>
      <c r="O918" s="321" t="s">
        <v>225</v>
      </c>
      <c r="P918" s="322" t="s">
        <v>225</v>
      </c>
      <c r="Q918" s="308"/>
    </row>
    <row r="919" spans="3:17" x14ac:dyDescent="0.2">
      <c r="C919" s="315">
        <v>519</v>
      </c>
      <c r="D919" s="316" t="s">
        <v>1225</v>
      </c>
      <c r="E919" s="317" t="s">
        <v>2384</v>
      </c>
      <c r="F919" s="317" t="s">
        <v>4061</v>
      </c>
      <c r="G919" s="318" t="s">
        <v>2069</v>
      </c>
      <c r="H919" s="319">
        <v>1.5166666666860693</v>
      </c>
      <c r="I919" s="319">
        <v>6.6666666674427694E-2</v>
      </c>
      <c r="J919" s="319">
        <v>1.4000000000000001</v>
      </c>
      <c r="K919" s="320">
        <v>15</v>
      </c>
      <c r="L919" s="320">
        <v>30</v>
      </c>
      <c r="M919" s="320">
        <v>5</v>
      </c>
      <c r="N919" s="321" t="s">
        <v>225</v>
      </c>
      <c r="O919" s="321" t="s">
        <v>225</v>
      </c>
      <c r="P919" s="322" t="s">
        <v>225</v>
      </c>
      <c r="Q919" s="308"/>
    </row>
    <row r="920" spans="3:17" x14ac:dyDescent="0.2">
      <c r="C920" s="315">
        <v>346</v>
      </c>
      <c r="D920" s="316" t="s">
        <v>1225</v>
      </c>
      <c r="E920" s="317" t="s">
        <v>2384</v>
      </c>
      <c r="F920" s="317" t="s">
        <v>4061</v>
      </c>
      <c r="G920" s="318" t="s">
        <v>1959</v>
      </c>
      <c r="H920" s="319">
        <v>6.1133333333185877</v>
      </c>
      <c r="I920" s="319">
        <v>0</v>
      </c>
      <c r="J920" s="319">
        <v>0</v>
      </c>
      <c r="K920" s="320">
        <v>15</v>
      </c>
      <c r="L920" s="320">
        <v>30</v>
      </c>
      <c r="M920" s="320">
        <v>5</v>
      </c>
      <c r="N920" s="321" t="s">
        <v>225</v>
      </c>
      <c r="O920" s="321" t="s">
        <v>225</v>
      </c>
      <c r="P920" s="322" t="s">
        <v>225</v>
      </c>
      <c r="Q920" s="308"/>
    </row>
    <row r="921" spans="3:17" x14ac:dyDescent="0.2">
      <c r="C921" s="315">
        <v>21</v>
      </c>
      <c r="D921" s="316" t="s">
        <v>1225</v>
      </c>
      <c r="E921" s="317" t="s">
        <v>2384</v>
      </c>
      <c r="F921" s="317" t="s">
        <v>4061</v>
      </c>
      <c r="G921" s="318" t="s">
        <v>2100</v>
      </c>
      <c r="H921" s="319">
        <v>4.7333333333604974</v>
      </c>
      <c r="I921" s="319">
        <v>11.606666666676757</v>
      </c>
      <c r="J921" s="319">
        <v>8</v>
      </c>
      <c r="K921" s="320">
        <v>15</v>
      </c>
      <c r="L921" s="320">
        <v>30</v>
      </c>
      <c r="M921" s="320">
        <v>5</v>
      </c>
      <c r="N921" s="321" t="s">
        <v>225</v>
      </c>
      <c r="O921" s="321" t="s">
        <v>225</v>
      </c>
      <c r="P921" s="322" t="s">
        <v>224</v>
      </c>
      <c r="Q921" s="308"/>
    </row>
    <row r="922" spans="3:17" x14ac:dyDescent="0.2">
      <c r="C922" s="315">
        <v>140</v>
      </c>
      <c r="D922" s="316" t="s">
        <v>1225</v>
      </c>
      <c r="E922" s="317" t="s">
        <v>2384</v>
      </c>
      <c r="F922" s="317" t="s">
        <v>4061</v>
      </c>
      <c r="G922" s="318" t="s">
        <v>2029</v>
      </c>
      <c r="H922" s="319">
        <v>64.233333333232437</v>
      </c>
      <c r="I922" s="319">
        <v>1.0166666666627862</v>
      </c>
      <c r="J922" s="319">
        <v>1.6</v>
      </c>
      <c r="K922" s="320">
        <v>15</v>
      </c>
      <c r="L922" s="320">
        <v>30</v>
      </c>
      <c r="M922" s="320">
        <v>5</v>
      </c>
      <c r="N922" s="321" t="s">
        <v>224</v>
      </c>
      <c r="O922" s="321" t="s">
        <v>225</v>
      </c>
      <c r="P922" s="322" t="s">
        <v>225</v>
      </c>
      <c r="Q922" s="308"/>
    </row>
    <row r="923" spans="3:17" x14ac:dyDescent="0.2">
      <c r="C923" s="315">
        <v>399</v>
      </c>
      <c r="D923" s="316" t="s">
        <v>1225</v>
      </c>
      <c r="E923" s="317" t="s">
        <v>2384</v>
      </c>
      <c r="F923" s="317" t="s">
        <v>4061</v>
      </c>
      <c r="G923" s="318" t="s">
        <v>2030</v>
      </c>
      <c r="H923" s="319">
        <v>17.469999999948779</v>
      </c>
      <c r="I923" s="319">
        <v>9.0599999999860312</v>
      </c>
      <c r="J923" s="319">
        <v>0.8</v>
      </c>
      <c r="K923" s="320">
        <v>15</v>
      </c>
      <c r="L923" s="320">
        <v>30</v>
      </c>
      <c r="M923" s="320">
        <v>5</v>
      </c>
      <c r="N923" s="321" t="s">
        <v>224</v>
      </c>
      <c r="O923" s="321" t="s">
        <v>225</v>
      </c>
      <c r="P923" s="322" t="s">
        <v>225</v>
      </c>
      <c r="Q923" s="308"/>
    </row>
    <row r="924" spans="3:17" x14ac:dyDescent="0.2">
      <c r="C924" s="315">
        <v>255</v>
      </c>
      <c r="D924" s="316" t="s">
        <v>1225</v>
      </c>
      <c r="E924" s="317" t="s">
        <v>2384</v>
      </c>
      <c r="F924" s="317" t="s">
        <v>4061</v>
      </c>
      <c r="G924" s="318" t="s">
        <v>2076</v>
      </c>
      <c r="H924" s="319">
        <v>5.7833333333604973</v>
      </c>
      <c r="I924" s="319">
        <v>0</v>
      </c>
      <c r="J924" s="319">
        <v>0.2</v>
      </c>
      <c r="K924" s="320">
        <v>15</v>
      </c>
      <c r="L924" s="320">
        <v>30</v>
      </c>
      <c r="M924" s="320">
        <v>5</v>
      </c>
      <c r="N924" s="321" t="s">
        <v>225</v>
      </c>
      <c r="O924" s="321" t="s">
        <v>225</v>
      </c>
      <c r="P924" s="322" t="s">
        <v>225</v>
      </c>
      <c r="Q924" s="308"/>
    </row>
    <row r="925" spans="3:17" x14ac:dyDescent="0.2">
      <c r="C925" s="315">
        <v>377</v>
      </c>
      <c r="D925" s="316" t="s">
        <v>1225</v>
      </c>
      <c r="E925" s="317" t="s">
        <v>2384</v>
      </c>
      <c r="F925" s="317" t="s">
        <v>4061</v>
      </c>
      <c r="G925" s="318" t="s">
        <v>2103</v>
      </c>
      <c r="H925" s="319">
        <v>2.6333333333255724</v>
      </c>
      <c r="I925" s="319">
        <v>2.5466666666558013</v>
      </c>
      <c r="J925" s="319">
        <v>1.8</v>
      </c>
      <c r="K925" s="320">
        <v>15</v>
      </c>
      <c r="L925" s="320">
        <v>30</v>
      </c>
      <c r="M925" s="320">
        <v>5</v>
      </c>
      <c r="N925" s="321" t="s">
        <v>225</v>
      </c>
      <c r="O925" s="321" t="s">
        <v>225</v>
      </c>
      <c r="P925" s="322" t="s">
        <v>225</v>
      </c>
      <c r="Q925" s="308"/>
    </row>
    <row r="926" spans="3:17" x14ac:dyDescent="0.2">
      <c r="C926" s="315">
        <v>347</v>
      </c>
      <c r="D926" s="316" t="s">
        <v>1225</v>
      </c>
      <c r="E926" s="317" t="s">
        <v>2384</v>
      </c>
      <c r="F926" s="317" t="s">
        <v>4061</v>
      </c>
      <c r="G926" s="318" t="s">
        <v>1930</v>
      </c>
      <c r="H926" s="319">
        <v>13.533333333267365</v>
      </c>
      <c r="I926" s="319">
        <v>0</v>
      </c>
      <c r="J926" s="319">
        <v>0.2</v>
      </c>
      <c r="K926" s="320">
        <v>15</v>
      </c>
      <c r="L926" s="320">
        <v>30</v>
      </c>
      <c r="M926" s="320">
        <v>5</v>
      </c>
      <c r="N926" s="321" t="s">
        <v>225</v>
      </c>
      <c r="O926" s="321" t="s">
        <v>225</v>
      </c>
      <c r="P926" s="322" t="s">
        <v>225</v>
      </c>
      <c r="Q926" s="308"/>
    </row>
    <row r="927" spans="3:17" x14ac:dyDescent="0.2">
      <c r="C927" s="315">
        <v>422</v>
      </c>
      <c r="D927" s="316" t="s">
        <v>1225</v>
      </c>
      <c r="E927" s="317" t="s">
        <v>2384</v>
      </c>
      <c r="F927" s="317" t="s">
        <v>4061</v>
      </c>
      <c r="G927" s="318" t="s">
        <v>2024</v>
      </c>
      <c r="H927" s="319">
        <v>26.690000000002328</v>
      </c>
      <c r="I927" s="319">
        <v>15.816666666604579</v>
      </c>
      <c r="J927" s="319">
        <v>4.4000000000000004</v>
      </c>
      <c r="K927" s="320">
        <v>15</v>
      </c>
      <c r="L927" s="320">
        <v>30</v>
      </c>
      <c r="M927" s="320">
        <v>5</v>
      </c>
      <c r="N927" s="321" t="s">
        <v>224</v>
      </c>
      <c r="O927" s="321" t="s">
        <v>225</v>
      </c>
      <c r="P927" s="322" t="s">
        <v>225</v>
      </c>
      <c r="Q927" s="308"/>
    </row>
    <row r="928" spans="3:17" x14ac:dyDescent="0.2">
      <c r="C928" s="315">
        <v>424</v>
      </c>
      <c r="D928" s="316" t="s">
        <v>1225</v>
      </c>
      <c r="E928" s="317" t="s">
        <v>2384</v>
      </c>
      <c r="F928" s="317" t="s">
        <v>4061</v>
      </c>
      <c r="G928" s="318" t="s">
        <v>2066</v>
      </c>
      <c r="H928" s="319">
        <v>30.056666666641831</v>
      </c>
      <c r="I928" s="319">
        <v>15.846666666632519</v>
      </c>
      <c r="J928" s="319">
        <v>4.2</v>
      </c>
      <c r="K928" s="320">
        <v>15</v>
      </c>
      <c r="L928" s="320">
        <v>30</v>
      </c>
      <c r="M928" s="320">
        <v>5</v>
      </c>
      <c r="N928" s="321" t="s">
        <v>224</v>
      </c>
      <c r="O928" s="321" t="s">
        <v>225</v>
      </c>
      <c r="P928" s="322" t="s">
        <v>225</v>
      </c>
      <c r="Q928" s="308"/>
    </row>
    <row r="929" spans="3:17" x14ac:dyDescent="0.2">
      <c r="C929" s="315">
        <v>421</v>
      </c>
      <c r="D929" s="316" t="s">
        <v>1225</v>
      </c>
      <c r="E929" s="317" t="s">
        <v>2384</v>
      </c>
      <c r="F929" s="317" t="s">
        <v>4061</v>
      </c>
      <c r="G929" s="318" t="s">
        <v>2017</v>
      </c>
      <c r="H929" s="319">
        <v>30.056666666641831</v>
      </c>
      <c r="I929" s="319">
        <v>15.846666666632519</v>
      </c>
      <c r="J929" s="319">
        <v>4.2</v>
      </c>
      <c r="K929" s="320">
        <v>15</v>
      </c>
      <c r="L929" s="320">
        <v>30</v>
      </c>
      <c r="M929" s="320">
        <v>5</v>
      </c>
      <c r="N929" s="321" t="s">
        <v>224</v>
      </c>
      <c r="O929" s="321" t="s">
        <v>225</v>
      </c>
      <c r="P929" s="322" t="s">
        <v>225</v>
      </c>
      <c r="Q929" s="308"/>
    </row>
    <row r="930" spans="3:17" x14ac:dyDescent="0.2">
      <c r="C930" s="315">
        <v>590</v>
      </c>
      <c r="D930" s="316" t="s">
        <v>1225</v>
      </c>
      <c r="E930" s="317" t="s">
        <v>2384</v>
      </c>
      <c r="F930" s="317" t="s">
        <v>4061</v>
      </c>
      <c r="G930" s="318" t="s">
        <v>2049</v>
      </c>
      <c r="H930" s="319">
        <v>30.056666666641831</v>
      </c>
      <c r="I930" s="319">
        <v>16.42999999994645</v>
      </c>
      <c r="J930" s="319">
        <v>4.4000000000000004</v>
      </c>
      <c r="K930" s="320">
        <v>15</v>
      </c>
      <c r="L930" s="320">
        <v>30</v>
      </c>
      <c r="M930" s="320">
        <v>5</v>
      </c>
      <c r="N930" s="321" t="s">
        <v>224</v>
      </c>
      <c r="O930" s="321" t="s">
        <v>225</v>
      </c>
      <c r="P930" s="322" t="s">
        <v>225</v>
      </c>
      <c r="Q930" s="308"/>
    </row>
    <row r="931" spans="3:17" x14ac:dyDescent="0.2">
      <c r="C931" s="315">
        <v>362</v>
      </c>
      <c r="D931" s="316" t="s">
        <v>1225</v>
      </c>
      <c r="E931" s="317" t="s">
        <v>2384</v>
      </c>
      <c r="F931" s="317" t="s">
        <v>4061</v>
      </c>
      <c r="G931" s="318" t="s">
        <v>1979</v>
      </c>
      <c r="H931" s="319">
        <v>6.4566666666534731</v>
      </c>
      <c r="I931" s="319">
        <v>3.6966666666325185</v>
      </c>
      <c r="J931" s="319">
        <v>0.8</v>
      </c>
      <c r="K931" s="320">
        <v>15</v>
      </c>
      <c r="L931" s="320">
        <v>30</v>
      </c>
      <c r="M931" s="320">
        <v>5</v>
      </c>
      <c r="N931" s="321" t="s">
        <v>225</v>
      </c>
      <c r="O931" s="321" t="s">
        <v>225</v>
      </c>
      <c r="P931" s="322" t="s">
        <v>225</v>
      </c>
      <c r="Q931" s="308"/>
    </row>
    <row r="932" spans="3:17" x14ac:dyDescent="0.2">
      <c r="C932" s="315">
        <v>364</v>
      </c>
      <c r="D932" s="316" t="s">
        <v>1225</v>
      </c>
      <c r="E932" s="317" t="s">
        <v>2384</v>
      </c>
      <c r="F932" s="317" t="s">
        <v>4061</v>
      </c>
      <c r="G932" s="318" t="s">
        <v>2136</v>
      </c>
      <c r="H932" s="319">
        <v>4.3833333333022892</v>
      </c>
      <c r="I932" s="319">
        <v>2.8866666666464882</v>
      </c>
      <c r="J932" s="319">
        <v>0.8</v>
      </c>
      <c r="K932" s="320">
        <v>15</v>
      </c>
      <c r="L932" s="320">
        <v>30</v>
      </c>
      <c r="M932" s="320">
        <v>5</v>
      </c>
      <c r="N932" s="321" t="s">
        <v>225</v>
      </c>
      <c r="O932" s="321" t="s">
        <v>225</v>
      </c>
      <c r="P932" s="322" t="s">
        <v>225</v>
      </c>
      <c r="Q932" s="308"/>
    </row>
    <row r="933" spans="3:17" x14ac:dyDescent="0.2">
      <c r="C933" s="315">
        <v>226</v>
      </c>
      <c r="D933" s="316" t="s">
        <v>1225</v>
      </c>
      <c r="E933" s="317" t="s">
        <v>2384</v>
      </c>
      <c r="F933" s="317" t="s">
        <v>4061</v>
      </c>
      <c r="G933" s="318" t="s">
        <v>2039</v>
      </c>
      <c r="H933" s="319">
        <v>7.5233333332696937</v>
      </c>
      <c r="I933" s="319">
        <v>0</v>
      </c>
      <c r="J933" s="319">
        <v>0</v>
      </c>
      <c r="K933" s="320">
        <v>20</v>
      </c>
      <c r="L933" s="320">
        <v>15</v>
      </c>
      <c r="M933" s="320">
        <v>4</v>
      </c>
      <c r="N933" s="321" t="s">
        <v>225</v>
      </c>
      <c r="O933" s="321" t="s">
        <v>225</v>
      </c>
      <c r="P933" s="322" t="s">
        <v>225</v>
      </c>
      <c r="Q933" s="308"/>
    </row>
    <row r="934" spans="3:17" x14ac:dyDescent="0.2">
      <c r="C934" s="315">
        <v>1370</v>
      </c>
      <c r="D934" s="316" t="s">
        <v>1225</v>
      </c>
      <c r="E934" s="317" t="s">
        <v>2384</v>
      </c>
      <c r="F934" s="317" t="s">
        <v>4061</v>
      </c>
      <c r="G934" s="318" t="s">
        <v>2026</v>
      </c>
      <c r="H934" s="319">
        <v>12.150000000034925</v>
      </c>
      <c r="I934" s="319">
        <v>25.149999999976718</v>
      </c>
      <c r="J934" s="319">
        <v>1.8</v>
      </c>
      <c r="K934" s="320">
        <v>15</v>
      </c>
      <c r="L934" s="320">
        <v>30</v>
      </c>
      <c r="M934" s="320">
        <v>5</v>
      </c>
      <c r="N934" s="321" t="s">
        <v>225</v>
      </c>
      <c r="O934" s="321" t="s">
        <v>225</v>
      </c>
      <c r="P934" s="322" t="s">
        <v>225</v>
      </c>
      <c r="Q934" s="308"/>
    </row>
    <row r="935" spans="3:17" x14ac:dyDescent="0.2">
      <c r="C935" s="315">
        <v>1375</v>
      </c>
      <c r="D935" s="316" t="s">
        <v>1225</v>
      </c>
      <c r="E935" s="317" t="s">
        <v>2384</v>
      </c>
      <c r="F935" s="317" t="s">
        <v>4061</v>
      </c>
      <c r="G935" s="318" t="s">
        <v>2043</v>
      </c>
      <c r="H935" s="319">
        <v>14.103333333379124</v>
      </c>
      <c r="I935" s="319">
        <v>9.4300000000046573</v>
      </c>
      <c r="J935" s="319">
        <v>0.4</v>
      </c>
      <c r="K935" s="320">
        <v>15</v>
      </c>
      <c r="L935" s="320">
        <v>30</v>
      </c>
      <c r="M935" s="320">
        <v>5</v>
      </c>
      <c r="N935" s="321" t="s">
        <v>225</v>
      </c>
      <c r="O935" s="321" t="s">
        <v>225</v>
      </c>
      <c r="P935" s="322" t="s">
        <v>225</v>
      </c>
      <c r="Q935" s="308"/>
    </row>
    <row r="936" spans="3:17" x14ac:dyDescent="0.2">
      <c r="C936" s="315">
        <v>1548</v>
      </c>
      <c r="D936" s="316" t="s">
        <v>1225</v>
      </c>
      <c r="E936" s="317" t="s">
        <v>2384</v>
      </c>
      <c r="F936" s="317" t="s">
        <v>4061</v>
      </c>
      <c r="G936" s="318" t="s">
        <v>2553</v>
      </c>
      <c r="H936" s="319">
        <v>0</v>
      </c>
      <c r="I936" s="319">
        <v>0</v>
      </c>
      <c r="J936" s="319">
        <v>0</v>
      </c>
      <c r="K936" s="320">
        <v>20</v>
      </c>
      <c r="L936" s="320">
        <v>15</v>
      </c>
      <c r="M936" s="320">
        <v>4</v>
      </c>
      <c r="N936" s="321" t="s">
        <v>4096</v>
      </c>
      <c r="O936" s="321" t="s">
        <v>4096</v>
      </c>
      <c r="P936" s="322" t="s">
        <v>4096</v>
      </c>
      <c r="Q936" s="308"/>
    </row>
    <row r="937" spans="3:17" x14ac:dyDescent="0.2">
      <c r="C937" s="315">
        <v>1550</v>
      </c>
      <c r="D937" s="316" t="s">
        <v>1225</v>
      </c>
      <c r="E937" s="317" t="s">
        <v>2384</v>
      </c>
      <c r="F937" s="317" t="s">
        <v>4061</v>
      </c>
      <c r="G937" s="318" t="s">
        <v>2554</v>
      </c>
      <c r="H937" s="319">
        <v>365.68333333334886</v>
      </c>
      <c r="I937" s="319">
        <v>0</v>
      </c>
      <c r="J937" s="319">
        <v>0</v>
      </c>
      <c r="K937" s="320">
        <v>20</v>
      </c>
      <c r="L937" s="320">
        <v>15</v>
      </c>
      <c r="M937" s="320">
        <v>4</v>
      </c>
      <c r="N937" s="321" t="s">
        <v>4096</v>
      </c>
      <c r="O937" s="321" t="s">
        <v>4096</v>
      </c>
      <c r="P937" s="322" t="s">
        <v>4096</v>
      </c>
      <c r="Q937" s="308"/>
    </row>
    <row r="938" spans="3:17" x14ac:dyDescent="0.2">
      <c r="C938" s="315">
        <v>1552</v>
      </c>
      <c r="D938" s="316" t="s">
        <v>1225</v>
      </c>
      <c r="E938" s="317" t="s">
        <v>2384</v>
      </c>
      <c r="F938" s="317" t="s">
        <v>4061</v>
      </c>
      <c r="G938" s="318" t="s">
        <v>2555</v>
      </c>
      <c r="H938" s="319">
        <v>9.183333333407063</v>
      </c>
      <c r="I938" s="319">
        <v>6.6166666667559184</v>
      </c>
      <c r="J938" s="319">
        <v>0</v>
      </c>
      <c r="K938" s="320">
        <v>20</v>
      </c>
      <c r="L938" s="320">
        <v>15</v>
      </c>
      <c r="M938" s="320">
        <v>4</v>
      </c>
      <c r="N938" s="321" t="s">
        <v>4096</v>
      </c>
      <c r="O938" s="321" t="s">
        <v>4096</v>
      </c>
      <c r="P938" s="322" t="s">
        <v>4096</v>
      </c>
      <c r="Q938" s="308"/>
    </row>
    <row r="939" spans="3:17" x14ac:dyDescent="0.2">
      <c r="C939" s="315">
        <v>1554</v>
      </c>
      <c r="D939" s="316" t="s">
        <v>1225</v>
      </c>
      <c r="E939" s="317" t="s">
        <v>2384</v>
      </c>
      <c r="F939" s="317" t="s">
        <v>4061</v>
      </c>
      <c r="G939" s="318" t="s">
        <v>2556</v>
      </c>
      <c r="H939" s="319">
        <v>4.7593431635711863</v>
      </c>
      <c r="I939" s="319">
        <v>0</v>
      </c>
      <c r="J939" s="319">
        <v>0</v>
      </c>
      <c r="K939" s="320">
        <v>20</v>
      </c>
      <c r="L939" s="320">
        <v>15</v>
      </c>
      <c r="M939" s="320">
        <v>4</v>
      </c>
      <c r="N939" s="321" t="s">
        <v>4096</v>
      </c>
      <c r="O939" s="321" t="s">
        <v>4096</v>
      </c>
      <c r="P939" s="322" t="s">
        <v>4096</v>
      </c>
      <c r="Q939" s="308"/>
    </row>
    <row r="940" spans="3:17" x14ac:dyDescent="0.2">
      <c r="C940" s="315">
        <v>1555</v>
      </c>
      <c r="D940" s="316" t="s">
        <v>1225</v>
      </c>
      <c r="E940" s="317" t="s">
        <v>2384</v>
      </c>
      <c r="F940" s="317" t="s">
        <v>4061</v>
      </c>
      <c r="G940" s="318" t="s">
        <v>1997</v>
      </c>
      <c r="H940" s="319">
        <v>208.90000000025611</v>
      </c>
      <c r="I940" s="319">
        <v>17.983333333279006</v>
      </c>
      <c r="J940" s="319">
        <v>4</v>
      </c>
      <c r="K940" s="320">
        <v>20</v>
      </c>
      <c r="L940" s="320">
        <v>15</v>
      </c>
      <c r="M940" s="320">
        <v>4</v>
      </c>
      <c r="N940" s="321" t="s">
        <v>4096</v>
      </c>
      <c r="O940" s="321" t="s">
        <v>4096</v>
      </c>
      <c r="P940" s="322" t="s">
        <v>4096</v>
      </c>
      <c r="Q940" s="308"/>
    </row>
    <row r="941" spans="3:17" x14ac:dyDescent="0.2">
      <c r="C941" s="315">
        <v>1556</v>
      </c>
      <c r="D941" s="316" t="s">
        <v>1225</v>
      </c>
      <c r="E941" s="317" t="s">
        <v>2384</v>
      </c>
      <c r="F941" s="317" t="s">
        <v>4061</v>
      </c>
      <c r="G941" s="318" t="s">
        <v>2557</v>
      </c>
      <c r="H941" s="319">
        <v>0</v>
      </c>
      <c r="I941" s="319">
        <v>22.866666666639503</v>
      </c>
      <c r="J941" s="319">
        <v>6</v>
      </c>
      <c r="K941" s="320">
        <v>20</v>
      </c>
      <c r="L941" s="320">
        <v>15</v>
      </c>
      <c r="M941" s="320">
        <v>4</v>
      </c>
      <c r="N941" s="321" t="s">
        <v>4096</v>
      </c>
      <c r="O941" s="321" t="s">
        <v>4096</v>
      </c>
      <c r="P941" s="322" t="s">
        <v>4096</v>
      </c>
      <c r="Q941" s="308"/>
    </row>
    <row r="942" spans="3:17" x14ac:dyDescent="0.2">
      <c r="C942" s="315">
        <v>481</v>
      </c>
      <c r="D942" s="316" t="s">
        <v>1225</v>
      </c>
      <c r="E942" s="317" t="s">
        <v>2384</v>
      </c>
      <c r="F942" s="317" t="s">
        <v>4061</v>
      </c>
      <c r="G942" s="318" t="s">
        <v>2121</v>
      </c>
      <c r="H942" s="319">
        <v>0</v>
      </c>
      <c r="I942" s="319">
        <v>4.5733333333279012</v>
      </c>
      <c r="J942" s="319">
        <v>1.2000000000000002</v>
      </c>
      <c r="K942" s="320">
        <v>20</v>
      </c>
      <c r="L942" s="320">
        <v>15</v>
      </c>
      <c r="M942" s="320">
        <v>4</v>
      </c>
      <c r="N942" s="321" t="s">
        <v>225</v>
      </c>
      <c r="O942" s="321" t="s">
        <v>225</v>
      </c>
      <c r="P942" s="322" t="s">
        <v>225</v>
      </c>
      <c r="Q942" s="308"/>
    </row>
    <row r="943" spans="3:17" x14ac:dyDescent="0.2">
      <c r="C943" s="315">
        <v>486</v>
      </c>
      <c r="D943" s="316" t="s">
        <v>1225</v>
      </c>
      <c r="E943" s="317" t="s">
        <v>2384</v>
      </c>
      <c r="F943" s="317" t="s">
        <v>4061</v>
      </c>
      <c r="G943" s="318" t="s">
        <v>2558</v>
      </c>
      <c r="H943" s="319">
        <v>8.0466666666674431</v>
      </c>
      <c r="I943" s="319">
        <v>3.0833333333604971</v>
      </c>
      <c r="J943" s="319">
        <v>0.8</v>
      </c>
      <c r="K943" s="320">
        <v>15</v>
      </c>
      <c r="L943" s="320">
        <v>30</v>
      </c>
      <c r="M943" s="320">
        <v>5</v>
      </c>
      <c r="N943" s="321" t="s">
        <v>225</v>
      </c>
      <c r="O943" s="321" t="s">
        <v>225</v>
      </c>
      <c r="P943" s="322" t="s">
        <v>225</v>
      </c>
      <c r="Q943" s="308"/>
    </row>
    <row r="944" spans="3:17" x14ac:dyDescent="0.2">
      <c r="C944" s="315">
        <v>485</v>
      </c>
      <c r="D944" s="316" t="s">
        <v>1225</v>
      </c>
      <c r="E944" s="317" t="s">
        <v>2384</v>
      </c>
      <c r="F944" s="317" t="s">
        <v>4061</v>
      </c>
      <c r="G944" s="318" t="s">
        <v>1975</v>
      </c>
      <c r="H944" s="319">
        <v>12.713333333353512</v>
      </c>
      <c r="I944" s="319">
        <v>0.95666666667675604</v>
      </c>
      <c r="J944" s="319">
        <v>0.8</v>
      </c>
      <c r="K944" s="320">
        <v>15</v>
      </c>
      <c r="L944" s="320">
        <v>30</v>
      </c>
      <c r="M944" s="320">
        <v>5</v>
      </c>
      <c r="N944" s="321" t="s">
        <v>225</v>
      </c>
      <c r="O944" s="321" t="s">
        <v>225</v>
      </c>
      <c r="P944" s="322" t="s">
        <v>225</v>
      </c>
      <c r="Q944" s="308"/>
    </row>
    <row r="945" spans="3:17" x14ac:dyDescent="0.2">
      <c r="C945" s="315">
        <v>488</v>
      </c>
      <c r="D945" s="316" t="s">
        <v>1225</v>
      </c>
      <c r="E945" s="317" t="s">
        <v>2384</v>
      </c>
      <c r="F945" s="317" t="s">
        <v>4061</v>
      </c>
      <c r="G945" s="318" t="s">
        <v>2559</v>
      </c>
      <c r="H945" s="319">
        <v>6.2366666667046964</v>
      </c>
      <c r="I945" s="319">
        <v>6.9066666666883982</v>
      </c>
      <c r="J945" s="319">
        <v>1</v>
      </c>
      <c r="K945" s="320">
        <v>15</v>
      </c>
      <c r="L945" s="320">
        <v>30</v>
      </c>
      <c r="M945" s="320">
        <v>5</v>
      </c>
      <c r="N945" s="321" t="s">
        <v>225</v>
      </c>
      <c r="O945" s="321" t="s">
        <v>225</v>
      </c>
      <c r="P945" s="322" t="s">
        <v>225</v>
      </c>
      <c r="Q945" s="308"/>
    </row>
    <row r="946" spans="3:17" x14ac:dyDescent="0.2">
      <c r="C946" s="315">
        <v>482</v>
      </c>
      <c r="D946" s="316" t="s">
        <v>1225</v>
      </c>
      <c r="E946" s="317" t="s">
        <v>2384</v>
      </c>
      <c r="F946" s="317" t="s">
        <v>4061</v>
      </c>
      <c r="G946" s="318" t="s">
        <v>1946</v>
      </c>
      <c r="H946" s="319">
        <v>1.4566666666651145</v>
      </c>
      <c r="I946" s="319">
        <v>1.7066666666418315</v>
      </c>
      <c r="J946" s="319">
        <v>0.4</v>
      </c>
      <c r="K946" s="320">
        <v>20</v>
      </c>
      <c r="L946" s="320">
        <v>15</v>
      </c>
      <c r="M946" s="320">
        <v>4</v>
      </c>
      <c r="N946" s="321" t="s">
        <v>225</v>
      </c>
      <c r="O946" s="321" t="s">
        <v>225</v>
      </c>
      <c r="P946" s="322" t="s">
        <v>225</v>
      </c>
      <c r="Q946" s="308"/>
    </row>
    <row r="947" spans="3:17" x14ac:dyDescent="0.2">
      <c r="C947" s="315">
        <v>495</v>
      </c>
      <c r="D947" s="316" t="s">
        <v>1225</v>
      </c>
      <c r="E947" s="317" t="s">
        <v>2384</v>
      </c>
      <c r="F947" s="317" t="s">
        <v>4061</v>
      </c>
      <c r="G947" s="318" t="s">
        <v>2018</v>
      </c>
      <c r="H947" s="319">
        <v>5.0700000000069849</v>
      </c>
      <c r="I947" s="319">
        <v>0.25999999997438866</v>
      </c>
      <c r="J947" s="319">
        <v>0</v>
      </c>
      <c r="K947" s="320">
        <v>15</v>
      </c>
      <c r="L947" s="320">
        <v>30</v>
      </c>
      <c r="M947" s="320">
        <v>5</v>
      </c>
      <c r="N947" s="321" t="s">
        <v>225</v>
      </c>
      <c r="O947" s="321" t="s">
        <v>225</v>
      </c>
      <c r="P947" s="322" t="s">
        <v>225</v>
      </c>
      <c r="Q947" s="308"/>
    </row>
    <row r="948" spans="3:17" x14ac:dyDescent="0.2">
      <c r="C948" s="315">
        <v>498</v>
      </c>
      <c r="D948" s="316" t="s">
        <v>1225</v>
      </c>
      <c r="E948" s="317" t="s">
        <v>2384</v>
      </c>
      <c r="F948" s="317" t="s">
        <v>4061</v>
      </c>
      <c r="G948" s="318" t="s">
        <v>2068</v>
      </c>
      <c r="H948" s="319">
        <v>82.813333333656203</v>
      </c>
      <c r="I948" s="319">
        <v>0.30000000000000004</v>
      </c>
      <c r="J948" s="319">
        <v>1.2000000000000002</v>
      </c>
      <c r="K948" s="320">
        <v>15</v>
      </c>
      <c r="L948" s="320">
        <v>30</v>
      </c>
      <c r="M948" s="320">
        <v>5</v>
      </c>
      <c r="N948" s="321" t="s">
        <v>224</v>
      </c>
      <c r="O948" s="321" t="s">
        <v>225</v>
      </c>
      <c r="P948" s="322" t="s">
        <v>225</v>
      </c>
      <c r="Q948" s="308"/>
    </row>
    <row r="949" spans="3:17" x14ac:dyDescent="0.2">
      <c r="C949" s="315">
        <v>1067</v>
      </c>
      <c r="D949" s="316" t="s">
        <v>1225</v>
      </c>
      <c r="E949" s="317" t="s">
        <v>2384</v>
      </c>
      <c r="F949" s="317" t="s">
        <v>4061</v>
      </c>
      <c r="G949" s="318" t="s">
        <v>2044</v>
      </c>
      <c r="H949" s="319">
        <v>43.996666666714013</v>
      </c>
      <c r="I949" s="319">
        <v>3.9966666666325183</v>
      </c>
      <c r="J949" s="319">
        <v>1</v>
      </c>
      <c r="K949" s="320">
        <v>15</v>
      </c>
      <c r="L949" s="320">
        <v>30</v>
      </c>
      <c r="M949" s="320">
        <v>5</v>
      </c>
      <c r="N949" s="321" t="s">
        <v>224</v>
      </c>
      <c r="O949" s="321" t="s">
        <v>225</v>
      </c>
      <c r="P949" s="322" t="s">
        <v>225</v>
      </c>
      <c r="Q949" s="308"/>
    </row>
    <row r="950" spans="3:17" x14ac:dyDescent="0.2">
      <c r="C950" s="315">
        <v>291</v>
      </c>
      <c r="D950" s="316" t="s">
        <v>1225</v>
      </c>
      <c r="E950" s="317" t="s">
        <v>2384</v>
      </c>
      <c r="F950" s="317" t="s">
        <v>4061</v>
      </c>
      <c r="G950" s="318" t="s">
        <v>2560</v>
      </c>
      <c r="H950" s="319">
        <v>11.789999999979045</v>
      </c>
      <c r="I950" s="319">
        <v>1.5866666666697711</v>
      </c>
      <c r="J950" s="319">
        <v>0.60000000000000009</v>
      </c>
      <c r="K950" s="320">
        <v>15</v>
      </c>
      <c r="L950" s="320">
        <v>30</v>
      </c>
      <c r="M950" s="320">
        <v>5</v>
      </c>
      <c r="N950" s="321" t="s">
        <v>225</v>
      </c>
      <c r="O950" s="321" t="s">
        <v>225</v>
      </c>
      <c r="P950" s="322" t="s">
        <v>225</v>
      </c>
      <c r="Q950" s="308"/>
    </row>
    <row r="951" spans="3:17" x14ac:dyDescent="0.2">
      <c r="C951" s="315">
        <v>215</v>
      </c>
      <c r="D951" s="316" t="s">
        <v>1225</v>
      </c>
      <c r="E951" s="317" t="s">
        <v>2384</v>
      </c>
      <c r="F951" s="317" t="s">
        <v>4061</v>
      </c>
      <c r="G951" s="318" t="s">
        <v>2036</v>
      </c>
      <c r="H951" s="319">
        <v>64.620000000076843</v>
      </c>
      <c r="I951" s="319">
        <v>2.2966666666790845</v>
      </c>
      <c r="J951" s="319">
        <v>1.2000000000000002</v>
      </c>
      <c r="K951" s="320">
        <v>20</v>
      </c>
      <c r="L951" s="320">
        <v>15</v>
      </c>
      <c r="M951" s="320">
        <v>4</v>
      </c>
      <c r="N951" s="321" t="s">
        <v>224</v>
      </c>
      <c r="O951" s="321" t="s">
        <v>225</v>
      </c>
      <c r="P951" s="322" t="s">
        <v>225</v>
      </c>
      <c r="Q951" s="308"/>
    </row>
    <row r="952" spans="3:17" x14ac:dyDescent="0.2">
      <c r="C952" s="315">
        <v>242</v>
      </c>
      <c r="D952" s="316" t="s">
        <v>1225</v>
      </c>
      <c r="E952" s="317" t="s">
        <v>2384</v>
      </c>
      <c r="F952" s="317" t="s">
        <v>4061</v>
      </c>
      <c r="G952" s="318" t="s">
        <v>2086</v>
      </c>
      <c r="H952" s="319">
        <v>100.43666666680947</v>
      </c>
      <c r="I952" s="319">
        <v>3.7199999999720603</v>
      </c>
      <c r="J952" s="319">
        <v>2</v>
      </c>
      <c r="K952" s="320">
        <v>15</v>
      </c>
      <c r="L952" s="320">
        <v>30</v>
      </c>
      <c r="M952" s="320">
        <v>5</v>
      </c>
      <c r="N952" s="321" t="s">
        <v>224</v>
      </c>
      <c r="O952" s="321" t="s">
        <v>225</v>
      </c>
      <c r="P952" s="322" t="s">
        <v>225</v>
      </c>
      <c r="Q952" s="308"/>
    </row>
    <row r="953" spans="3:17" x14ac:dyDescent="0.2">
      <c r="C953" s="315">
        <v>244</v>
      </c>
      <c r="D953" s="316" t="s">
        <v>1225</v>
      </c>
      <c r="E953" s="317" t="s">
        <v>2384</v>
      </c>
      <c r="F953" s="317" t="s">
        <v>4061</v>
      </c>
      <c r="G953" s="318" t="s">
        <v>2119</v>
      </c>
      <c r="H953" s="319">
        <v>30.256666666665115</v>
      </c>
      <c r="I953" s="319">
        <v>2.6100000000209551</v>
      </c>
      <c r="J953" s="319">
        <v>1.2000000000000002</v>
      </c>
      <c r="K953" s="320">
        <v>15</v>
      </c>
      <c r="L953" s="320">
        <v>30</v>
      </c>
      <c r="M953" s="320">
        <v>5</v>
      </c>
      <c r="N953" s="321" t="s">
        <v>224</v>
      </c>
      <c r="O953" s="321" t="s">
        <v>225</v>
      </c>
      <c r="P953" s="322" t="s">
        <v>225</v>
      </c>
      <c r="Q953" s="308"/>
    </row>
    <row r="954" spans="3:17" x14ac:dyDescent="0.2">
      <c r="C954" s="315">
        <v>269</v>
      </c>
      <c r="D954" s="316" t="s">
        <v>1225</v>
      </c>
      <c r="E954" s="317" t="s">
        <v>2384</v>
      </c>
      <c r="F954" s="317" t="s">
        <v>4061</v>
      </c>
      <c r="G954" s="318" t="s">
        <v>2085</v>
      </c>
      <c r="H954" s="319">
        <v>25.520000000100119</v>
      </c>
      <c r="I954" s="319">
        <v>10.746666666667444</v>
      </c>
      <c r="J954" s="319">
        <v>1.4000000000000001</v>
      </c>
      <c r="K954" s="320">
        <v>15</v>
      </c>
      <c r="L954" s="320">
        <v>30</v>
      </c>
      <c r="M954" s="320">
        <v>5</v>
      </c>
      <c r="N954" s="321" t="s">
        <v>224</v>
      </c>
      <c r="O954" s="321" t="s">
        <v>225</v>
      </c>
      <c r="P954" s="322" t="s">
        <v>225</v>
      </c>
      <c r="Q954" s="308"/>
    </row>
    <row r="955" spans="3:17" x14ac:dyDescent="0.2">
      <c r="C955" s="315">
        <v>273</v>
      </c>
      <c r="D955" s="316" t="s">
        <v>1225</v>
      </c>
      <c r="E955" s="317" t="s">
        <v>2384</v>
      </c>
      <c r="F955" s="317" t="s">
        <v>4061</v>
      </c>
      <c r="G955" s="318" t="s">
        <v>2141</v>
      </c>
      <c r="H955" s="319">
        <v>11.343333333323244</v>
      </c>
      <c r="I955" s="319">
        <v>11.986666666693054</v>
      </c>
      <c r="J955" s="319">
        <v>2.4000000000000004</v>
      </c>
      <c r="K955" s="320">
        <v>15</v>
      </c>
      <c r="L955" s="320">
        <v>30</v>
      </c>
      <c r="M955" s="320">
        <v>5</v>
      </c>
      <c r="N955" s="321" t="s">
        <v>225</v>
      </c>
      <c r="O955" s="321" t="s">
        <v>225</v>
      </c>
      <c r="P955" s="322" t="s">
        <v>225</v>
      </c>
      <c r="Q955" s="308"/>
    </row>
    <row r="956" spans="3:17" x14ac:dyDescent="0.2">
      <c r="C956" s="315">
        <v>267</v>
      </c>
      <c r="D956" s="316" t="s">
        <v>1225</v>
      </c>
      <c r="E956" s="317" t="s">
        <v>2384</v>
      </c>
      <c r="F956" s="317" t="s">
        <v>4061</v>
      </c>
      <c r="G956" s="318" t="s">
        <v>2062</v>
      </c>
      <c r="H956" s="319">
        <v>49.953333333309274</v>
      </c>
      <c r="I956" s="319">
        <v>7.6200000000069856</v>
      </c>
      <c r="J956" s="319">
        <v>1.6</v>
      </c>
      <c r="K956" s="320">
        <v>15</v>
      </c>
      <c r="L956" s="320">
        <v>30</v>
      </c>
      <c r="M956" s="320">
        <v>5</v>
      </c>
      <c r="N956" s="321" t="s">
        <v>224</v>
      </c>
      <c r="O956" s="321" t="s">
        <v>225</v>
      </c>
      <c r="P956" s="322" t="s">
        <v>225</v>
      </c>
      <c r="Q956" s="308"/>
    </row>
    <row r="957" spans="3:17" x14ac:dyDescent="0.2">
      <c r="C957" s="315">
        <v>270</v>
      </c>
      <c r="D957" s="316" t="s">
        <v>1225</v>
      </c>
      <c r="E957" s="317" t="s">
        <v>2384</v>
      </c>
      <c r="F957" s="317" t="s">
        <v>4061</v>
      </c>
      <c r="G957" s="318" t="s">
        <v>2123</v>
      </c>
      <c r="H957" s="319">
        <v>49.549999999988358</v>
      </c>
      <c r="I957" s="319">
        <v>7.6200000000069856</v>
      </c>
      <c r="J957" s="319">
        <v>1.4000000000000001</v>
      </c>
      <c r="K957" s="320">
        <v>15</v>
      </c>
      <c r="L957" s="320">
        <v>30</v>
      </c>
      <c r="M957" s="320">
        <v>5</v>
      </c>
      <c r="N957" s="321" t="s">
        <v>224</v>
      </c>
      <c r="O957" s="321" t="s">
        <v>225</v>
      </c>
      <c r="P957" s="322" t="s">
        <v>225</v>
      </c>
      <c r="Q957" s="308"/>
    </row>
    <row r="958" spans="3:17" x14ac:dyDescent="0.2">
      <c r="C958" s="315">
        <v>1060</v>
      </c>
      <c r="D958" s="316" t="s">
        <v>1225</v>
      </c>
      <c r="E958" s="317" t="s">
        <v>2384</v>
      </c>
      <c r="F958" s="317" t="s">
        <v>4061</v>
      </c>
      <c r="G958" s="318" t="s">
        <v>2150</v>
      </c>
      <c r="H958" s="319">
        <v>6.8233333333628252</v>
      </c>
      <c r="I958" s="319">
        <v>5.2633333333418708</v>
      </c>
      <c r="J958" s="319">
        <v>3.8000000000000003</v>
      </c>
      <c r="K958" s="320">
        <v>15</v>
      </c>
      <c r="L958" s="320">
        <v>30</v>
      </c>
      <c r="M958" s="320">
        <v>5</v>
      </c>
      <c r="N958" s="321" t="s">
        <v>225</v>
      </c>
      <c r="O958" s="321" t="s">
        <v>225</v>
      </c>
      <c r="P958" s="322" t="s">
        <v>225</v>
      </c>
      <c r="Q958" s="308"/>
    </row>
    <row r="959" spans="3:17" x14ac:dyDescent="0.2">
      <c r="C959" s="315">
        <v>1047</v>
      </c>
      <c r="D959" s="316" t="s">
        <v>1225</v>
      </c>
      <c r="E959" s="317" t="s">
        <v>2384</v>
      </c>
      <c r="F959" s="317" t="s">
        <v>4061</v>
      </c>
      <c r="G959" s="318" t="s">
        <v>2083</v>
      </c>
      <c r="H959" s="319">
        <v>9.4399999999674034</v>
      </c>
      <c r="I959" s="319">
        <v>2.8000000000116416</v>
      </c>
      <c r="J959" s="319">
        <v>2.4000000000000004</v>
      </c>
      <c r="K959" s="320">
        <v>15</v>
      </c>
      <c r="L959" s="320">
        <v>30</v>
      </c>
      <c r="M959" s="320">
        <v>5</v>
      </c>
      <c r="N959" s="321" t="s">
        <v>225</v>
      </c>
      <c r="O959" s="321" t="s">
        <v>225</v>
      </c>
      <c r="P959" s="322" t="s">
        <v>225</v>
      </c>
      <c r="Q959" s="308"/>
    </row>
    <row r="960" spans="3:17" x14ac:dyDescent="0.2">
      <c r="C960" s="315">
        <v>285</v>
      </c>
      <c r="D960" s="316" t="s">
        <v>1225</v>
      </c>
      <c r="E960" s="317" t="s">
        <v>2384</v>
      </c>
      <c r="F960" s="317" t="s">
        <v>4061</v>
      </c>
      <c r="G960" s="318" t="s">
        <v>2089</v>
      </c>
      <c r="H960" s="319">
        <v>14.779999999946449</v>
      </c>
      <c r="I960" s="319">
        <v>0.61333333334187046</v>
      </c>
      <c r="J960" s="319">
        <v>0.4</v>
      </c>
      <c r="K960" s="320">
        <v>15</v>
      </c>
      <c r="L960" s="320">
        <v>30</v>
      </c>
      <c r="M960" s="320">
        <v>5</v>
      </c>
      <c r="N960" s="321" t="s">
        <v>225</v>
      </c>
      <c r="O960" s="321" t="s">
        <v>225</v>
      </c>
      <c r="P960" s="322" t="s">
        <v>225</v>
      </c>
      <c r="Q960" s="308"/>
    </row>
    <row r="961" spans="3:17" x14ac:dyDescent="0.2">
      <c r="C961" s="315">
        <v>1046</v>
      </c>
      <c r="D961" s="316" t="s">
        <v>1225</v>
      </c>
      <c r="E961" s="317" t="s">
        <v>2384</v>
      </c>
      <c r="F961" s="317" t="s">
        <v>4061</v>
      </c>
      <c r="G961" s="318" t="s">
        <v>2012</v>
      </c>
      <c r="H961" s="319">
        <v>15.833333333360498</v>
      </c>
      <c r="I961" s="319">
        <v>5.1766666666371748</v>
      </c>
      <c r="J961" s="319">
        <v>1.2000000000000002</v>
      </c>
      <c r="K961" s="320">
        <v>15</v>
      </c>
      <c r="L961" s="320">
        <v>30</v>
      </c>
      <c r="M961" s="320">
        <v>5</v>
      </c>
      <c r="N961" s="321" t="s">
        <v>224</v>
      </c>
      <c r="O961" s="321" t="s">
        <v>225</v>
      </c>
      <c r="P961" s="322" t="s">
        <v>225</v>
      </c>
      <c r="Q961" s="308"/>
    </row>
    <row r="962" spans="3:17" x14ac:dyDescent="0.2">
      <c r="C962" s="315">
        <v>1371</v>
      </c>
      <c r="D962" s="316" t="s">
        <v>1225</v>
      </c>
      <c r="E962" s="317" t="s">
        <v>2384</v>
      </c>
      <c r="F962" s="317" t="s">
        <v>4061</v>
      </c>
      <c r="G962" s="318" t="s">
        <v>1949</v>
      </c>
      <c r="H962" s="319">
        <v>12.336666666716338</v>
      </c>
      <c r="I962" s="319">
        <v>2.6133333333302291</v>
      </c>
      <c r="J962" s="319">
        <v>0</v>
      </c>
      <c r="K962" s="320">
        <v>15</v>
      </c>
      <c r="L962" s="320">
        <v>30</v>
      </c>
      <c r="M962" s="320">
        <v>5</v>
      </c>
      <c r="N962" s="321" t="s">
        <v>225</v>
      </c>
      <c r="O962" s="321" t="s">
        <v>225</v>
      </c>
      <c r="P962" s="322" t="s">
        <v>225</v>
      </c>
      <c r="Q962" s="308"/>
    </row>
    <row r="963" spans="3:17" x14ac:dyDescent="0.2">
      <c r="C963" s="315">
        <v>1372</v>
      </c>
      <c r="D963" s="316" t="s">
        <v>1225</v>
      </c>
      <c r="E963" s="317" t="s">
        <v>2384</v>
      </c>
      <c r="F963" s="317" t="s">
        <v>4061</v>
      </c>
      <c r="G963" s="318" t="s">
        <v>2042</v>
      </c>
      <c r="H963" s="319">
        <v>9.2733333334210339</v>
      </c>
      <c r="I963" s="319">
        <v>3.1666666666860692</v>
      </c>
      <c r="J963" s="319">
        <v>2.4000000000000004</v>
      </c>
      <c r="K963" s="320">
        <v>15</v>
      </c>
      <c r="L963" s="320">
        <v>30</v>
      </c>
      <c r="M963" s="320">
        <v>5</v>
      </c>
      <c r="N963" s="321" t="s">
        <v>225</v>
      </c>
      <c r="O963" s="321" t="s">
        <v>225</v>
      </c>
      <c r="P963" s="322" t="s">
        <v>225</v>
      </c>
      <c r="Q963" s="308"/>
    </row>
    <row r="964" spans="3:17" x14ac:dyDescent="0.2">
      <c r="C964" s="315">
        <v>363</v>
      </c>
      <c r="D964" s="316" t="s">
        <v>1225</v>
      </c>
      <c r="E964" s="317" t="s">
        <v>2384</v>
      </c>
      <c r="F964" s="317" t="s">
        <v>4061</v>
      </c>
      <c r="G964" s="318" t="s">
        <v>2022</v>
      </c>
      <c r="H964" s="319">
        <v>3.7333333333488556</v>
      </c>
      <c r="I964" s="319">
        <v>7.9433333333814522</v>
      </c>
      <c r="J964" s="319">
        <v>2</v>
      </c>
      <c r="K964" s="320">
        <v>15</v>
      </c>
      <c r="L964" s="320">
        <v>30</v>
      </c>
      <c r="M964" s="320">
        <v>5</v>
      </c>
      <c r="N964" s="321" t="s">
        <v>225</v>
      </c>
      <c r="O964" s="321" t="s">
        <v>225</v>
      </c>
      <c r="P964" s="322" t="s">
        <v>225</v>
      </c>
      <c r="Q964" s="308"/>
    </row>
    <row r="965" spans="3:17" x14ac:dyDescent="0.2">
      <c r="C965" s="315">
        <v>365</v>
      </c>
      <c r="D965" s="316" t="s">
        <v>1225</v>
      </c>
      <c r="E965" s="317" t="s">
        <v>2384</v>
      </c>
      <c r="F965" s="317" t="s">
        <v>4061</v>
      </c>
      <c r="G965" s="318" t="s">
        <v>2137</v>
      </c>
      <c r="H965" s="319">
        <v>0</v>
      </c>
      <c r="I965" s="319">
        <v>2.7700000000186265</v>
      </c>
      <c r="J965" s="319">
        <v>1</v>
      </c>
      <c r="K965" s="320">
        <v>15</v>
      </c>
      <c r="L965" s="320">
        <v>30</v>
      </c>
      <c r="M965" s="320">
        <v>5</v>
      </c>
      <c r="N965" s="321" t="s">
        <v>225</v>
      </c>
      <c r="O965" s="321" t="s">
        <v>225</v>
      </c>
      <c r="P965" s="322" t="s">
        <v>225</v>
      </c>
      <c r="Q965" s="308"/>
    </row>
    <row r="966" spans="3:17" x14ac:dyDescent="0.2">
      <c r="C966" s="315">
        <v>361</v>
      </c>
      <c r="D966" s="316" t="s">
        <v>1225</v>
      </c>
      <c r="E966" s="317" t="s">
        <v>2384</v>
      </c>
      <c r="F966" s="317" t="s">
        <v>4061</v>
      </c>
      <c r="G966" s="318" t="s">
        <v>1935</v>
      </c>
      <c r="H966" s="319">
        <v>4.3599999999976715</v>
      </c>
      <c r="I966" s="319">
        <v>11.870000000030268</v>
      </c>
      <c r="J966" s="319">
        <v>1.6</v>
      </c>
      <c r="K966" s="320">
        <v>15</v>
      </c>
      <c r="L966" s="320">
        <v>30</v>
      </c>
      <c r="M966" s="320">
        <v>5</v>
      </c>
      <c r="N966" s="321" t="s">
        <v>225</v>
      </c>
      <c r="O966" s="321" t="s">
        <v>225</v>
      </c>
      <c r="P966" s="322" t="s">
        <v>225</v>
      </c>
      <c r="Q966" s="308"/>
    </row>
    <row r="967" spans="3:17" x14ac:dyDescent="0.2">
      <c r="C967" s="315">
        <v>384</v>
      </c>
      <c r="D967" s="316" t="s">
        <v>1225</v>
      </c>
      <c r="E967" s="317" t="s">
        <v>2384</v>
      </c>
      <c r="F967" s="317" t="s">
        <v>4061</v>
      </c>
      <c r="G967" s="318" t="s">
        <v>1971</v>
      </c>
      <c r="H967" s="319">
        <v>0</v>
      </c>
      <c r="I967" s="319">
        <v>11.063333333283664</v>
      </c>
      <c r="J967" s="319">
        <v>3</v>
      </c>
      <c r="K967" s="320">
        <v>15</v>
      </c>
      <c r="L967" s="320">
        <v>30</v>
      </c>
      <c r="M967" s="320">
        <v>5</v>
      </c>
      <c r="N967" s="321" t="s">
        <v>225</v>
      </c>
      <c r="O967" s="321" t="s">
        <v>225</v>
      </c>
      <c r="P967" s="322" t="s">
        <v>225</v>
      </c>
      <c r="Q967" s="308"/>
    </row>
    <row r="968" spans="3:17" x14ac:dyDescent="0.2">
      <c r="C968" s="315">
        <v>386</v>
      </c>
      <c r="D968" s="316" t="s">
        <v>1225</v>
      </c>
      <c r="E968" s="317" t="s">
        <v>2384</v>
      </c>
      <c r="F968" s="317" t="s">
        <v>4061</v>
      </c>
      <c r="G968" s="318" t="s">
        <v>2155</v>
      </c>
      <c r="H968" s="319">
        <v>0</v>
      </c>
      <c r="I968" s="319">
        <v>15.983333333255723</v>
      </c>
      <c r="J968" s="319">
        <v>4.4000000000000004</v>
      </c>
      <c r="K968" s="320">
        <v>15</v>
      </c>
      <c r="L968" s="320">
        <v>30</v>
      </c>
      <c r="M968" s="320">
        <v>5</v>
      </c>
      <c r="N968" s="321" t="s">
        <v>225</v>
      </c>
      <c r="O968" s="321" t="s">
        <v>225</v>
      </c>
      <c r="P968" s="322" t="s">
        <v>225</v>
      </c>
      <c r="Q968" s="308"/>
    </row>
    <row r="969" spans="3:17" x14ac:dyDescent="0.2">
      <c r="C969" s="315">
        <v>415</v>
      </c>
      <c r="D969" s="316" t="s">
        <v>1225</v>
      </c>
      <c r="E969" s="317" t="s">
        <v>2384</v>
      </c>
      <c r="F969" s="317" t="s">
        <v>4061</v>
      </c>
      <c r="G969" s="318" t="s">
        <v>2013</v>
      </c>
      <c r="H969" s="319">
        <v>10.616666666662788</v>
      </c>
      <c r="I969" s="319">
        <v>25.160000000044239</v>
      </c>
      <c r="J969" s="319">
        <v>1</v>
      </c>
      <c r="K969" s="320">
        <v>15</v>
      </c>
      <c r="L969" s="320">
        <v>30</v>
      </c>
      <c r="M969" s="320">
        <v>5</v>
      </c>
      <c r="N969" s="321" t="s">
        <v>225</v>
      </c>
      <c r="O969" s="321" t="s">
        <v>225</v>
      </c>
      <c r="P969" s="322" t="s">
        <v>225</v>
      </c>
      <c r="Q969" s="308"/>
    </row>
    <row r="970" spans="3:17" x14ac:dyDescent="0.2">
      <c r="C970" s="315">
        <v>1681</v>
      </c>
      <c r="D970" s="316" t="s">
        <v>1225</v>
      </c>
      <c r="E970" s="317" t="s">
        <v>2384</v>
      </c>
      <c r="F970" s="317" t="s">
        <v>4061</v>
      </c>
      <c r="G970" s="318" t="s">
        <v>4068</v>
      </c>
      <c r="H970" s="319">
        <v>1.3799999999930153</v>
      </c>
      <c r="I970" s="319">
        <v>14.080000000039583</v>
      </c>
      <c r="J970" s="319">
        <v>5.2</v>
      </c>
      <c r="K970" s="320">
        <v>15</v>
      </c>
      <c r="L970" s="320">
        <v>30</v>
      </c>
      <c r="M970" s="320">
        <v>5</v>
      </c>
      <c r="N970" s="321" t="s">
        <v>225</v>
      </c>
      <c r="O970" s="321" t="s">
        <v>225</v>
      </c>
      <c r="P970" s="322" t="s">
        <v>224</v>
      </c>
      <c r="Q970" s="308"/>
    </row>
    <row r="971" spans="3:17" x14ac:dyDescent="0.2">
      <c r="C971" s="315">
        <v>4008</v>
      </c>
      <c r="D971" s="316" t="s">
        <v>1225</v>
      </c>
      <c r="E971" s="317" t="s">
        <v>2384</v>
      </c>
      <c r="F971" s="317" t="s">
        <v>4061</v>
      </c>
      <c r="G971" s="318" t="s">
        <v>4075</v>
      </c>
      <c r="H971" s="319">
        <v>30.108327435658783</v>
      </c>
      <c r="I971" s="319">
        <v>10.716961547522756</v>
      </c>
      <c r="J971" s="319">
        <v>5.4295824486907289</v>
      </c>
      <c r="K971" s="320">
        <v>15</v>
      </c>
      <c r="L971" s="320">
        <v>30</v>
      </c>
      <c r="M971" s="320">
        <v>5</v>
      </c>
      <c r="N971" s="321" t="s">
        <v>4096</v>
      </c>
      <c r="O971" s="321" t="s">
        <v>4096</v>
      </c>
      <c r="P971" s="322" t="s">
        <v>4096</v>
      </c>
      <c r="Q971" s="308"/>
    </row>
    <row r="972" spans="3:17" x14ac:dyDescent="0.2">
      <c r="C972" s="315">
        <v>4009</v>
      </c>
      <c r="D972" s="316" t="s">
        <v>1225</v>
      </c>
      <c r="E972" s="317" t="s">
        <v>2384</v>
      </c>
      <c r="F972" s="317" t="s">
        <v>4061</v>
      </c>
      <c r="G972" s="318" t="s">
        <v>4076</v>
      </c>
      <c r="H972" s="319">
        <v>38.816666666592937</v>
      </c>
      <c r="I972" s="319">
        <v>13.816666666651145</v>
      </c>
      <c r="J972" s="319">
        <v>7</v>
      </c>
      <c r="K972" s="320">
        <v>15</v>
      </c>
      <c r="L972" s="320">
        <v>30</v>
      </c>
      <c r="M972" s="320">
        <v>5</v>
      </c>
      <c r="N972" s="321" t="s">
        <v>4096</v>
      </c>
      <c r="O972" s="321" t="s">
        <v>4096</v>
      </c>
      <c r="P972" s="322" t="s">
        <v>4096</v>
      </c>
      <c r="Q972" s="308"/>
    </row>
    <row r="973" spans="3:17" x14ac:dyDescent="0.2">
      <c r="C973" s="315">
        <v>1669</v>
      </c>
      <c r="D973" s="316" t="s">
        <v>1225</v>
      </c>
      <c r="E973" s="317" t="s">
        <v>2384</v>
      </c>
      <c r="F973" s="317" t="s">
        <v>4061</v>
      </c>
      <c r="G973" s="318" t="s">
        <v>6385</v>
      </c>
      <c r="H973" s="319">
        <v>20.068206039067562</v>
      </c>
      <c r="I973" s="319">
        <v>0</v>
      </c>
      <c r="J973" s="319">
        <v>0.32437833037300173</v>
      </c>
      <c r="K973" s="320">
        <v>20</v>
      </c>
      <c r="L973" s="320">
        <v>15</v>
      </c>
      <c r="M973" s="320">
        <v>4</v>
      </c>
      <c r="N973" s="321" t="s">
        <v>4096</v>
      </c>
      <c r="O973" s="321" t="s">
        <v>4096</v>
      </c>
      <c r="P973" s="322" t="s">
        <v>4096</v>
      </c>
      <c r="Q973" s="308"/>
    </row>
    <row r="974" spans="3:17" x14ac:dyDescent="0.2">
      <c r="C974" s="315">
        <v>4429</v>
      </c>
      <c r="D974" s="316" t="s">
        <v>1225</v>
      </c>
      <c r="E974" s="317" t="s">
        <v>2384</v>
      </c>
      <c r="F974" s="317" t="s">
        <v>4061</v>
      </c>
      <c r="G974" s="318" t="s">
        <v>6386</v>
      </c>
      <c r="H974" s="319">
        <v>0</v>
      </c>
      <c r="I974" s="319">
        <v>0.48007008319588451</v>
      </c>
      <c r="J974" s="319">
        <v>0.48007008322382827</v>
      </c>
      <c r="K974" s="320">
        <v>15</v>
      </c>
      <c r="L974" s="320">
        <v>30</v>
      </c>
      <c r="M974" s="320">
        <v>5</v>
      </c>
      <c r="N974" s="321" t="s">
        <v>4096</v>
      </c>
      <c r="O974" s="321" t="s">
        <v>4096</v>
      </c>
      <c r="P974" s="322" t="s">
        <v>4096</v>
      </c>
      <c r="Q974" s="308"/>
    </row>
    <row r="975" spans="3:17" x14ac:dyDescent="0.2">
      <c r="C975" s="315">
        <v>4430</v>
      </c>
      <c r="D975" s="316" t="s">
        <v>1225</v>
      </c>
      <c r="E975" s="317" t="s">
        <v>2384</v>
      </c>
      <c r="F975" s="317" t="s">
        <v>4061</v>
      </c>
      <c r="G975" s="318" t="s">
        <v>6387</v>
      </c>
      <c r="H975" s="319">
        <v>0</v>
      </c>
      <c r="I975" s="319">
        <v>0.48007008319588451</v>
      </c>
      <c r="J975" s="319">
        <v>0.48007008322382827</v>
      </c>
      <c r="K975" s="320">
        <v>15</v>
      </c>
      <c r="L975" s="320">
        <v>30</v>
      </c>
      <c r="M975" s="320">
        <v>5</v>
      </c>
      <c r="N975" s="321" t="s">
        <v>4096</v>
      </c>
      <c r="O975" s="321" t="s">
        <v>4096</v>
      </c>
      <c r="P975" s="322" t="s">
        <v>4096</v>
      </c>
      <c r="Q975" s="308"/>
    </row>
    <row r="976" spans="3:17" x14ac:dyDescent="0.2">
      <c r="C976" s="315">
        <v>4427</v>
      </c>
      <c r="D976" s="316" t="s">
        <v>1225</v>
      </c>
      <c r="E976" s="317" t="s">
        <v>2384</v>
      </c>
      <c r="F976" s="317" t="s">
        <v>4061</v>
      </c>
      <c r="G976" s="318" t="s">
        <v>6388</v>
      </c>
      <c r="H976" s="319">
        <v>0</v>
      </c>
      <c r="I976" s="319">
        <v>5.5288071251258923</v>
      </c>
      <c r="J976" s="319">
        <v>1.9202803328953131</v>
      </c>
      <c r="K976" s="320">
        <v>15</v>
      </c>
      <c r="L976" s="320">
        <v>30</v>
      </c>
      <c r="M976" s="320">
        <v>5</v>
      </c>
      <c r="N976" s="321" t="s">
        <v>4096</v>
      </c>
      <c r="O976" s="321" t="s">
        <v>4096</v>
      </c>
      <c r="P976" s="322" t="s">
        <v>4096</v>
      </c>
      <c r="Q976" s="308"/>
    </row>
    <row r="977" spans="3:17" x14ac:dyDescent="0.2">
      <c r="C977" s="315">
        <v>4538</v>
      </c>
      <c r="D977" s="316" t="s">
        <v>1225</v>
      </c>
      <c r="E977" s="317" t="s">
        <v>2384</v>
      </c>
      <c r="F977" s="317" t="s">
        <v>4062</v>
      </c>
      <c r="G977" s="318" t="s">
        <v>6389</v>
      </c>
      <c r="H977" s="319">
        <v>2.7700000000186265</v>
      </c>
      <c r="I977" s="319">
        <v>1.263333333330229</v>
      </c>
      <c r="J977" s="319">
        <v>0.4</v>
      </c>
      <c r="K977" s="320">
        <v>20</v>
      </c>
      <c r="L977" s="320">
        <v>15</v>
      </c>
      <c r="M977" s="320">
        <v>4</v>
      </c>
      <c r="N977" s="321" t="s">
        <v>225</v>
      </c>
      <c r="O977" s="321" t="s">
        <v>225</v>
      </c>
      <c r="P977" s="322" t="s">
        <v>225</v>
      </c>
      <c r="Q977" s="308"/>
    </row>
    <row r="978" spans="3:17" x14ac:dyDescent="0.2">
      <c r="C978" s="315">
        <v>4426</v>
      </c>
      <c r="D978" s="316" t="s">
        <v>1225</v>
      </c>
      <c r="E978" s="317" t="s">
        <v>2384</v>
      </c>
      <c r="F978" s="317" t="s">
        <v>4062</v>
      </c>
      <c r="G978" s="318" t="s">
        <v>6390</v>
      </c>
      <c r="H978" s="319">
        <v>0</v>
      </c>
      <c r="I978" s="319">
        <v>0</v>
      </c>
      <c r="J978" s="319">
        <v>0</v>
      </c>
      <c r="K978" s="320">
        <v>20</v>
      </c>
      <c r="L978" s="320">
        <v>15</v>
      </c>
      <c r="M978" s="320">
        <v>4</v>
      </c>
      <c r="N978" s="321" t="s">
        <v>4096</v>
      </c>
      <c r="O978" s="321" t="s">
        <v>4096</v>
      </c>
      <c r="P978" s="322" t="s">
        <v>4096</v>
      </c>
      <c r="Q978" s="308"/>
    </row>
    <row r="979" spans="3:17" x14ac:dyDescent="0.2">
      <c r="C979" s="315">
        <v>4431</v>
      </c>
      <c r="D979" s="316" t="s">
        <v>1225</v>
      </c>
      <c r="E979" s="317" t="s">
        <v>2384</v>
      </c>
      <c r="F979" s="317" t="s">
        <v>4061</v>
      </c>
      <c r="G979" s="318" t="s">
        <v>6391</v>
      </c>
      <c r="H979" s="319">
        <v>0</v>
      </c>
      <c r="I979" s="319">
        <v>9.6654110088915051</v>
      </c>
      <c r="J979" s="319">
        <v>0.96014016644765654</v>
      </c>
      <c r="K979" s="320">
        <v>15</v>
      </c>
      <c r="L979" s="320">
        <v>30</v>
      </c>
      <c r="M979" s="320">
        <v>5</v>
      </c>
      <c r="N979" s="321" t="s">
        <v>4096</v>
      </c>
      <c r="O979" s="321" t="s">
        <v>4096</v>
      </c>
      <c r="P979" s="322" t="s">
        <v>4096</v>
      </c>
      <c r="Q979" s="308"/>
    </row>
    <row r="980" spans="3:17" x14ac:dyDescent="0.2">
      <c r="C980" s="315">
        <v>4432</v>
      </c>
      <c r="D980" s="316" t="s">
        <v>1225</v>
      </c>
      <c r="E980" s="317" t="s">
        <v>2384</v>
      </c>
      <c r="F980" s="317" t="s">
        <v>4061</v>
      </c>
      <c r="G980" s="318" t="s">
        <v>6392</v>
      </c>
      <c r="H980" s="319">
        <v>3.696539640884954</v>
      </c>
      <c r="I980" s="319">
        <v>0</v>
      </c>
      <c r="J980" s="319">
        <v>0.48007008322382827</v>
      </c>
      <c r="K980" s="320">
        <v>15</v>
      </c>
      <c r="L980" s="320">
        <v>30</v>
      </c>
      <c r="M980" s="320">
        <v>5</v>
      </c>
      <c r="N980" s="321" t="s">
        <v>4096</v>
      </c>
      <c r="O980" s="321" t="s">
        <v>4096</v>
      </c>
      <c r="P980" s="322" t="s">
        <v>4096</v>
      </c>
      <c r="Q980" s="308"/>
    </row>
    <row r="981" spans="3:17" x14ac:dyDescent="0.2">
      <c r="C981" s="315">
        <v>4347</v>
      </c>
      <c r="D981" s="316" t="s">
        <v>1225</v>
      </c>
      <c r="E981" s="317" t="s">
        <v>3</v>
      </c>
      <c r="F981" s="317" t="s">
        <v>4061</v>
      </c>
      <c r="G981" s="318" t="s">
        <v>4089</v>
      </c>
      <c r="H981" s="319">
        <v>0</v>
      </c>
      <c r="I981" s="319">
        <v>0</v>
      </c>
      <c r="J981" s="319">
        <v>0</v>
      </c>
      <c r="K981" s="320">
        <v>15</v>
      </c>
      <c r="L981" s="320">
        <v>30</v>
      </c>
      <c r="M981" s="320">
        <v>5</v>
      </c>
      <c r="N981" s="321" t="s">
        <v>4096</v>
      </c>
      <c r="O981" s="321" t="s">
        <v>4096</v>
      </c>
      <c r="P981" s="322" t="s">
        <v>4096</v>
      </c>
      <c r="Q981" s="308"/>
    </row>
    <row r="982" spans="3:17" x14ac:dyDescent="0.2">
      <c r="C982" s="315">
        <v>4796</v>
      </c>
      <c r="D982" s="316" t="s">
        <v>1225</v>
      </c>
      <c r="E982" s="317" t="s">
        <v>3</v>
      </c>
      <c r="F982" s="317" t="s">
        <v>4062</v>
      </c>
      <c r="G982" s="318" t="s">
        <v>6393</v>
      </c>
      <c r="H982" s="319">
        <v>0</v>
      </c>
      <c r="I982" s="319">
        <v>0</v>
      </c>
      <c r="J982" s="319">
        <v>0</v>
      </c>
      <c r="K982" s="320">
        <v>15</v>
      </c>
      <c r="L982" s="320">
        <v>30</v>
      </c>
      <c r="M982" s="320">
        <v>5</v>
      </c>
      <c r="N982" s="321" t="s">
        <v>4096</v>
      </c>
      <c r="O982" s="321" t="s">
        <v>4096</v>
      </c>
      <c r="P982" s="322" t="s">
        <v>4096</v>
      </c>
      <c r="Q982" s="308"/>
    </row>
    <row r="983" spans="3:17" x14ac:dyDescent="0.2">
      <c r="C983" s="315">
        <v>4539</v>
      </c>
      <c r="D983" s="316" t="s">
        <v>1225</v>
      </c>
      <c r="E983" s="317" t="s">
        <v>3340</v>
      </c>
      <c r="F983" s="317" t="s">
        <v>4062</v>
      </c>
      <c r="G983" s="318" t="s">
        <v>6394</v>
      </c>
      <c r="H983" s="319">
        <v>2.3266666666720996</v>
      </c>
      <c r="I983" s="319">
        <v>0</v>
      </c>
      <c r="J983" s="319">
        <v>0</v>
      </c>
      <c r="K983" s="320">
        <v>20</v>
      </c>
      <c r="L983" s="320">
        <v>15</v>
      </c>
      <c r="M983" s="320">
        <v>4</v>
      </c>
      <c r="N983" s="321" t="s">
        <v>225</v>
      </c>
      <c r="O983" s="321" t="s">
        <v>225</v>
      </c>
      <c r="P983" s="322" t="s">
        <v>225</v>
      </c>
      <c r="Q983" s="308"/>
    </row>
    <row r="984" spans="3:17" x14ac:dyDescent="0.2">
      <c r="C984" s="315">
        <v>3197</v>
      </c>
      <c r="D984" s="316" t="s">
        <v>1225</v>
      </c>
      <c r="E984" s="317" t="s">
        <v>2384</v>
      </c>
      <c r="F984" s="317" t="s">
        <v>4061</v>
      </c>
      <c r="G984" s="318" t="s">
        <v>6396</v>
      </c>
      <c r="H984" s="319">
        <v>0</v>
      </c>
      <c r="I984" s="319">
        <v>0</v>
      </c>
      <c r="J984" s="319">
        <v>0</v>
      </c>
      <c r="K984" s="320">
        <v>15</v>
      </c>
      <c r="L984" s="320">
        <v>30</v>
      </c>
      <c r="M984" s="320">
        <v>5</v>
      </c>
      <c r="N984" s="321" t="s">
        <v>4096</v>
      </c>
      <c r="O984" s="321" t="s">
        <v>4096</v>
      </c>
      <c r="P984" s="322" t="s">
        <v>4096</v>
      </c>
      <c r="Q984" s="308"/>
    </row>
    <row r="985" spans="3:17" x14ac:dyDescent="0.2">
      <c r="C985" s="315">
        <v>2919</v>
      </c>
      <c r="D985" s="316" t="s">
        <v>1225</v>
      </c>
      <c r="E985" s="317" t="s">
        <v>18</v>
      </c>
      <c r="F985" s="317" t="s">
        <v>4061</v>
      </c>
      <c r="G985" s="318" t="s">
        <v>6397</v>
      </c>
      <c r="H985" s="319">
        <v>0</v>
      </c>
      <c r="I985" s="319">
        <v>0</v>
      </c>
      <c r="J985" s="319">
        <v>0</v>
      </c>
      <c r="K985" s="320">
        <v>15</v>
      </c>
      <c r="L985" s="320">
        <v>30</v>
      </c>
      <c r="M985" s="320">
        <v>5</v>
      </c>
      <c r="N985" s="321" t="s">
        <v>4096</v>
      </c>
      <c r="O985" s="321" t="s">
        <v>4096</v>
      </c>
      <c r="P985" s="322" t="s">
        <v>4096</v>
      </c>
      <c r="Q985" s="308"/>
    </row>
    <row r="986" spans="3:17" x14ac:dyDescent="0.2">
      <c r="C986" s="315">
        <v>2858</v>
      </c>
      <c r="D986" s="316" t="s">
        <v>1225</v>
      </c>
      <c r="E986" s="317" t="s">
        <v>3382</v>
      </c>
      <c r="F986" s="317" t="s">
        <v>4061</v>
      </c>
      <c r="G986" s="318" t="s">
        <v>6398</v>
      </c>
      <c r="H986" s="319">
        <v>0</v>
      </c>
      <c r="I986" s="319">
        <v>0</v>
      </c>
      <c r="J986" s="319">
        <v>0</v>
      </c>
      <c r="K986" s="320">
        <v>15</v>
      </c>
      <c r="L986" s="320">
        <v>30</v>
      </c>
      <c r="M986" s="320">
        <v>5</v>
      </c>
      <c r="N986" s="321" t="s">
        <v>4096</v>
      </c>
      <c r="O986" s="321" t="s">
        <v>4096</v>
      </c>
      <c r="P986" s="322" t="s">
        <v>4096</v>
      </c>
      <c r="Q986" s="308"/>
    </row>
    <row r="987" spans="3:17" x14ac:dyDescent="0.2">
      <c r="C987" s="315">
        <v>2860</v>
      </c>
      <c r="D987" s="316" t="s">
        <v>1225</v>
      </c>
      <c r="E987" s="317" t="s">
        <v>3382</v>
      </c>
      <c r="F987" s="317" t="s">
        <v>4061</v>
      </c>
      <c r="G987" s="318" t="s">
        <v>6399</v>
      </c>
      <c r="H987" s="319">
        <v>0</v>
      </c>
      <c r="I987" s="319">
        <v>0</v>
      </c>
      <c r="J987" s="319">
        <v>0</v>
      </c>
      <c r="K987" s="320">
        <v>15</v>
      </c>
      <c r="L987" s="320">
        <v>30</v>
      </c>
      <c r="M987" s="320">
        <v>5</v>
      </c>
      <c r="N987" s="321" t="s">
        <v>4096</v>
      </c>
      <c r="O987" s="321" t="s">
        <v>4096</v>
      </c>
      <c r="P987" s="322" t="s">
        <v>4096</v>
      </c>
      <c r="Q987" s="308"/>
    </row>
    <row r="988" spans="3:17" x14ac:dyDescent="0.2">
      <c r="C988" s="315">
        <v>2861</v>
      </c>
      <c r="D988" s="316" t="s">
        <v>1225</v>
      </c>
      <c r="E988" s="317" t="s">
        <v>3382</v>
      </c>
      <c r="F988" s="317" t="s">
        <v>4061</v>
      </c>
      <c r="G988" s="318" t="s">
        <v>6400</v>
      </c>
      <c r="H988" s="319">
        <v>0</v>
      </c>
      <c r="I988" s="319">
        <v>0</v>
      </c>
      <c r="J988" s="319">
        <v>0</v>
      </c>
      <c r="K988" s="320">
        <v>15</v>
      </c>
      <c r="L988" s="320">
        <v>30</v>
      </c>
      <c r="M988" s="320">
        <v>5</v>
      </c>
      <c r="N988" s="321" t="s">
        <v>4096</v>
      </c>
      <c r="O988" s="321" t="s">
        <v>4096</v>
      </c>
      <c r="P988" s="322" t="s">
        <v>4096</v>
      </c>
      <c r="Q988" s="308"/>
    </row>
    <row r="989" spans="3:17" x14ac:dyDescent="0.2">
      <c r="C989" s="315">
        <v>2862</v>
      </c>
      <c r="D989" s="316" t="s">
        <v>1225</v>
      </c>
      <c r="E989" s="317" t="s">
        <v>3382</v>
      </c>
      <c r="F989" s="317" t="s">
        <v>4061</v>
      </c>
      <c r="G989" s="318" t="s">
        <v>6401</v>
      </c>
      <c r="H989" s="319">
        <v>0</v>
      </c>
      <c r="I989" s="319">
        <v>0</v>
      </c>
      <c r="J989" s="319">
        <v>0</v>
      </c>
      <c r="K989" s="320">
        <v>15</v>
      </c>
      <c r="L989" s="320">
        <v>30</v>
      </c>
      <c r="M989" s="320">
        <v>5</v>
      </c>
      <c r="N989" s="321" t="s">
        <v>4096</v>
      </c>
      <c r="O989" s="321" t="s">
        <v>4096</v>
      </c>
      <c r="P989" s="322" t="s">
        <v>4096</v>
      </c>
      <c r="Q989" s="308"/>
    </row>
    <row r="990" spans="3:17" x14ac:dyDescent="0.2">
      <c r="C990" s="315">
        <v>2863</v>
      </c>
      <c r="D990" s="316" t="s">
        <v>1225</v>
      </c>
      <c r="E990" s="317" t="s">
        <v>3382</v>
      </c>
      <c r="F990" s="317" t="s">
        <v>4061</v>
      </c>
      <c r="G990" s="318" t="s">
        <v>6402</v>
      </c>
      <c r="H990" s="319">
        <v>0</v>
      </c>
      <c r="I990" s="319">
        <v>0</v>
      </c>
      <c r="J990" s="319">
        <v>0</v>
      </c>
      <c r="K990" s="320">
        <v>15</v>
      </c>
      <c r="L990" s="320">
        <v>30</v>
      </c>
      <c r="M990" s="320">
        <v>5</v>
      </c>
      <c r="N990" s="321" t="s">
        <v>4096</v>
      </c>
      <c r="O990" s="321" t="s">
        <v>4096</v>
      </c>
      <c r="P990" s="322" t="s">
        <v>4096</v>
      </c>
      <c r="Q990" s="308"/>
    </row>
    <row r="991" spans="3:17" x14ac:dyDescent="0.2">
      <c r="C991" s="315">
        <v>2877</v>
      </c>
      <c r="D991" s="316" t="s">
        <v>1225</v>
      </c>
      <c r="E991" s="317" t="s">
        <v>3382</v>
      </c>
      <c r="F991" s="317" t="s">
        <v>4061</v>
      </c>
      <c r="G991" s="318" t="s">
        <v>6403</v>
      </c>
      <c r="H991" s="319">
        <v>0</v>
      </c>
      <c r="I991" s="319">
        <v>0</v>
      </c>
      <c r="J991" s="319">
        <v>0</v>
      </c>
      <c r="K991" s="320">
        <v>15</v>
      </c>
      <c r="L991" s="320">
        <v>30</v>
      </c>
      <c r="M991" s="320">
        <v>5</v>
      </c>
      <c r="N991" s="321" t="s">
        <v>4096</v>
      </c>
      <c r="O991" s="321" t="s">
        <v>4096</v>
      </c>
      <c r="P991" s="322" t="s">
        <v>4096</v>
      </c>
      <c r="Q991" s="308"/>
    </row>
    <row r="992" spans="3:17" x14ac:dyDescent="0.2">
      <c r="C992" s="315">
        <v>3183</v>
      </c>
      <c r="D992" s="316" t="s">
        <v>1225</v>
      </c>
      <c r="E992" s="317" t="s">
        <v>3382</v>
      </c>
      <c r="F992" s="317" t="s">
        <v>4061</v>
      </c>
      <c r="G992" s="318" t="s">
        <v>6404</v>
      </c>
      <c r="H992" s="319">
        <v>0</v>
      </c>
      <c r="I992" s="319">
        <v>0</v>
      </c>
      <c r="J992" s="319">
        <v>0</v>
      </c>
      <c r="K992" s="320">
        <v>15</v>
      </c>
      <c r="L992" s="320">
        <v>30</v>
      </c>
      <c r="M992" s="320">
        <v>5</v>
      </c>
      <c r="N992" s="321" t="s">
        <v>4096</v>
      </c>
      <c r="O992" s="321" t="s">
        <v>4096</v>
      </c>
      <c r="P992" s="322" t="s">
        <v>4096</v>
      </c>
      <c r="Q992" s="308"/>
    </row>
    <row r="993" spans="3:17" x14ac:dyDescent="0.2">
      <c r="C993" s="315">
        <v>3184</v>
      </c>
      <c r="D993" s="316" t="s">
        <v>1225</v>
      </c>
      <c r="E993" s="317" t="s">
        <v>3382</v>
      </c>
      <c r="F993" s="317" t="s">
        <v>4061</v>
      </c>
      <c r="G993" s="318" t="s">
        <v>6405</v>
      </c>
      <c r="H993" s="319">
        <v>0</v>
      </c>
      <c r="I993" s="319">
        <v>0</v>
      </c>
      <c r="J993" s="319">
        <v>0</v>
      </c>
      <c r="K993" s="320">
        <v>15</v>
      </c>
      <c r="L993" s="320">
        <v>30</v>
      </c>
      <c r="M993" s="320">
        <v>5</v>
      </c>
      <c r="N993" s="321" t="s">
        <v>4096</v>
      </c>
      <c r="O993" s="321" t="s">
        <v>4096</v>
      </c>
      <c r="P993" s="322" t="s">
        <v>4096</v>
      </c>
      <c r="Q993" s="308"/>
    </row>
    <row r="994" spans="3:17" x14ac:dyDescent="0.2">
      <c r="C994" s="315">
        <v>3186</v>
      </c>
      <c r="D994" s="316" t="s">
        <v>1225</v>
      </c>
      <c r="E994" s="317" t="s">
        <v>3382</v>
      </c>
      <c r="F994" s="317" t="s">
        <v>4061</v>
      </c>
      <c r="G994" s="318" t="s">
        <v>6406</v>
      </c>
      <c r="H994" s="319">
        <v>0</v>
      </c>
      <c r="I994" s="319">
        <v>0</v>
      </c>
      <c r="J994" s="319">
        <v>0</v>
      </c>
      <c r="K994" s="320">
        <v>15</v>
      </c>
      <c r="L994" s="320">
        <v>30</v>
      </c>
      <c r="M994" s="320">
        <v>5</v>
      </c>
      <c r="N994" s="321" t="s">
        <v>4096</v>
      </c>
      <c r="O994" s="321" t="s">
        <v>4096</v>
      </c>
      <c r="P994" s="322" t="s">
        <v>4096</v>
      </c>
      <c r="Q994" s="308"/>
    </row>
    <row r="995" spans="3:17" x14ac:dyDescent="0.2">
      <c r="C995" s="315">
        <v>2868</v>
      </c>
      <c r="D995" s="316" t="s">
        <v>1225</v>
      </c>
      <c r="E995" s="317" t="s">
        <v>3446</v>
      </c>
      <c r="F995" s="317" t="s">
        <v>4061</v>
      </c>
      <c r="G995" s="318" t="s">
        <v>6407</v>
      </c>
      <c r="H995" s="319">
        <v>0</v>
      </c>
      <c r="I995" s="319">
        <v>0</v>
      </c>
      <c r="J995" s="319">
        <v>0</v>
      </c>
      <c r="K995" s="320">
        <v>15</v>
      </c>
      <c r="L995" s="320">
        <v>30</v>
      </c>
      <c r="M995" s="320">
        <v>5</v>
      </c>
      <c r="N995" s="321" t="s">
        <v>4096</v>
      </c>
      <c r="O995" s="321" t="s">
        <v>4096</v>
      </c>
      <c r="P995" s="322" t="s">
        <v>4096</v>
      </c>
      <c r="Q995" s="308"/>
    </row>
    <row r="996" spans="3:17" x14ac:dyDescent="0.2">
      <c r="C996" s="315">
        <v>287</v>
      </c>
      <c r="D996" s="316" t="s">
        <v>1225</v>
      </c>
      <c r="E996" s="317" t="s">
        <v>2486</v>
      </c>
      <c r="F996" s="317" t="s">
        <v>4062</v>
      </c>
      <c r="G996" s="318" t="s">
        <v>1236</v>
      </c>
      <c r="H996" s="319">
        <v>1816.8266666667187</v>
      </c>
      <c r="I996" s="319">
        <v>8.0733333333162598</v>
      </c>
      <c r="J996" s="319">
        <v>0.4</v>
      </c>
      <c r="K996" s="320">
        <v>20</v>
      </c>
      <c r="L996" s="320">
        <v>15</v>
      </c>
      <c r="M996" s="320">
        <v>4</v>
      </c>
      <c r="N996" s="321" t="s">
        <v>224</v>
      </c>
      <c r="O996" s="321" t="s">
        <v>225</v>
      </c>
      <c r="P996" s="322" t="s">
        <v>225</v>
      </c>
      <c r="Q996" s="308"/>
    </row>
    <row r="997" spans="3:17" x14ac:dyDescent="0.2">
      <c r="C997" s="315">
        <v>41</v>
      </c>
      <c r="D997" s="316" t="s">
        <v>1225</v>
      </c>
      <c r="E997" s="317" t="s">
        <v>2486</v>
      </c>
      <c r="F997" s="317" t="s">
        <v>4062</v>
      </c>
      <c r="G997" s="318" t="s">
        <v>1237</v>
      </c>
      <c r="H997" s="319">
        <v>1816.8266666667187</v>
      </c>
      <c r="I997" s="319">
        <v>8.0733333333162598</v>
      </c>
      <c r="J997" s="319">
        <v>0.4</v>
      </c>
      <c r="K997" s="320">
        <v>20</v>
      </c>
      <c r="L997" s="320">
        <v>15</v>
      </c>
      <c r="M997" s="320">
        <v>4</v>
      </c>
      <c r="N997" s="321" t="s">
        <v>224</v>
      </c>
      <c r="O997" s="321" t="s">
        <v>225</v>
      </c>
      <c r="P997" s="322" t="s">
        <v>225</v>
      </c>
      <c r="Q997" s="308"/>
    </row>
    <row r="998" spans="3:17" x14ac:dyDescent="0.2">
      <c r="C998" s="315">
        <v>286</v>
      </c>
      <c r="D998" s="316" t="s">
        <v>1225</v>
      </c>
      <c r="E998" s="317" t="s">
        <v>2486</v>
      </c>
      <c r="F998" s="317" t="s">
        <v>4062</v>
      </c>
      <c r="G998" s="318" t="s">
        <v>1235</v>
      </c>
      <c r="H998" s="319">
        <v>79.906666666665117</v>
      </c>
      <c r="I998" s="319">
        <v>34.893333333358171</v>
      </c>
      <c r="J998" s="319">
        <v>0.2</v>
      </c>
      <c r="K998" s="320">
        <v>20</v>
      </c>
      <c r="L998" s="320">
        <v>15</v>
      </c>
      <c r="M998" s="320">
        <v>4</v>
      </c>
      <c r="N998" s="321" t="s">
        <v>224</v>
      </c>
      <c r="O998" s="321" t="s">
        <v>224</v>
      </c>
      <c r="P998" s="322" t="s">
        <v>225</v>
      </c>
      <c r="Q998" s="308"/>
    </row>
    <row r="999" spans="3:17" x14ac:dyDescent="0.2">
      <c r="C999" s="315">
        <v>131</v>
      </c>
      <c r="D999" s="316" t="s">
        <v>1225</v>
      </c>
      <c r="E999" s="317" t="s">
        <v>2486</v>
      </c>
      <c r="F999" s="317" t="s">
        <v>4062</v>
      </c>
      <c r="G999" s="318" t="s">
        <v>1238</v>
      </c>
      <c r="H999" s="319">
        <v>79.04666666665581</v>
      </c>
      <c r="I999" s="319">
        <v>34.893333333358171</v>
      </c>
      <c r="J999" s="319">
        <v>0.2</v>
      </c>
      <c r="K999" s="320">
        <v>20</v>
      </c>
      <c r="L999" s="320">
        <v>15</v>
      </c>
      <c r="M999" s="320">
        <v>4</v>
      </c>
      <c r="N999" s="321" t="s">
        <v>224</v>
      </c>
      <c r="O999" s="321" t="s">
        <v>224</v>
      </c>
      <c r="P999" s="322" t="s">
        <v>225</v>
      </c>
      <c r="Q999" s="308"/>
    </row>
    <row r="1000" spans="3:17" x14ac:dyDescent="0.2">
      <c r="C1000" s="315">
        <v>61</v>
      </c>
      <c r="D1000" s="316" t="s">
        <v>1225</v>
      </c>
      <c r="E1000" s="317" t="s">
        <v>2486</v>
      </c>
      <c r="F1000" s="317" t="s">
        <v>4062</v>
      </c>
      <c r="G1000" s="318" t="s">
        <v>1228</v>
      </c>
      <c r="H1000" s="319">
        <v>250.72666666691657</v>
      </c>
      <c r="I1000" s="319">
        <v>0.35999999998603016</v>
      </c>
      <c r="J1000" s="319">
        <v>0.60000000000000009</v>
      </c>
      <c r="K1000" s="320">
        <v>20</v>
      </c>
      <c r="L1000" s="320">
        <v>10</v>
      </c>
      <c r="M1000" s="320">
        <v>3</v>
      </c>
      <c r="N1000" s="321" t="s">
        <v>224</v>
      </c>
      <c r="O1000" s="321" t="s">
        <v>225</v>
      </c>
      <c r="P1000" s="322" t="s">
        <v>225</v>
      </c>
      <c r="Q1000" s="308"/>
    </row>
    <row r="1001" spans="3:17" x14ac:dyDescent="0.2">
      <c r="C1001" s="315">
        <v>62</v>
      </c>
      <c r="D1001" s="316" t="s">
        <v>1225</v>
      </c>
      <c r="E1001" s="317" t="s">
        <v>2486</v>
      </c>
      <c r="F1001" s="317" t="s">
        <v>4062</v>
      </c>
      <c r="G1001" s="318" t="s">
        <v>1239</v>
      </c>
      <c r="H1001" s="319">
        <v>105.84666666680715</v>
      </c>
      <c r="I1001" s="319">
        <v>0.35999999998603016</v>
      </c>
      <c r="J1001" s="319">
        <v>0.60000000000000009</v>
      </c>
      <c r="K1001" s="320">
        <v>20</v>
      </c>
      <c r="L1001" s="320">
        <v>10</v>
      </c>
      <c r="M1001" s="320">
        <v>3</v>
      </c>
      <c r="N1001" s="321" t="s">
        <v>224</v>
      </c>
      <c r="O1001" s="321" t="s">
        <v>225</v>
      </c>
      <c r="P1001" s="322" t="s">
        <v>225</v>
      </c>
      <c r="Q1001" s="308"/>
    </row>
    <row r="1002" spans="3:17" x14ac:dyDescent="0.2">
      <c r="C1002" s="315">
        <v>125</v>
      </c>
      <c r="D1002" s="316" t="s">
        <v>1225</v>
      </c>
      <c r="E1002" s="317" t="s">
        <v>2486</v>
      </c>
      <c r="F1002" s="317" t="s">
        <v>4062</v>
      </c>
      <c r="G1002" s="318" t="s">
        <v>1229</v>
      </c>
      <c r="H1002" s="319">
        <v>190.44000000004891</v>
      </c>
      <c r="I1002" s="319">
        <v>0.14000000000232832</v>
      </c>
      <c r="J1002" s="319">
        <v>0.2</v>
      </c>
      <c r="K1002" s="320">
        <v>20</v>
      </c>
      <c r="L1002" s="320">
        <v>10</v>
      </c>
      <c r="M1002" s="320">
        <v>3</v>
      </c>
      <c r="N1002" s="321" t="s">
        <v>224</v>
      </c>
      <c r="O1002" s="321" t="s">
        <v>225</v>
      </c>
      <c r="P1002" s="322" t="s">
        <v>225</v>
      </c>
      <c r="Q1002" s="308"/>
    </row>
    <row r="1003" spans="3:17" x14ac:dyDescent="0.2">
      <c r="C1003" s="315">
        <v>126</v>
      </c>
      <c r="D1003" s="316" t="s">
        <v>1225</v>
      </c>
      <c r="E1003" s="317" t="s">
        <v>2486</v>
      </c>
      <c r="F1003" s="317" t="s">
        <v>4062</v>
      </c>
      <c r="G1003" s="318" t="s">
        <v>1240</v>
      </c>
      <c r="H1003" s="319">
        <v>192.97000000005357</v>
      </c>
      <c r="I1003" s="319">
        <v>0.14000000000232832</v>
      </c>
      <c r="J1003" s="319">
        <v>0.2</v>
      </c>
      <c r="K1003" s="320">
        <v>20</v>
      </c>
      <c r="L1003" s="320">
        <v>10</v>
      </c>
      <c r="M1003" s="320">
        <v>3</v>
      </c>
      <c r="N1003" s="321" t="s">
        <v>224</v>
      </c>
      <c r="O1003" s="321" t="s">
        <v>225</v>
      </c>
      <c r="P1003" s="322" t="s">
        <v>225</v>
      </c>
      <c r="Q1003" s="308"/>
    </row>
    <row r="1004" spans="3:17" x14ac:dyDescent="0.2">
      <c r="C1004" s="315">
        <v>68</v>
      </c>
      <c r="D1004" s="316" t="s">
        <v>1225</v>
      </c>
      <c r="E1004" s="317" t="s">
        <v>2486</v>
      </c>
      <c r="F1004" s="317" t="s">
        <v>4062</v>
      </c>
      <c r="G1004" s="318" t="s">
        <v>1246</v>
      </c>
      <c r="H1004" s="319">
        <v>1230.6033333332045</v>
      </c>
      <c r="I1004" s="319">
        <v>34.196666666655801</v>
      </c>
      <c r="J1004" s="319">
        <v>0.4</v>
      </c>
      <c r="K1004" s="320">
        <v>20</v>
      </c>
      <c r="L1004" s="320">
        <v>15</v>
      </c>
      <c r="M1004" s="320">
        <v>4</v>
      </c>
      <c r="N1004" s="321" t="s">
        <v>224</v>
      </c>
      <c r="O1004" s="321" t="s">
        <v>224</v>
      </c>
      <c r="P1004" s="322" t="s">
        <v>225</v>
      </c>
      <c r="Q1004" s="308"/>
    </row>
    <row r="1005" spans="3:17" x14ac:dyDescent="0.2">
      <c r="C1005" s="315">
        <v>67</v>
      </c>
      <c r="D1005" s="316" t="s">
        <v>1225</v>
      </c>
      <c r="E1005" s="317" t="s">
        <v>2486</v>
      </c>
      <c r="F1005" s="317" t="s">
        <v>4062</v>
      </c>
      <c r="G1005" s="318" t="s">
        <v>1241</v>
      </c>
      <c r="H1005" s="319">
        <v>1628.6566666666304</v>
      </c>
      <c r="I1005" s="319">
        <v>41.450000000023287</v>
      </c>
      <c r="J1005" s="319">
        <v>1.4000000000000001</v>
      </c>
      <c r="K1005" s="320">
        <v>20</v>
      </c>
      <c r="L1005" s="320">
        <v>15</v>
      </c>
      <c r="M1005" s="320">
        <v>4</v>
      </c>
      <c r="N1005" s="321" t="s">
        <v>224</v>
      </c>
      <c r="O1005" s="321" t="s">
        <v>224</v>
      </c>
      <c r="P1005" s="322" t="s">
        <v>225</v>
      </c>
      <c r="Q1005" s="308"/>
    </row>
    <row r="1006" spans="3:17" x14ac:dyDescent="0.2">
      <c r="C1006" s="315">
        <v>129</v>
      </c>
      <c r="D1006" s="316" t="s">
        <v>1225</v>
      </c>
      <c r="E1006" s="317" t="s">
        <v>2486</v>
      </c>
      <c r="F1006" s="317" t="s">
        <v>4062</v>
      </c>
      <c r="G1006" s="318" t="s">
        <v>1247</v>
      </c>
      <c r="H1006" s="319">
        <v>1382.4700000003331</v>
      </c>
      <c r="I1006" s="319">
        <v>14.556666666583624</v>
      </c>
      <c r="J1006" s="319">
        <v>0.8</v>
      </c>
      <c r="K1006" s="320">
        <v>20</v>
      </c>
      <c r="L1006" s="320">
        <v>15</v>
      </c>
      <c r="M1006" s="320">
        <v>4</v>
      </c>
      <c r="N1006" s="321" t="s">
        <v>224</v>
      </c>
      <c r="O1006" s="321" t="s">
        <v>225</v>
      </c>
      <c r="P1006" s="322" t="s">
        <v>225</v>
      </c>
      <c r="Q1006" s="308"/>
    </row>
    <row r="1007" spans="3:17" x14ac:dyDescent="0.2">
      <c r="C1007" s="315">
        <v>128</v>
      </c>
      <c r="D1007" s="316" t="s">
        <v>1225</v>
      </c>
      <c r="E1007" s="317" t="s">
        <v>2486</v>
      </c>
      <c r="F1007" s="317" t="s">
        <v>4062</v>
      </c>
      <c r="G1007" s="318" t="s">
        <v>1242</v>
      </c>
      <c r="H1007" s="319">
        <v>1890.2833333336284</v>
      </c>
      <c r="I1007" s="319">
        <v>116.19666666663252</v>
      </c>
      <c r="J1007" s="319">
        <v>0.8</v>
      </c>
      <c r="K1007" s="320">
        <v>20</v>
      </c>
      <c r="L1007" s="320">
        <v>15</v>
      </c>
      <c r="M1007" s="320">
        <v>4</v>
      </c>
      <c r="N1007" s="321" t="s">
        <v>224</v>
      </c>
      <c r="O1007" s="321" t="s">
        <v>224</v>
      </c>
      <c r="P1007" s="322" t="s">
        <v>225</v>
      </c>
      <c r="Q1007" s="308"/>
    </row>
    <row r="1008" spans="3:17" x14ac:dyDescent="0.2">
      <c r="C1008" s="315">
        <v>70</v>
      </c>
      <c r="D1008" s="316" t="s">
        <v>1225</v>
      </c>
      <c r="E1008" s="317" t="s">
        <v>2486</v>
      </c>
      <c r="F1008" s="317" t="s">
        <v>4062</v>
      </c>
      <c r="G1008" s="318" t="s">
        <v>1243</v>
      </c>
      <c r="H1008" s="319">
        <v>1325.9999999997906</v>
      </c>
      <c r="I1008" s="319">
        <v>28.680000000062865</v>
      </c>
      <c r="J1008" s="319">
        <v>0.8</v>
      </c>
      <c r="K1008" s="320">
        <v>20</v>
      </c>
      <c r="L1008" s="320">
        <v>15</v>
      </c>
      <c r="M1008" s="320">
        <v>4</v>
      </c>
      <c r="N1008" s="321" t="s">
        <v>224</v>
      </c>
      <c r="O1008" s="321" t="s">
        <v>224</v>
      </c>
      <c r="P1008" s="322" t="s">
        <v>225</v>
      </c>
      <c r="Q1008" s="308"/>
    </row>
    <row r="1009" spans="3:17" x14ac:dyDescent="0.2">
      <c r="C1009" s="315">
        <v>112</v>
      </c>
      <c r="D1009" s="316" t="s">
        <v>1225</v>
      </c>
      <c r="E1009" s="317" t="s">
        <v>2486</v>
      </c>
      <c r="F1009" s="317" t="s">
        <v>4062</v>
      </c>
      <c r="G1009" s="318" t="s">
        <v>1244</v>
      </c>
      <c r="H1009" s="319">
        <v>907.4600000002888</v>
      </c>
      <c r="I1009" s="319">
        <v>36.61999999996042</v>
      </c>
      <c r="J1009" s="319">
        <v>1.4000000000000001</v>
      </c>
      <c r="K1009" s="320">
        <v>20</v>
      </c>
      <c r="L1009" s="320">
        <v>15</v>
      </c>
      <c r="M1009" s="320">
        <v>4</v>
      </c>
      <c r="N1009" s="321" t="s">
        <v>224</v>
      </c>
      <c r="O1009" s="321" t="s">
        <v>224</v>
      </c>
      <c r="P1009" s="322" t="s">
        <v>225</v>
      </c>
      <c r="Q1009" s="308"/>
    </row>
    <row r="1010" spans="3:17" x14ac:dyDescent="0.2">
      <c r="C1010" s="315">
        <v>137</v>
      </c>
      <c r="D1010" s="316" t="s">
        <v>1225</v>
      </c>
      <c r="E1010" s="317" t="s">
        <v>2486</v>
      </c>
      <c r="F1010" s="317" t="s">
        <v>4062</v>
      </c>
      <c r="G1010" s="318" t="s">
        <v>1245</v>
      </c>
      <c r="H1010" s="319">
        <v>10.4300000000163</v>
      </c>
      <c r="I1010" s="319">
        <v>163.59999999997672</v>
      </c>
      <c r="J1010" s="319">
        <v>0</v>
      </c>
      <c r="K1010" s="320">
        <v>20</v>
      </c>
      <c r="L1010" s="320">
        <v>15</v>
      </c>
      <c r="M1010" s="320">
        <v>4</v>
      </c>
      <c r="N1010" s="321" t="s">
        <v>225</v>
      </c>
      <c r="O1010" s="321" t="s">
        <v>224</v>
      </c>
      <c r="P1010" s="322" t="s">
        <v>225</v>
      </c>
      <c r="Q1010" s="308"/>
    </row>
    <row r="1011" spans="3:17" x14ac:dyDescent="0.2">
      <c r="C1011" s="315">
        <v>87</v>
      </c>
      <c r="D1011" s="316" t="s">
        <v>1225</v>
      </c>
      <c r="E1011" s="317" t="s">
        <v>2486</v>
      </c>
      <c r="F1011" s="317" t="s">
        <v>4062</v>
      </c>
      <c r="G1011" s="318" t="s">
        <v>1233</v>
      </c>
      <c r="H1011" s="319">
        <v>64.413333333330229</v>
      </c>
      <c r="I1011" s="319">
        <v>0.12333333335118368</v>
      </c>
      <c r="J1011" s="319">
        <v>0.4</v>
      </c>
      <c r="K1011" s="320">
        <v>20</v>
      </c>
      <c r="L1011" s="320">
        <v>10</v>
      </c>
      <c r="M1011" s="320">
        <v>3</v>
      </c>
      <c r="N1011" s="321" t="s">
        <v>224</v>
      </c>
      <c r="O1011" s="321" t="s">
        <v>225</v>
      </c>
      <c r="P1011" s="322" t="s">
        <v>225</v>
      </c>
      <c r="Q1011" s="308"/>
    </row>
    <row r="1012" spans="3:17" x14ac:dyDescent="0.2">
      <c r="C1012" s="315">
        <v>118</v>
      </c>
      <c r="D1012" s="316" t="s">
        <v>1225</v>
      </c>
      <c r="E1012" s="317" t="s">
        <v>2486</v>
      </c>
      <c r="F1012" s="317" t="s">
        <v>4062</v>
      </c>
      <c r="G1012" s="318" t="s">
        <v>1234</v>
      </c>
      <c r="H1012" s="319">
        <v>77.193333333218476</v>
      </c>
      <c r="I1012" s="319">
        <v>6.6133333333069464</v>
      </c>
      <c r="J1012" s="319">
        <v>0.2</v>
      </c>
      <c r="K1012" s="320">
        <v>20</v>
      </c>
      <c r="L1012" s="320">
        <v>10</v>
      </c>
      <c r="M1012" s="320">
        <v>3</v>
      </c>
      <c r="N1012" s="321" t="s">
        <v>224</v>
      </c>
      <c r="O1012" s="321" t="s">
        <v>225</v>
      </c>
      <c r="P1012" s="322" t="s">
        <v>225</v>
      </c>
      <c r="Q1012" s="308"/>
    </row>
    <row r="1013" spans="3:17" x14ac:dyDescent="0.2">
      <c r="C1013" s="315">
        <v>49</v>
      </c>
      <c r="D1013" s="316" t="s">
        <v>1225</v>
      </c>
      <c r="E1013" s="317" t="s">
        <v>2486</v>
      </c>
      <c r="F1013" s="317" t="s">
        <v>4062</v>
      </c>
      <c r="G1013" s="318" t="s">
        <v>1230</v>
      </c>
      <c r="H1013" s="319">
        <v>7.686666666681413</v>
      </c>
      <c r="I1013" s="319">
        <v>0</v>
      </c>
      <c r="J1013" s="319">
        <v>0</v>
      </c>
      <c r="K1013" s="320">
        <v>15</v>
      </c>
      <c r="L1013" s="320">
        <v>30</v>
      </c>
      <c r="M1013" s="320">
        <v>5</v>
      </c>
      <c r="N1013" s="321" t="s">
        <v>225</v>
      </c>
      <c r="O1013" s="321" t="s">
        <v>225</v>
      </c>
      <c r="P1013" s="322" t="s">
        <v>225</v>
      </c>
      <c r="Q1013" s="308"/>
    </row>
    <row r="1014" spans="3:17" x14ac:dyDescent="0.2">
      <c r="C1014" s="315">
        <v>36</v>
      </c>
      <c r="D1014" s="316" t="s">
        <v>1225</v>
      </c>
      <c r="E1014" s="317" t="s">
        <v>2486</v>
      </c>
      <c r="F1014" s="317" t="s">
        <v>4062</v>
      </c>
      <c r="G1014" s="318" t="s">
        <v>1232</v>
      </c>
      <c r="H1014" s="319">
        <v>30.336666666681413</v>
      </c>
      <c r="I1014" s="319">
        <v>2.6433333333232443</v>
      </c>
      <c r="J1014" s="319">
        <v>0.2</v>
      </c>
      <c r="K1014" s="320">
        <v>15</v>
      </c>
      <c r="L1014" s="320">
        <v>30</v>
      </c>
      <c r="M1014" s="320">
        <v>5</v>
      </c>
      <c r="N1014" s="321" t="s">
        <v>224</v>
      </c>
      <c r="O1014" s="321" t="s">
        <v>225</v>
      </c>
      <c r="P1014" s="322" t="s">
        <v>225</v>
      </c>
      <c r="Q1014" s="308"/>
    </row>
    <row r="1015" spans="3:17" x14ac:dyDescent="0.2">
      <c r="C1015" s="315">
        <v>1601</v>
      </c>
      <c r="D1015" s="316" t="s">
        <v>1225</v>
      </c>
      <c r="E1015" s="317" t="s">
        <v>2486</v>
      </c>
      <c r="F1015" s="317" t="s">
        <v>4062</v>
      </c>
      <c r="G1015" s="318" t="s">
        <v>2561</v>
      </c>
      <c r="H1015" s="319">
        <v>8808.6333333331277</v>
      </c>
      <c r="I1015" s="319">
        <v>3</v>
      </c>
      <c r="J1015" s="319">
        <v>0</v>
      </c>
      <c r="K1015" s="320">
        <v>20</v>
      </c>
      <c r="L1015" s="320">
        <v>15</v>
      </c>
      <c r="M1015" s="320">
        <v>4</v>
      </c>
      <c r="N1015" s="321" t="s">
        <v>4096</v>
      </c>
      <c r="O1015" s="321" t="s">
        <v>4096</v>
      </c>
      <c r="P1015" s="322" t="s">
        <v>4096</v>
      </c>
      <c r="Q1015" s="308"/>
    </row>
    <row r="1016" spans="3:17" x14ac:dyDescent="0.2">
      <c r="C1016" s="315">
        <v>1599</v>
      </c>
      <c r="D1016" s="316" t="s">
        <v>1225</v>
      </c>
      <c r="E1016" s="317" t="s">
        <v>2486</v>
      </c>
      <c r="F1016" s="317" t="s">
        <v>4062</v>
      </c>
      <c r="G1016" s="318" t="s">
        <v>6408</v>
      </c>
      <c r="H1016" s="319">
        <v>8809.0166666664882</v>
      </c>
      <c r="I1016" s="319">
        <v>0</v>
      </c>
      <c r="J1016" s="319">
        <v>0</v>
      </c>
      <c r="K1016" s="320">
        <v>20</v>
      </c>
      <c r="L1016" s="320">
        <v>10</v>
      </c>
      <c r="M1016" s="320">
        <v>3</v>
      </c>
      <c r="N1016" s="321" t="s">
        <v>4096</v>
      </c>
      <c r="O1016" s="321" t="s">
        <v>4096</v>
      </c>
      <c r="P1016" s="322" t="s">
        <v>4096</v>
      </c>
      <c r="Q1016" s="308"/>
    </row>
    <row r="1017" spans="3:17" x14ac:dyDescent="0.2">
      <c r="C1017" s="315">
        <v>1600</v>
      </c>
      <c r="D1017" s="316" t="s">
        <v>1225</v>
      </c>
      <c r="E1017" s="317" t="s">
        <v>2486</v>
      </c>
      <c r="F1017" s="317" t="s">
        <v>4062</v>
      </c>
      <c r="G1017" s="318" t="s">
        <v>6409</v>
      </c>
      <c r="H1017" s="319">
        <v>8809.0166666664882</v>
      </c>
      <c r="I1017" s="319">
        <v>0</v>
      </c>
      <c r="J1017" s="319">
        <v>0</v>
      </c>
      <c r="K1017" s="320">
        <v>20</v>
      </c>
      <c r="L1017" s="320">
        <v>10</v>
      </c>
      <c r="M1017" s="320">
        <v>3</v>
      </c>
      <c r="N1017" s="321" t="s">
        <v>4096</v>
      </c>
      <c r="O1017" s="321" t="s">
        <v>4096</v>
      </c>
      <c r="P1017" s="322" t="s">
        <v>4096</v>
      </c>
      <c r="Q1017" s="308"/>
    </row>
    <row r="1018" spans="3:17" x14ac:dyDescent="0.2">
      <c r="C1018" s="315">
        <v>1667</v>
      </c>
      <c r="D1018" s="316" t="s">
        <v>1225</v>
      </c>
      <c r="E1018" s="317" t="s">
        <v>3351</v>
      </c>
      <c r="F1018" s="317" t="s">
        <v>4062</v>
      </c>
      <c r="G1018" s="318" t="s">
        <v>6410</v>
      </c>
      <c r="H1018" s="319">
        <v>19.627312228374105</v>
      </c>
      <c r="I1018" s="319">
        <v>0</v>
      </c>
      <c r="J1018" s="319">
        <v>0</v>
      </c>
      <c r="K1018" s="320">
        <v>20</v>
      </c>
      <c r="L1018" s="320">
        <v>10</v>
      </c>
      <c r="M1018" s="320">
        <v>3</v>
      </c>
      <c r="N1018" s="321" t="s">
        <v>4096</v>
      </c>
      <c r="O1018" s="321" t="s">
        <v>4096</v>
      </c>
      <c r="P1018" s="322" t="s">
        <v>4096</v>
      </c>
      <c r="Q1018" s="308"/>
    </row>
    <row r="1019" spans="3:17" x14ac:dyDescent="0.2">
      <c r="C1019" s="315">
        <v>1799</v>
      </c>
      <c r="D1019" s="316" t="s">
        <v>1225</v>
      </c>
      <c r="E1019" s="317" t="s">
        <v>3351</v>
      </c>
      <c r="F1019" s="317" t="s">
        <v>4062</v>
      </c>
      <c r="G1019" s="318" t="s">
        <v>6411</v>
      </c>
      <c r="H1019" s="319">
        <v>28.849999999918509</v>
      </c>
      <c r="I1019" s="319">
        <v>0</v>
      </c>
      <c r="J1019" s="319">
        <v>0</v>
      </c>
      <c r="K1019" s="320">
        <v>20</v>
      </c>
      <c r="L1019" s="320">
        <v>10</v>
      </c>
      <c r="M1019" s="320">
        <v>3</v>
      </c>
      <c r="N1019" s="321" t="s">
        <v>4096</v>
      </c>
      <c r="O1019" s="321" t="s">
        <v>4096</v>
      </c>
      <c r="P1019" s="322" t="s">
        <v>4096</v>
      </c>
      <c r="Q1019" s="308"/>
    </row>
    <row r="1020" spans="3:17" x14ac:dyDescent="0.2">
      <c r="C1020" s="315">
        <v>3139</v>
      </c>
      <c r="D1020" s="316" t="s">
        <v>1225</v>
      </c>
      <c r="E1020" s="317" t="s">
        <v>3351</v>
      </c>
      <c r="F1020" s="317" t="s">
        <v>4062</v>
      </c>
      <c r="G1020" s="318" t="s">
        <v>6412</v>
      </c>
      <c r="H1020" s="319">
        <v>28.849999999918509</v>
      </c>
      <c r="I1020" s="319">
        <v>0</v>
      </c>
      <c r="J1020" s="319">
        <v>0</v>
      </c>
      <c r="K1020" s="320">
        <v>20</v>
      </c>
      <c r="L1020" s="320">
        <v>10</v>
      </c>
      <c r="M1020" s="320">
        <v>3</v>
      </c>
      <c r="N1020" s="321" t="s">
        <v>4096</v>
      </c>
      <c r="O1020" s="321" t="s">
        <v>4096</v>
      </c>
      <c r="P1020" s="322" t="s">
        <v>4096</v>
      </c>
      <c r="Q1020" s="308"/>
    </row>
    <row r="1021" spans="3:17" x14ac:dyDescent="0.2">
      <c r="C1021" s="315">
        <v>1668</v>
      </c>
      <c r="D1021" s="316" t="s">
        <v>1225</v>
      </c>
      <c r="E1021" s="317" t="s">
        <v>413</v>
      </c>
      <c r="F1021" s="317" t="s">
        <v>4062</v>
      </c>
      <c r="G1021" s="318" t="s">
        <v>6413</v>
      </c>
      <c r="H1021" s="319">
        <v>7.8000000001047738</v>
      </c>
      <c r="I1021" s="319">
        <v>0</v>
      </c>
      <c r="J1021" s="319">
        <v>0</v>
      </c>
      <c r="K1021" s="320" t="s">
        <v>2504</v>
      </c>
      <c r="L1021" s="320" t="s">
        <v>2504</v>
      </c>
      <c r="M1021" s="320" t="s">
        <v>2504</v>
      </c>
      <c r="N1021" s="321" t="s">
        <v>4096</v>
      </c>
      <c r="O1021" s="321" t="s">
        <v>4096</v>
      </c>
      <c r="P1021" s="322" t="s">
        <v>4096</v>
      </c>
      <c r="Q1021" s="308"/>
    </row>
    <row r="1022" spans="3:17" x14ac:dyDescent="0.2">
      <c r="C1022" s="315">
        <v>4227</v>
      </c>
      <c r="D1022" s="316" t="s">
        <v>1225</v>
      </c>
      <c r="E1022" s="317" t="s">
        <v>3345</v>
      </c>
      <c r="F1022" s="317" t="s">
        <v>4062</v>
      </c>
      <c r="G1022" s="318" t="s">
        <v>6414</v>
      </c>
      <c r="H1022" s="319">
        <v>4.9149916013660055</v>
      </c>
      <c r="I1022" s="319">
        <v>4.0765117581218755</v>
      </c>
      <c r="J1022" s="319">
        <v>0</v>
      </c>
      <c r="K1022" s="320">
        <v>21.911999999999999</v>
      </c>
      <c r="L1022" s="320">
        <v>10.956</v>
      </c>
      <c r="M1022" s="320">
        <v>3.2867999999999999</v>
      </c>
      <c r="N1022" s="321" t="s">
        <v>4096</v>
      </c>
      <c r="O1022" s="321" t="s">
        <v>4096</v>
      </c>
      <c r="P1022" s="322" t="s">
        <v>4096</v>
      </c>
      <c r="Q1022" s="308"/>
    </row>
    <row r="1023" spans="3:17" x14ac:dyDescent="0.2">
      <c r="C1023" s="315">
        <v>4228</v>
      </c>
      <c r="D1023" s="316" t="s">
        <v>1225</v>
      </c>
      <c r="E1023" s="317" t="s">
        <v>3345</v>
      </c>
      <c r="F1023" s="317" t="s">
        <v>4062</v>
      </c>
      <c r="G1023" s="318" t="s">
        <v>6415</v>
      </c>
      <c r="H1023" s="319">
        <v>0</v>
      </c>
      <c r="I1023" s="319">
        <v>0</v>
      </c>
      <c r="J1023" s="319">
        <v>0</v>
      </c>
      <c r="K1023" s="320">
        <v>21.911999999999999</v>
      </c>
      <c r="L1023" s="320">
        <v>10.956</v>
      </c>
      <c r="M1023" s="320">
        <v>3.2867999999999999</v>
      </c>
      <c r="N1023" s="321" t="s">
        <v>4096</v>
      </c>
      <c r="O1023" s="321" t="s">
        <v>4096</v>
      </c>
      <c r="P1023" s="322" t="s">
        <v>4096</v>
      </c>
      <c r="Q1023" s="308"/>
    </row>
    <row r="1024" spans="3:17" x14ac:dyDescent="0.2">
      <c r="C1024" s="315">
        <v>4480</v>
      </c>
      <c r="D1024" s="316" t="s">
        <v>1225</v>
      </c>
      <c r="E1024" s="317" t="s">
        <v>5046</v>
      </c>
      <c r="F1024" s="317" t="s">
        <v>4062</v>
      </c>
      <c r="G1024" s="318" t="s">
        <v>6416</v>
      </c>
      <c r="H1024" s="319">
        <v>0</v>
      </c>
      <c r="I1024" s="319">
        <v>0</v>
      </c>
      <c r="J1024" s="319">
        <v>0</v>
      </c>
      <c r="K1024" s="320">
        <v>20</v>
      </c>
      <c r="L1024" s="320">
        <v>15</v>
      </c>
      <c r="M1024" s="320">
        <v>4</v>
      </c>
      <c r="N1024" s="321" t="s">
        <v>4096</v>
      </c>
      <c r="O1024" s="321" t="s">
        <v>4096</v>
      </c>
      <c r="P1024" s="322" t="s">
        <v>4096</v>
      </c>
      <c r="Q1024" s="308"/>
    </row>
    <row r="1025" spans="3:17" x14ac:dyDescent="0.2">
      <c r="C1025" s="315">
        <v>1280</v>
      </c>
      <c r="D1025" s="316" t="s">
        <v>1225</v>
      </c>
      <c r="E1025" s="317" t="s">
        <v>2562</v>
      </c>
      <c r="F1025" s="317" t="s">
        <v>4062</v>
      </c>
      <c r="G1025" s="318" t="s">
        <v>1250</v>
      </c>
      <c r="H1025" s="319">
        <v>8.2333333333488561</v>
      </c>
      <c r="I1025" s="319">
        <v>0.36333333333022894</v>
      </c>
      <c r="J1025" s="319">
        <v>0.60000000000000009</v>
      </c>
      <c r="K1025" s="320">
        <v>20</v>
      </c>
      <c r="L1025" s="320">
        <v>10</v>
      </c>
      <c r="M1025" s="320">
        <v>3</v>
      </c>
      <c r="N1025" s="321" t="s">
        <v>225</v>
      </c>
      <c r="O1025" s="321" t="s">
        <v>225</v>
      </c>
      <c r="P1025" s="322" t="s">
        <v>225</v>
      </c>
      <c r="Q1025" s="308"/>
    </row>
    <row r="1026" spans="3:17" x14ac:dyDescent="0.2">
      <c r="C1026" s="315">
        <v>1558</v>
      </c>
      <c r="D1026" s="316" t="s">
        <v>1225</v>
      </c>
      <c r="E1026" s="317" t="s">
        <v>2563</v>
      </c>
      <c r="F1026" s="317" t="s">
        <v>4062</v>
      </c>
      <c r="G1026" s="318" t="s">
        <v>2564</v>
      </c>
      <c r="H1026" s="319">
        <v>0</v>
      </c>
      <c r="I1026" s="319">
        <v>0</v>
      </c>
      <c r="J1026" s="319">
        <v>0</v>
      </c>
      <c r="K1026" s="320">
        <v>20</v>
      </c>
      <c r="L1026" s="320">
        <v>15</v>
      </c>
      <c r="M1026" s="320">
        <v>4</v>
      </c>
      <c r="N1026" s="321" t="s">
        <v>4096</v>
      </c>
      <c r="O1026" s="321" t="s">
        <v>4096</v>
      </c>
      <c r="P1026" s="322" t="s">
        <v>4096</v>
      </c>
      <c r="Q1026" s="308"/>
    </row>
    <row r="1027" spans="3:17" x14ac:dyDescent="0.2">
      <c r="C1027" s="315">
        <v>912</v>
      </c>
      <c r="D1027" s="316" t="s">
        <v>1225</v>
      </c>
      <c r="E1027" s="317" t="s">
        <v>2565</v>
      </c>
      <c r="F1027" s="317" t="s">
        <v>4062</v>
      </c>
      <c r="G1027" s="318" t="s">
        <v>1254</v>
      </c>
      <c r="H1027" s="319">
        <v>4.9399999999324793</v>
      </c>
      <c r="I1027" s="319">
        <v>2.949999999976717</v>
      </c>
      <c r="J1027" s="319">
        <v>0.4</v>
      </c>
      <c r="K1027" s="320">
        <v>20</v>
      </c>
      <c r="L1027" s="320">
        <v>15</v>
      </c>
      <c r="M1027" s="320">
        <v>4</v>
      </c>
      <c r="N1027" s="321" t="s">
        <v>225</v>
      </c>
      <c r="O1027" s="321" t="s">
        <v>225</v>
      </c>
      <c r="P1027" s="322" t="s">
        <v>225</v>
      </c>
      <c r="Q1027" s="308"/>
    </row>
    <row r="1028" spans="3:17" x14ac:dyDescent="0.2">
      <c r="C1028" s="315">
        <v>1062</v>
      </c>
      <c r="D1028" s="316" t="s">
        <v>1225</v>
      </c>
      <c r="E1028" s="317" t="s">
        <v>2566</v>
      </c>
      <c r="F1028" s="317" t="s">
        <v>4062</v>
      </c>
      <c r="G1028" s="318" t="s">
        <v>362</v>
      </c>
      <c r="H1028" s="319">
        <v>116.37333333331627</v>
      </c>
      <c r="I1028" s="319">
        <v>12.083333333360498</v>
      </c>
      <c r="J1028" s="319">
        <v>0</v>
      </c>
      <c r="K1028" s="320">
        <v>20</v>
      </c>
      <c r="L1028" s="320">
        <v>10</v>
      </c>
      <c r="M1028" s="320">
        <v>3</v>
      </c>
      <c r="N1028" s="321" t="s">
        <v>224</v>
      </c>
      <c r="O1028" s="321" t="s">
        <v>224</v>
      </c>
      <c r="P1028" s="322" t="s">
        <v>225</v>
      </c>
      <c r="Q1028" s="308"/>
    </row>
    <row r="1029" spans="3:17" x14ac:dyDescent="0.2">
      <c r="C1029" s="315">
        <v>927</v>
      </c>
      <c r="D1029" s="316" t="s">
        <v>1225</v>
      </c>
      <c r="E1029" s="317" t="s">
        <v>2566</v>
      </c>
      <c r="F1029" s="317" t="s">
        <v>4062</v>
      </c>
      <c r="G1029" s="318" t="s">
        <v>1266</v>
      </c>
      <c r="H1029" s="319">
        <v>0</v>
      </c>
      <c r="I1029" s="319">
        <v>0</v>
      </c>
      <c r="J1029" s="319">
        <v>0</v>
      </c>
      <c r="K1029" s="320">
        <v>15</v>
      </c>
      <c r="L1029" s="320">
        <v>30</v>
      </c>
      <c r="M1029" s="320">
        <v>5</v>
      </c>
      <c r="N1029" s="321" t="s">
        <v>225</v>
      </c>
      <c r="O1029" s="321" t="s">
        <v>225</v>
      </c>
      <c r="P1029" s="322" t="s">
        <v>225</v>
      </c>
      <c r="Q1029" s="308"/>
    </row>
    <row r="1030" spans="3:17" x14ac:dyDescent="0.2">
      <c r="C1030" s="315">
        <v>925</v>
      </c>
      <c r="D1030" s="316" t="s">
        <v>1225</v>
      </c>
      <c r="E1030" s="317" t="s">
        <v>2566</v>
      </c>
      <c r="F1030" s="317" t="s">
        <v>4062</v>
      </c>
      <c r="G1030" s="318" t="s">
        <v>1259</v>
      </c>
      <c r="H1030" s="319">
        <v>207.41333333328367</v>
      </c>
      <c r="I1030" s="319">
        <v>198.04999999998836</v>
      </c>
      <c r="J1030" s="319">
        <v>0.2</v>
      </c>
      <c r="K1030" s="320">
        <v>15</v>
      </c>
      <c r="L1030" s="320">
        <v>30</v>
      </c>
      <c r="M1030" s="320">
        <v>5</v>
      </c>
      <c r="N1030" s="321" t="s">
        <v>224</v>
      </c>
      <c r="O1030" s="321" t="s">
        <v>224</v>
      </c>
      <c r="P1030" s="322" t="s">
        <v>225</v>
      </c>
      <c r="Q1030" s="308"/>
    </row>
    <row r="1031" spans="3:17" x14ac:dyDescent="0.2">
      <c r="C1031" s="315">
        <v>926</v>
      </c>
      <c r="D1031" s="316" t="s">
        <v>1225</v>
      </c>
      <c r="E1031" s="317" t="s">
        <v>2566</v>
      </c>
      <c r="F1031" s="317" t="s">
        <v>4062</v>
      </c>
      <c r="G1031" s="318" t="s">
        <v>1267</v>
      </c>
      <c r="H1031" s="319">
        <v>206.66666666662786</v>
      </c>
      <c r="I1031" s="319">
        <v>34.343333333311605</v>
      </c>
      <c r="J1031" s="319">
        <v>0</v>
      </c>
      <c r="K1031" s="320">
        <v>15</v>
      </c>
      <c r="L1031" s="320">
        <v>30</v>
      </c>
      <c r="M1031" s="320">
        <v>5</v>
      </c>
      <c r="N1031" s="321" t="s">
        <v>224</v>
      </c>
      <c r="O1031" s="321" t="s">
        <v>224</v>
      </c>
      <c r="P1031" s="322" t="s">
        <v>225</v>
      </c>
      <c r="Q1031" s="308"/>
    </row>
    <row r="1032" spans="3:17" x14ac:dyDescent="0.2">
      <c r="C1032" s="315">
        <v>951</v>
      </c>
      <c r="D1032" s="316" t="s">
        <v>1225</v>
      </c>
      <c r="E1032" s="317" t="s">
        <v>2566</v>
      </c>
      <c r="F1032" s="317" t="s">
        <v>4062</v>
      </c>
      <c r="G1032" s="318" t="s">
        <v>1257</v>
      </c>
      <c r="H1032" s="319">
        <v>74.003333333332563</v>
      </c>
      <c r="I1032" s="319">
        <v>7.963333333306946</v>
      </c>
      <c r="J1032" s="319">
        <v>0.60000000000000009</v>
      </c>
      <c r="K1032" s="320">
        <v>15</v>
      </c>
      <c r="L1032" s="320">
        <v>30</v>
      </c>
      <c r="M1032" s="320">
        <v>5</v>
      </c>
      <c r="N1032" s="321" t="s">
        <v>224</v>
      </c>
      <c r="O1032" s="321" t="s">
        <v>225</v>
      </c>
      <c r="P1032" s="322" t="s">
        <v>225</v>
      </c>
      <c r="Q1032" s="308"/>
    </row>
    <row r="1033" spans="3:17" x14ac:dyDescent="0.2">
      <c r="C1033" s="315">
        <v>924</v>
      </c>
      <c r="D1033" s="316" t="s">
        <v>1225</v>
      </c>
      <c r="E1033" s="317" t="s">
        <v>2566</v>
      </c>
      <c r="F1033" s="317" t="s">
        <v>4062</v>
      </c>
      <c r="G1033" s="318" t="s">
        <v>1258</v>
      </c>
      <c r="H1033" s="319">
        <v>104.73666666668142</v>
      </c>
      <c r="I1033" s="319">
        <v>0.70000000001164153</v>
      </c>
      <c r="J1033" s="319">
        <v>0.60000000000000009</v>
      </c>
      <c r="K1033" s="320">
        <v>15</v>
      </c>
      <c r="L1033" s="320">
        <v>30</v>
      </c>
      <c r="M1033" s="320">
        <v>5</v>
      </c>
      <c r="N1033" s="321" t="s">
        <v>224</v>
      </c>
      <c r="O1033" s="321" t="s">
        <v>225</v>
      </c>
      <c r="P1033" s="322" t="s">
        <v>225</v>
      </c>
      <c r="Q1033" s="308"/>
    </row>
    <row r="1034" spans="3:17" x14ac:dyDescent="0.2">
      <c r="C1034" s="315">
        <v>1203</v>
      </c>
      <c r="D1034" s="316" t="s">
        <v>1225</v>
      </c>
      <c r="E1034" s="317" t="s">
        <v>2566</v>
      </c>
      <c r="F1034" s="317" t="s">
        <v>4062</v>
      </c>
      <c r="G1034" s="318" t="s">
        <v>1256</v>
      </c>
      <c r="H1034" s="319">
        <v>2.439999999990687</v>
      </c>
      <c r="I1034" s="319">
        <v>0</v>
      </c>
      <c r="J1034" s="319">
        <v>0</v>
      </c>
      <c r="K1034" s="320">
        <v>15</v>
      </c>
      <c r="L1034" s="320">
        <v>30</v>
      </c>
      <c r="M1034" s="320">
        <v>5</v>
      </c>
      <c r="N1034" s="321" t="s">
        <v>225</v>
      </c>
      <c r="O1034" s="321" t="s">
        <v>225</v>
      </c>
      <c r="P1034" s="322" t="s">
        <v>225</v>
      </c>
      <c r="Q1034" s="308"/>
    </row>
    <row r="1035" spans="3:17" x14ac:dyDescent="0.2">
      <c r="C1035" s="315">
        <v>623</v>
      </c>
      <c r="D1035" s="316" t="s">
        <v>1225</v>
      </c>
      <c r="E1035" s="317" t="s">
        <v>2566</v>
      </c>
      <c r="F1035" s="317" t="s">
        <v>4062</v>
      </c>
      <c r="G1035" s="318" t="s">
        <v>1261</v>
      </c>
      <c r="H1035" s="319">
        <v>93.566666666662798</v>
      </c>
      <c r="I1035" s="319">
        <v>1.3599999999976717</v>
      </c>
      <c r="J1035" s="319">
        <v>0.4</v>
      </c>
      <c r="K1035" s="320">
        <v>15</v>
      </c>
      <c r="L1035" s="320">
        <v>30</v>
      </c>
      <c r="M1035" s="320">
        <v>5</v>
      </c>
      <c r="N1035" s="321" t="s">
        <v>224</v>
      </c>
      <c r="O1035" s="321" t="s">
        <v>225</v>
      </c>
      <c r="P1035" s="322" t="s">
        <v>225</v>
      </c>
      <c r="Q1035" s="308"/>
    </row>
    <row r="1036" spans="3:17" x14ac:dyDescent="0.2">
      <c r="C1036" s="315">
        <v>1068</v>
      </c>
      <c r="D1036" s="316" t="s">
        <v>1225</v>
      </c>
      <c r="E1036" s="317" t="s">
        <v>2566</v>
      </c>
      <c r="F1036" s="317" t="s">
        <v>4062</v>
      </c>
      <c r="G1036" s="318" t="s">
        <v>1262</v>
      </c>
      <c r="H1036" s="319">
        <v>56.343333333323244</v>
      </c>
      <c r="I1036" s="319">
        <v>1.7033333332976328</v>
      </c>
      <c r="J1036" s="319">
        <v>0.4</v>
      </c>
      <c r="K1036" s="320">
        <v>15</v>
      </c>
      <c r="L1036" s="320">
        <v>30</v>
      </c>
      <c r="M1036" s="320">
        <v>5</v>
      </c>
      <c r="N1036" s="321" t="s">
        <v>224</v>
      </c>
      <c r="O1036" s="321" t="s">
        <v>225</v>
      </c>
      <c r="P1036" s="322" t="s">
        <v>225</v>
      </c>
      <c r="Q1036" s="308"/>
    </row>
    <row r="1037" spans="3:17" x14ac:dyDescent="0.2">
      <c r="C1037" s="315">
        <v>1194</v>
      </c>
      <c r="D1037" s="316" t="s">
        <v>1225</v>
      </c>
      <c r="E1037" s="317" t="s">
        <v>2566</v>
      </c>
      <c r="F1037" s="317" t="s">
        <v>4062</v>
      </c>
      <c r="G1037" s="318" t="s">
        <v>363</v>
      </c>
      <c r="H1037" s="319">
        <v>5.6300000000162989</v>
      </c>
      <c r="I1037" s="319">
        <v>160.71666666670936</v>
      </c>
      <c r="J1037" s="319">
        <v>0.60000000000000009</v>
      </c>
      <c r="K1037" s="320">
        <v>15</v>
      </c>
      <c r="L1037" s="320">
        <v>30</v>
      </c>
      <c r="M1037" s="320">
        <v>5</v>
      </c>
      <c r="N1037" s="321" t="s">
        <v>225</v>
      </c>
      <c r="O1037" s="321" t="s">
        <v>224</v>
      </c>
      <c r="P1037" s="322" t="s">
        <v>225</v>
      </c>
      <c r="Q1037" s="308"/>
    </row>
    <row r="1038" spans="3:17" x14ac:dyDescent="0.2">
      <c r="C1038" s="315">
        <v>1021</v>
      </c>
      <c r="D1038" s="316" t="s">
        <v>1225</v>
      </c>
      <c r="E1038" s="317" t="s">
        <v>2566</v>
      </c>
      <c r="F1038" s="317" t="s">
        <v>4062</v>
      </c>
      <c r="G1038" s="318" t="s">
        <v>1260</v>
      </c>
      <c r="H1038" s="319">
        <v>264.34666666667908</v>
      </c>
      <c r="I1038" s="319">
        <v>23.376666666660459</v>
      </c>
      <c r="J1038" s="319">
        <v>0.2</v>
      </c>
      <c r="K1038" s="320">
        <v>20</v>
      </c>
      <c r="L1038" s="320">
        <v>10</v>
      </c>
      <c r="M1038" s="320">
        <v>3</v>
      </c>
      <c r="N1038" s="321" t="s">
        <v>224</v>
      </c>
      <c r="O1038" s="321" t="s">
        <v>224</v>
      </c>
      <c r="P1038" s="322" t="s">
        <v>225</v>
      </c>
      <c r="Q1038" s="308"/>
    </row>
    <row r="1039" spans="3:17" x14ac:dyDescent="0.2">
      <c r="C1039" s="315">
        <v>520</v>
      </c>
      <c r="D1039" s="316" t="s">
        <v>1225</v>
      </c>
      <c r="E1039" s="317" t="s">
        <v>2566</v>
      </c>
      <c r="F1039" s="317" t="s">
        <v>4062</v>
      </c>
      <c r="G1039" s="318" t="s">
        <v>1263</v>
      </c>
      <c r="H1039" s="319">
        <v>664.25666666667678</v>
      </c>
      <c r="I1039" s="319">
        <v>505.0433333333815</v>
      </c>
      <c r="J1039" s="319">
        <v>1.6</v>
      </c>
      <c r="K1039" s="320">
        <v>20</v>
      </c>
      <c r="L1039" s="320">
        <v>10</v>
      </c>
      <c r="M1039" s="320">
        <v>3</v>
      </c>
      <c r="N1039" s="321" t="s">
        <v>224</v>
      </c>
      <c r="O1039" s="321" t="s">
        <v>224</v>
      </c>
      <c r="P1039" s="322" t="s">
        <v>225</v>
      </c>
      <c r="Q1039" s="308"/>
    </row>
    <row r="1040" spans="3:17" x14ac:dyDescent="0.2">
      <c r="C1040" s="315">
        <v>985</v>
      </c>
      <c r="D1040" s="316" t="s">
        <v>1225</v>
      </c>
      <c r="E1040" s="317" t="s">
        <v>2566</v>
      </c>
      <c r="F1040" s="317" t="s">
        <v>4062</v>
      </c>
      <c r="G1040" s="318" t="s">
        <v>1255</v>
      </c>
      <c r="H1040" s="319">
        <v>98.929999999981376</v>
      </c>
      <c r="I1040" s="319">
        <v>11.743333333334887</v>
      </c>
      <c r="J1040" s="319">
        <v>0</v>
      </c>
      <c r="K1040" s="320">
        <v>20</v>
      </c>
      <c r="L1040" s="320">
        <v>10</v>
      </c>
      <c r="M1040" s="320">
        <v>3</v>
      </c>
      <c r="N1040" s="321" t="s">
        <v>224</v>
      </c>
      <c r="O1040" s="321" t="s">
        <v>224</v>
      </c>
      <c r="P1040" s="322" t="s">
        <v>225</v>
      </c>
      <c r="Q1040" s="308"/>
    </row>
    <row r="1041" spans="3:17" x14ac:dyDescent="0.2">
      <c r="C1041" s="315">
        <v>1208</v>
      </c>
      <c r="D1041" s="316" t="s">
        <v>1225</v>
      </c>
      <c r="E1041" s="317" t="s">
        <v>2566</v>
      </c>
      <c r="F1041" s="317" t="s">
        <v>4062</v>
      </c>
      <c r="G1041" s="318" t="s">
        <v>1264</v>
      </c>
      <c r="H1041" s="319">
        <v>0</v>
      </c>
      <c r="I1041" s="319">
        <v>0</v>
      </c>
      <c r="J1041" s="319">
        <v>0</v>
      </c>
      <c r="K1041" s="320">
        <v>20</v>
      </c>
      <c r="L1041" s="320">
        <v>10</v>
      </c>
      <c r="M1041" s="320">
        <v>3</v>
      </c>
      <c r="N1041" s="321" t="s">
        <v>225</v>
      </c>
      <c r="O1041" s="321" t="s">
        <v>225</v>
      </c>
      <c r="P1041" s="322" t="s">
        <v>225</v>
      </c>
      <c r="Q1041" s="308"/>
    </row>
    <row r="1042" spans="3:17" x14ac:dyDescent="0.2">
      <c r="C1042" s="315">
        <v>1209</v>
      </c>
      <c r="D1042" s="316" t="s">
        <v>1225</v>
      </c>
      <c r="E1042" s="317" t="s">
        <v>2566</v>
      </c>
      <c r="F1042" s="317" t="s">
        <v>4062</v>
      </c>
      <c r="G1042" s="318" t="s">
        <v>1265</v>
      </c>
      <c r="H1042" s="319">
        <v>0</v>
      </c>
      <c r="I1042" s="319">
        <v>0</v>
      </c>
      <c r="J1042" s="319">
        <v>0</v>
      </c>
      <c r="K1042" s="320">
        <v>20</v>
      </c>
      <c r="L1042" s="320">
        <v>10</v>
      </c>
      <c r="M1042" s="320">
        <v>3</v>
      </c>
      <c r="N1042" s="321" t="s">
        <v>225</v>
      </c>
      <c r="O1042" s="321" t="s">
        <v>225</v>
      </c>
      <c r="P1042" s="322" t="s">
        <v>225</v>
      </c>
      <c r="Q1042" s="308"/>
    </row>
    <row r="1043" spans="3:17" x14ac:dyDescent="0.2">
      <c r="C1043" s="315">
        <v>1083</v>
      </c>
      <c r="D1043" s="316" t="s">
        <v>1225</v>
      </c>
      <c r="E1043" s="317" t="s">
        <v>2567</v>
      </c>
      <c r="F1043" s="317" t="s">
        <v>4062</v>
      </c>
      <c r="G1043" s="318" t="s">
        <v>1268</v>
      </c>
      <c r="H1043" s="319">
        <v>2.6900000000023283</v>
      </c>
      <c r="I1043" s="319">
        <v>0</v>
      </c>
      <c r="J1043" s="319">
        <v>0</v>
      </c>
      <c r="K1043" s="320">
        <v>20</v>
      </c>
      <c r="L1043" s="320">
        <v>10</v>
      </c>
      <c r="M1043" s="320">
        <v>3</v>
      </c>
      <c r="N1043" s="321" t="s">
        <v>225</v>
      </c>
      <c r="O1043" s="321" t="s">
        <v>225</v>
      </c>
      <c r="P1043" s="322" t="s">
        <v>225</v>
      </c>
      <c r="Q1043" s="308"/>
    </row>
    <row r="1044" spans="3:17" x14ac:dyDescent="0.2">
      <c r="C1044" s="315">
        <v>959</v>
      </c>
      <c r="D1044" s="316" t="s">
        <v>1225</v>
      </c>
      <c r="E1044" s="317" t="s">
        <v>2568</v>
      </c>
      <c r="F1044" s="317" t="s">
        <v>4062</v>
      </c>
      <c r="G1044" s="318" t="s">
        <v>1275</v>
      </c>
      <c r="H1044" s="319">
        <v>77.339999999979057</v>
      </c>
      <c r="I1044" s="319">
        <v>1.8866666666348466</v>
      </c>
      <c r="J1044" s="319">
        <v>0.2</v>
      </c>
      <c r="K1044" s="320">
        <v>20</v>
      </c>
      <c r="L1044" s="320">
        <v>15</v>
      </c>
      <c r="M1044" s="320">
        <v>4</v>
      </c>
      <c r="N1044" s="321" t="s">
        <v>224</v>
      </c>
      <c r="O1044" s="321" t="s">
        <v>225</v>
      </c>
      <c r="P1044" s="322" t="s">
        <v>225</v>
      </c>
      <c r="Q1044" s="308"/>
    </row>
    <row r="1045" spans="3:17" x14ac:dyDescent="0.2">
      <c r="C1045" s="315">
        <v>923</v>
      </c>
      <c r="D1045" s="316" t="s">
        <v>1225</v>
      </c>
      <c r="E1045" s="317" t="s">
        <v>2568</v>
      </c>
      <c r="F1045" s="317" t="s">
        <v>4062</v>
      </c>
      <c r="G1045" s="318" t="s">
        <v>1272</v>
      </c>
      <c r="H1045" s="319">
        <v>56.536666666658135</v>
      </c>
      <c r="I1045" s="319">
        <v>8.3966666666907255</v>
      </c>
      <c r="J1045" s="319">
        <v>0</v>
      </c>
      <c r="K1045" s="320">
        <v>20</v>
      </c>
      <c r="L1045" s="320">
        <v>15</v>
      </c>
      <c r="M1045" s="320">
        <v>4</v>
      </c>
      <c r="N1045" s="321" t="s">
        <v>224</v>
      </c>
      <c r="O1045" s="321" t="s">
        <v>225</v>
      </c>
      <c r="P1045" s="322" t="s">
        <v>225</v>
      </c>
      <c r="Q1045" s="308"/>
    </row>
    <row r="1046" spans="3:17" x14ac:dyDescent="0.2">
      <c r="C1046" s="315">
        <v>950</v>
      </c>
      <c r="D1046" s="316" t="s">
        <v>1225</v>
      </c>
      <c r="E1046" s="317" t="s">
        <v>2568</v>
      </c>
      <c r="F1046" s="317" t="s">
        <v>4062</v>
      </c>
      <c r="G1046" s="318" t="s">
        <v>1273</v>
      </c>
      <c r="H1046" s="319">
        <v>36.043333333334886</v>
      </c>
      <c r="I1046" s="319">
        <v>0</v>
      </c>
      <c r="J1046" s="319">
        <v>0</v>
      </c>
      <c r="K1046" s="320">
        <v>20</v>
      </c>
      <c r="L1046" s="320">
        <v>15</v>
      </c>
      <c r="M1046" s="320">
        <v>4</v>
      </c>
      <c r="N1046" s="321" t="s">
        <v>224</v>
      </c>
      <c r="O1046" s="321" t="s">
        <v>225</v>
      </c>
      <c r="P1046" s="322" t="s">
        <v>225</v>
      </c>
      <c r="Q1046" s="308"/>
    </row>
    <row r="1047" spans="3:17" x14ac:dyDescent="0.2">
      <c r="C1047" s="315">
        <v>936</v>
      </c>
      <c r="D1047" s="316" t="s">
        <v>1225</v>
      </c>
      <c r="E1047" s="317" t="s">
        <v>2568</v>
      </c>
      <c r="F1047" s="317" t="s">
        <v>4062</v>
      </c>
      <c r="G1047" s="318" t="s">
        <v>1270</v>
      </c>
      <c r="H1047" s="319">
        <v>1.5</v>
      </c>
      <c r="I1047" s="319">
        <v>0</v>
      </c>
      <c r="J1047" s="319">
        <v>0</v>
      </c>
      <c r="K1047" s="320">
        <v>20</v>
      </c>
      <c r="L1047" s="320">
        <v>15</v>
      </c>
      <c r="M1047" s="320">
        <v>4</v>
      </c>
      <c r="N1047" s="321" t="s">
        <v>225</v>
      </c>
      <c r="O1047" s="321" t="s">
        <v>225</v>
      </c>
      <c r="P1047" s="322" t="s">
        <v>225</v>
      </c>
      <c r="Q1047" s="308"/>
    </row>
    <row r="1048" spans="3:17" x14ac:dyDescent="0.2">
      <c r="C1048" s="315">
        <v>1560</v>
      </c>
      <c r="D1048" s="316" t="s">
        <v>1225</v>
      </c>
      <c r="E1048" s="317" t="s">
        <v>2568</v>
      </c>
      <c r="F1048" s="317" t="s">
        <v>4062</v>
      </c>
      <c r="G1048" s="318" t="s">
        <v>2569</v>
      </c>
      <c r="H1048" s="319">
        <v>0</v>
      </c>
      <c r="I1048" s="319">
        <v>0</v>
      </c>
      <c r="J1048" s="319">
        <v>0</v>
      </c>
      <c r="K1048" s="320">
        <v>20</v>
      </c>
      <c r="L1048" s="320">
        <v>15</v>
      </c>
      <c r="M1048" s="320">
        <v>4</v>
      </c>
      <c r="N1048" s="321" t="s">
        <v>4096</v>
      </c>
      <c r="O1048" s="321" t="s">
        <v>4096</v>
      </c>
      <c r="P1048" s="322" t="s">
        <v>4096</v>
      </c>
      <c r="Q1048" s="308"/>
    </row>
    <row r="1049" spans="3:17" x14ac:dyDescent="0.2">
      <c r="C1049" s="315">
        <v>1415</v>
      </c>
      <c r="D1049" s="316" t="s">
        <v>1225</v>
      </c>
      <c r="E1049" s="317" t="s">
        <v>2568</v>
      </c>
      <c r="F1049" s="317" t="s">
        <v>4062</v>
      </c>
      <c r="G1049" s="318" t="s">
        <v>1269</v>
      </c>
      <c r="H1049" s="319">
        <v>6.4199999999720605</v>
      </c>
      <c r="I1049" s="319">
        <v>2.7666666667093525</v>
      </c>
      <c r="J1049" s="319">
        <v>0.4</v>
      </c>
      <c r="K1049" s="320">
        <v>20</v>
      </c>
      <c r="L1049" s="320">
        <v>10</v>
      </c>
      <c r="M1049" s="320">
        <v>3</v>
      </c>
      <c r="N1049" s="321" t="s">
        <v>225</v>
      </c>
      <c r="O1049" s="321" t="s">
        <v>225</v>
      </c>
      <c r="P1049" s="322" t="s">
        <v>225</v>
      </c>
      <c r="Q1049" s="308"/>
    </row>
    <row r="1050" spans="3:17" x14ac:dyDescent="0.2">
      <c r="C1050" s="315">
        <v>1416</v>
      </c>
      <c r="D1050" s="316" t="s">
        <v>1225</v>
      </c>
      <c r="E1050" s="317" t="s">
        <v>2568</v>
      </c>
      <c r="F1050" s="317" t="s">
        <v>4062</v>
      </c>
      <c r="G1050" s="318" t="s">
        <v>1274</v>
      </c>
      <c r="H1050" s="319">
        <v>6.8133333333302293</v>
      </c>
      <c r="I1050" s="319">
        <v>2.7666666667093525</v>
      </c>
      <c r="J1050" s="319">
        <v>0.4</v>
      </c>
      <c r="K1050" s="320">
        <v>20</v>
      </c>
      <c r="L1050" s="320">
        <v>10</v>
      </c>
      <c r="M1050" s="320">
        <v>3</v>
      </c>
      <c r="N1050" s="321" t="s">
        <v>225</v>
      </c>
      <c r="O1050" s="321" t="s">
        <v>225</v>
      </c>
      <c r="P1050" s="322" t="s">
        <v>225</v>
      </c>
      <c r="Q1050" s="308"/>
    </row>
    <row r="1051" spans="3:17" x14ac:dyDescent="0.2">
      <c r="C1051" s="315">
        <v>1338</v>
      </c>
      <c r="D1051" s="316" t="s">
        <v>1225</v>
      </c>
      <c r="E1051" s="317" t="s">
        <v>2568</v>
      </c>
      <c r="F1051" s="317" t="s">
        <v>4062</v>
      </c>
      <c r="G1051" s="318" t="s">
        <v>1271</v>
      </c>
      <c r="H1051" s="319">
        <v>11.199999999976718</v>
      </c>
      <c r="I1051" s="319">
        <v>3.9766666667070241</v>
      </c>
      <c r="J1051" s="319">
        <v>0.4</v>
      </c>
      <c r="K1051" s="320">
        <v>20</v>
      </c>
      <c r="L1051" s="320">
        <v>10</v>
      </c>
      <c r="M1051" s="320">
        <v>3</v>
      </c>
      <c r="N1051" s="321" t="s">
        <v>225</v>
      </c>
      <c r="O1051" s="321" t="s">
        <v>225</v>
      </c>
      <c r="P1051" s="322" t="s">
        <v>225</v>
      </c>
      <c r="Q1051" s="308"/>
    </row>
    <row r="1052" spans="3:17" x14ac:dyDescent="0.2">
      <c r="C1052" s="315">
        <v>388</v>
      </c>
      <c r="D1052" s="316" t="s">
        <v>1225</v>
      </c>
      <c r="E1052" s="317" t="s">
        <v>2570</v>
      </c>
      <c r="F1052" s="317" t="s">
        <v>4062</v>
      </c>
      <c r="G1052" s="318" t="s">
        <v>1276</v>
      </c>
      <c r="H1052" s="319">
        <v>36.076666666637173</v>
      </c>
      <c r="I1052" s="319">
        <v>1.920000000006985</v>
      </c>
      <c r="J1052" s="319">
        <v>0.2</v>
      </c>
      <c r="K1052" s="320">
        <v>20</v>
      </c>
      <c r="L1052" s="320">
        <v>15</v>
      </c>
      <c r="M1052" s="320">
        <v>4</v>
      </c>
      <c r="N1052" s="321" t="s">
        <v>224</v>
      </c>
      <c r="O1052" s="321" t="s">
        <v>225</v>
      </c>
      <c r="P1052" s="322" t="s">
        <v>225</v>
      </c>
      <c r="Q1052" s="308"/>
    </row>
    <row r="1053" spans="3:17" x14ac:dyDescent="0.2">
      <c r="C1053" s="315">
        <v>1516</v>
      </c>
      <c r="D1053" s="316" t="s">
        <v>1225</v>
      </c>
      <c r="E1053" s="317" t="s">
        <v>2570</v>
      </c>
      <c r="F1053" s="317" t="s">
        <v>4062</v>
      </c>
      <c r="G1053" s="318" t="s">
        <v>1277</v>
      </c>
      <c r="H1053" s="319">
        <v>10.110000000020955</v>
      </c>
      <c r="I1053" s="319">
        <v>0</v>
      </c>
      <c r="J1053" s="319">
        <v>0</v>
      </c>
      <c r="K1053" s="320">
        <v>20</v>
      </c>
      <c r="L1053" s="320">
        <v>15</v>
      </c>
      <c r="M1053" s="320">
        <v>4</v>
      </c>
      <c r="N1053" s="321" t="s">
        <v>225</v>
      </c>
      <c r="O1053" s="321" t="s">
        <v>225</v>
      </c>
      <c r="P1053" s="322" t="s">
        <v>225</v>
      </c>
      <c r="Q1053" s="308"/>
    </row>
    <row r="1054" spans="3:17" x14ac:dyDescent="0.2">
      <c r="C1054" s="315">
        <v>976</v>
      </c>
      <c r="D1054" s="316" t="s">
        <v>1225</v>
      </c>
      <c r="E1054" s="317" t="s">
        <v>2489</v>
      </c>
      <c r="F1054" s="317" t="s">
        <v>4062</v>
      </c>
      <c r="G1054" s="318" t="s">
        <v>1278</v>
      </c>
      <c r="H1054" s="319">
        <v>28.533333333372141</v>
      </c>
      <c r="I1054" s="319">
        <v>0.22333333332790062</v>
      </c>
      <c r="J1054" s="319">
        <v>0.2</v>
      </c>
      <c r="K1054" s="320">
        <v>15</v>
      </c>
      <c r="L1054" s="320">
        <v>30</v>
      </c>
      <c r="M1054" s="320">
        <v>5</v>
      </c>
      <c r="N1054" s="321" t="s">
        <v>224</v>
      </c>
      <c r="O1054" s="321" t="s">
        <v>225</v>
      </c>
      <c r="P1054" s="322" t="s">
        <v>225</v>
      </c>
      <c r="Q1054" s="308"/>
    </row>
    <row r="1055" spans="3:17" x14ac:dyDescent="0.2">
      <c r="C1055" s="315">
        <v>2</v>
      </c>
      <c r="D1055" s="316" t="s">
        <v>1225</v>
      </c>
      <c r="E1055" s="317" t="s">
        <v>2571</v>
      </c>
      <c r="F1055" s="317" t="s">
        <v>4062</v>
      </c>
      <c r="G1055" s="318" t="s">
        <v>1280</v>
      </c>
      <c r="H1055" s="319">
        <v>15.826666666707025</v>
      </c>
      <c r="I1055" s="319">
        <v>84.303333333309283</v>
      </c>
      <c r="J1055" s="319">
        <v>4.6000000000000005</v>
      </c>
      <c r="K1055" s="320">
        <v>15</v>
      </c>
      <c r="L1055" s="320">
        <v>30</v>
      </c>
      <c r="M1055" s="320">
        <v>5</v>
      </c>
      <c r="N1055" s="321" t="s">
        <v>224</v>
      </c>
      <c r="O1055" s="321" t="s">
        <v>224</v>
      </c>
      <c r="P1055" s="322" t="s">
        <v>225</v>
      </c>
      <c r="Q1055" s="308"/>
    </row>
    <row r="1056" spans="3:17" x14ac:dyDescent="0.2">
      <c r="C1056" s="315">
        <v>37</v>
      </c>
      <c r="D1056" s="316" t="s">
        <v>1225</v>
      </c>
      <c r="E1056" s="317" t="s">
        <v>2571</v>
      </c>
      <c r="F1056" s="317" t="s">
        <v>4062</v>
      </c>
      <c r="G1056" s="318" t="s">
        <v>1281</v>
      </c>
      <c r="H1056" s="319">
        <v>6.6999999999767175</v>
      </c>
      <c r="I1056" s="319">
        <v>0</v>
      </c>
      <c r="J1056" s="319">
        <v>0</v>
      </c>
      <c r="K1056" s="320">
        <v>20</v>
      </c>
      <c r="L1056" s="320">
        <v>10</v>
      </c>
      <c r="M1056" s="320">
        <v>3</v>
      </c>
      <c r="N1056" s="321" t="s">
        <v>225</v>
      </c>
      <c r="O1056" s="321" t="s">
        <v>225</v>
      </c>
      <c r="P1056" s="322" t="s">
        <v>225</v>
      </c>
      <c r="Q1056" s="308"/>
    </row>
    <row r="1057" spans="3:17" x14ac:dyDescent="0.2">
      <c r="C1057" s="315">
        <v>50</v>
      </c>
      <c r="D1057" s="316" t="s">
        <v>1225</v>
      </c>
      <c r="E1057" s="317" t="s">
        <v>2571</v>
      </c>
      <c r="F1057" s="317" t="s">
        <v>4062</v>
      </c>
      <c r="G1057" s="318" t="s">
        <v>1279</v>
      </c>
      <c r="H1057" s="319">
        <v>3.0566666666767563</v>
      </c>
      <c r="I1057" s="319">
        <v>1.6533333333092743</v>
      </c>
      <c r="J1057" s="319">
        <v>0</v>
      </c>
      <c r="K1057" s="320">
        <v>15</v>
      </c>
      <c r="L1057" s="320">
        <v>30</v>
      </c>
      <c r="M1057" s="320">
        <v>5</v>
      </c>
      <c r="N1057" s="321" t="s">
        <v>225</v>
      </c>
      <c r="O1057" s="321" t="s">
        <v>225</v>
      </c>
      <c r="P1057" s="322" t="s">
        <v>225</v>
      </c>
      <c r="Q1057" s="308"/>
    </row>
    <row r="1058" spans="3:17" x14ac:dyDescent="0.2">
      <c r="C1058" s="315">
        <v>933</v>
      </c>
      <c r="D1058" s="316" t="s">
        <v>1225</v>
      </c>
      <c r="E1058" s="317" t="s">
        <v>2572</v>
      </c>
      <c r="F1058" s="317" t="s">
        <v>4062</v>
      </c>
      <c r="G1058" s="318" t="s">
        <v>1282</v>
      </c>
      <c r="H1058" s="319">
        <v>0</v>
      </c>
      <c r="I1058" s="319">
        <v>0</v>
      </c>
      <c r="J1058" s="319">
        <v>0</v>
      </c>
      <c r="K1058" s="320">
        <v>15</v>
      </c>
      <c r="L1058" s="320">
        <v>30</v>
      </c>
      <c r="M1058" s="320">
        <v>5</v>
      </c>
      <c r="N1058" s="321" t="s">
        <v>225</v>
      </c>
      <c r="O1058" s="321" t="s">
        <v>225</v>
      </c>
      <c r="P1058" s="322" t="s">
        <v>225</v>
      </c>
      <c r="Q1058" s="308"/>
    </row>
    <row r="1059" spans="3:17" x14ac:dyDescent="0.2">
      <c r="C1059" s="315">
        <v>939</v>
      </c>
      <c r="D1059" s="316" t="s">
        <v>1225</v>
      </c>
      <c r="E1059" s="317" t="s">
        <v>2572</v>
      </c>
      <c r="F1059" s="317" t="s">
        <v>4062</v>
      </c>
      <c r="G1059" s="318" t="s">
        <v>1283</v>
      </c>
      <c r="H1059" s="319">
        <v>0</v>
      </c>
      <c r="I1059" s="319">
        <v>0</v>
      </c>
      <c r="J1059" s="319">
        <v>0</v>
      </c>
      <c r="K1059" s="320">
        <v>15</v>
      </c>
      <c r="L1059" s="320">
        <v>30</v>
      </c>
      <c r="M1059" s="320">
        <v>5</v>
      </c>
      <c r="N1059" s="321" t="s">
        <v>225</v>
      </c>
      <c r="O1059" s="321" t="s">
        <v>225</v>
      </c>
      <c r="P1059" s="322" t="s">
        <v>225</v>
      </c>
      <c r="Q1059" s="308"/>
    </row>
    <row r="1060" spans="3:17" x14ac:dyDescent="0.2">
      <c r="C1060" s="315">
        <v>1356</v>
      </c>
      <c r="D1060" s="316" t="s">
        <v>1225</v>
      </c>
      <c r="E1060" s="317" t="s">
        <v>2573</v>
      </c>
      <c r="F1060" s="317" t="s">
        <v>4062</v>
      </c>
      <c r="G1060" s="318" t="s">
        <v>1284</v>
      </c>
      <c r="H1060" s="319">
        <v>0</v>
      </c>
      <c r="I1060" s="319">
        <v>0</v>
      </c>
      <c r="J1060" s="319">
        <v>0</v>
      </c>
      <c r="K1060" s="320">
        <v>15</v>
      </c>
      <c r="L1060" s="320">
        <v>30</v>
      </c>
      <c r="M1060" s="320">
        <v>5</v>
      </c>
      <c r="N1060" s="321" t="s">
        <v>225</v>
      </c>
      <c r="O1060" s="321" t="s">
        <v>225</v>
      </c>
      <c r="P1060" s="322" t="s">
        <v>225</v>
      </c>
      <c r="Q1060" s="308"/>
    </row>
    <row r="1061" spans="3:17" x14ac:dyDescent="0.2">
      <c r="C1061" s="315">
        <v>27</v>
      </c>
      <c r="D1061" s="316" t="s">
        <v>1225</v>
      </c>
      <c r="E1061" s="317" t="s">
        <v>2574</v>
      </c>
      <c r="F1061" s="317" t="s">
        <v>4062</v>
      </c>
      <c r="G1061" s="318" t="s">
        <v>1285</v>
      </c>
      <c r="H1061" s="319">
        <v>0</v>
      </c>
      <c r="I1061" s="319">
        <v>0</v>
      </c>
      <c r="J1061" s="319">
        <v>0</v>
      </c>
      <c r="K1061" s="320">
        <v>20</v>
      </c>
      <c r="L1061" s="320">
        <v>10</v>
      </c>
      <c r="M1061" s="320">
        <v>3</v>
      </c>
      <c r="N1061" s="321" t="s">
        <v>225</v>
      </c>
      <c r="O1061" s="321" t="s">
        <v>225</v>
      </c>
      <c r="P1061" s="322" t="s">
        <v>225</v>
      </c>
      <c r="Q1061" s="308"/>
    </row>
    <row r="1062" spans="3:17" x14ac:dyDescent="0.2">
      <c r="C1062" s="315">
        <v>766</v>
      </c>
      <c r="D1062" s="316" t="s">
        <v>1225</v>
      </c>
      <c r="E1062" s="317" t="s">
        <v>2510</v>
      </c>
      <c r="F1062" s="317" t="s">
        <v>4062</v>
      </c>
      <c r="G1062" s="318" t="s">
        <v>1286</v>
      </c>
      <c r="H1062" s="319">
        <v>0</v>
      </c>
      <c r="I1062" s="319">
        <v>0</v>
      </c>
      <c r="J1062" s="319">
        <v>0</v>
      </c>
      <c r="K1062" s="320">
        <v>20</v>
      </c>
      <c r="L1062" s="320">
        <v>10</v>
      </c>
      <c r="M1062" s="320">
        <v>3</v>
      </c>
      <c r="N1062" s="321" t="s">
        <v>225</v>
      </c>
      <c r="O1062" s="321" t="s">
        <v>225</v>
      </c>
      <c r="P1062" s="322" t="s">
        <v>225</v>
      </c>
      <c r="Q1062" s="308"/>
    </row>
    <row r="1063" spans="3:17" x14ac:dyDescent="0.2">
      <c r="C1063" s="315">
        <v>854</v>
      </c>
      <c r="D1063" s="316" t="s">
        <v>1225</v>
      </c>
      <c r="E1063" s="317" t="s">
        <v>2510</v>
      </c>
      <c r="F1063" s="317" t="s">
        <v>4062</v>
      </c>
      <c r="G1063" s="318" t="s">
        <v>1287</v>
      </c>
      <c r="H1063" s="319">
        <v>0</v>
      </c>
      <c r="I1063" s="319">
        <v>0</v>
      </c>
      <c r="J1063" s="319">
        <v>0</v>
      </c>
      <c r="K1063" s="320">
        <v>20</v>
      </c>
      <c r="L1063" s="320">
        <v>10</v>
      </c>
      <c r="M1063" s="320">
        <v>3</v>
      </c>
      <c r="N1063" s="321" t="s">
        <v>225</v>
      </c>
      <c r="O1063" s="321" t="s">
        <v>225</v>
      </c>
      <c r="P1063" s="322" t="s">
        <v>225</v>
      </c>
      <c r="Q1063" s="308"/>
    </row>
    <row r="1064" spans="3:17" x14ac:dyDescent="0.2">
      <c r="C1064" s="315">
        <v>727</v>
      </c>
      <c r="D1064" s="316" t="s">
        <v>1225</v>
      </c>
      <c r="E1064" s="317" t="s">
        <v>2492</v>
      </c>
      <c r="F1064" s="317" t="s">
        <v>4062</v>
      </c>
      <c r="G1064" s="318" t="s">
        <v>1288</v>
      </c>
      <c r="H1064" s="319">
        <v>15.039999999990687</v>
      </c>
      <c r="I1064" s="319">
        <v>10.903333333320916</v>
      </c>
      <c r="J1064" s="319">
        <v>0.8</v>
      </c>
      <c r="K1064" s="320">
        <v>15</v>
      </c>
      <c r="L1064" s="320">
        <v>30</v>
      </c>
      <c r="M1064" s="320">
        <v>5</v>
      </c>
      <c r="N1064" s="321" t="s">
        <v>224</v>
      </c>
      <c r="O1064" s="321" t="s">
        <v>225</v>
      </c>
      <c r="P1064" s="322" t="s">
        <v>225</v>
      </c>
      <c r="Q1064" s="308"/>
    </row>
    <row r="1065" spans="3:17" x14ac:dyDescent="0.2">
      <c r="C1065" s="315">
        <v>1019</v>
      </c>
      <c r="D1065" s="316" t="s">
        <v>1225</v>
      </c>
      <c r="E1065" s="317" t="s">
        <v>2575</v>
      </c>
      <c r="F1065" s="317" t="s">
        <v>4062</v>
      </c>
      <c r="G1065" s="318" t="s">
        <v>2576</v>
      </c>
      <c r="H1065" s="319">
        <v>13.426666666637175</v>
      </c>
      <c r="I1065" s="319">
        <v>6.5933333333465276</v>
      </c>
      <c r="J1065" s="319">
        <v>1.8</v>
      </c>
      <c r="K1065" s="320">
        <v>20</v>
      </c>
      <c r="L1065" s="320">
        <v>10</v>
      </c>
      <c r="M1065" s="320">
        <v>3</v>
      </c>
      <c r="N1065" s="321" t="s">
        <v>225</v>
      </c>
      <c r="O1065" s="321" t="s">
        <v>225</v>
      </c>
      <c r="P1065" s="322" t="s">
        <v>225</v>
      </c>
      <c r="Q1065" s="308"/>
    </row>
    <row r="1066" spans="3:17" x14ac:dyDescent="0.2">
      <c r="C1066" s="315">
        <v>18</v>
      </c>
      <c r="D1066" s="316" t="s">
        <v>1225</v>
      </c>
      <c r="E1066" s="317" t="s">
        <v>2575</v>
      </c>
      <c r="F1066" s="317" t="s">
        <v>4062</v>
      </c>
      <c r="G1066" s="318" t="s">
        <v>2577</v>
      </c>
      <c r="H1066" s="319">
        <v>13.426666666637175</v>
      </c>
      <c r="I1066" s="319">
        <v>6.5933333333465276</v>
      </c>
      <c r="J1066" s="319">
        <v>1.8</v>
      </c>
      <c r="K1066" s="320">
        <v>20</v>
      </c>
      <c r="L1066" s="320">
        <v>10</v>
      </c>
      <c r="M1066" s="320">
        <v>3</v>
      </c>
      <c r="N1066" s="321" t="s">
        <v>225</v>
      </c>
      <c r="O1066" s="321" t="s">
        <v>225</v>
      </c>
      <c r="P1066" s="322" t="s">
        <v>225</v>
      </c>
      <c r="Q1066" s="308"/>
    </row>
    <row r="1067" spans="3:17" x14ac:dyDescent="0.2">
      <c r="C1067" s="315">
        <v>56</v>
      </c>
      <c r="D1067" s="316" t="s">
        <v>1225</v>
      </c>
      <c r="E1067" s="317" t="s">
        <v>2575</v>
      </c>
      <c r="F1067" s="317" t="s">
        <v>4062</v>
      </c>
      <c r="G1067" s="318" t="s">
        <v>2578</v>
      </c>
      <c r="H1067" s="319">
        <v>13.426666666637175</v>
      </c>
      <c r="I1067" s="319">
        <v>6.5933333333465276</v>
      </c>
      <c r="J1067" s="319">
        <v>1.8</v>
      </c>
      <c r="K1067" s="320">
        <v>20</v>
      </c>
      <c r="L1067" s="320">
        <v>10</v>
      </c>
      <c r="M1067" s="320">
        <v>3</v>
      </c>
      <c r="N1067" s="321" t="s">
        <v>225</v>
      </c>
      <c r="O1067" s="321" t="s">
        <v>225</v>
      </c>
      <c r="P1067" s="322" t="s">
        <v>225</v>
      </c>
      <c r="Q1067" s="308"/>
    </row>
    <row r="1068" spans="3:17" x14ac:dyDescent="0.2">
      <c r="C1068" s="315">
        <v>94</v>
      </c>
      <c r="D1068" s="316" t="s">
        <v>1225</v>
      </c>
      <c r="E1068" s="317" t="s">
        <v>2575</v>
      </c>
      <c r="F1068" s="317" t="s">
        <v>4062</v>
      </c>
      <c r="G1068" s="318" t="s">
        <v>1289</v>
      </c>
      <c r="H1068" s="319">
        <v>17.376666666625535</v>
      </c>
      <c r="I1068" s="319">
        <v>8.053333333355841</v>
      </c>
      <c r="J1068" s="319">
        <v>2.2000000000000002</v>
      </c>
      <c r="K1068" s="320">
        <v>20</v>
      </c>
      <c r="L1068" s="320">
        <v>10</v>
      </c>
      <c r="M1068" s="320">
        <v>3</v>
      </c>
      <c r="N1068" s="321" t="s">
        <v>225</v>
      </c>
      <c r="O1068" s="321" t="s">
        <v>225</v>
      </c>
      <c r="P1068" s="322" t="s">
        <v>225</v>
      </c>
      <c r="Q1068" s="308"/>
    </row>
    <row r="1069" spans="3:17" x14ac:dyDescent="0.2">
      <c r="C1069" s="315">
        <v>935</v>
      </c>
      <c r="D1069" s="316" t="s">
        <v>1225</v>
      </c>
      <c r="E1069" s="317" t="s">
        <v>2499</v>
      </c>
      <c r="F1069" s="317" t="s">
        <v>4062</v>
      </c>
      <c r="G1069" s="318" t="s">
        <v>1290</v>
      </c>
      <c r="H1069" s="319">
        <v>21.453333333309274</v>
      </c>
      <c r="I1069" s="319">
        <v>4.1733333333511835</v>
      </c>
      <c r="J1069" s="319">
        <v>0.2</v>
      </c>
      <c r="K1069" s="320">
        <v>20</v>
      </c>
      <c r="L1069" s="320">
        <v>15</v>
      </c>
      <c r="M1069" s="320">
        <v>4</v>
      </c>
      <c r="N1069" s="321" t="s">
        <v>224</v>
      </c>
      <c r="O1069" s="321" t="s">
        <v>225</v>
      </c>
      <c r="P1069" s="322" t="s">
        <v>225</v>
      </c>
      <c r="Q1069" s="308"/>
    </row>
    <row r="1070" spans="3:17" x14ac:dyDescent="0.2">
      <c r="C1070" s="315">
        <v>1476</v>
      </c>
      <c r="D1070" s="316" t="s">
        <v>1225</v>
      </c>
      <c r="E1070" s="317" t="s">
        <v>2459</v>
      </c>
      <c r="F1070" s="317" t="s">
        <v>4062</v>
      </c>
      <c r="G1070" s="318" t="s">
        <v>1291</v>
      </c>
      <c r="H1070" s="319">
        <v>0</v>
      </c>
      <c r="I1070" s="319">
        <v>1.313333333353512</v>
      </c>
      <c r="J1070" s="319">
        <v>0</v>
      </c>
      <c r="K1070" s="320">
        <v>20</v>
      </c>
      <c r="L1070" s="320">
        <v>10</v>
      </c>
      <c r="M1070" s="320">
        <v>3</v>
      </c>
      <c r="N1070" s="321" t="s">
        <v>225</v>
      </c>
      <c r="O1070" s="321" t="s">
        <v>225</v>
      </c>
      <c r="P1070" s="322" t="s">
        <v>225</v>
      </c>
      <c r="Q1070" s="308"/>
    </row>
    <row r="1071" spans="3:17" x14ac:dyDescent="0.2">
      <c r="C1071" s="315">
        <v>940</v>
      </c>
      <c r="D1071" s="316" t="s">
        <v>1225</v>
      </c>
      <c r="E1071" s="317" t="s">
        <v>2459</v>
      </c>
      <c r="F1071" s="317" t="s">
        <v>4062</v>
      </c>
      <c r="G1071" s="318" t="s">
        <v>1293</v>
      </c>
      <c r="H1071" s="319">
        <v>14.313333333365154</v>
      </c>
      <c r="I1071" s="319">
        <v>4.3666666666511444</v>
      </c>
      <c r="J1071" s="319">
        <v>0</v>
      </c>
      <c r="K1071" s="320">
        <v>20</v>
      </c>
      <c r="L1071" s="320">
        <v>10</v>
      </c>
      <c r="M1071" s="320">
        <v>3</v>
      </c>
      <c r="N1071" s="321" t="s">
        <v>225</v>
      </c>
      <c r="O1071" s="321" t="s">
        <v>225</v>
      </c>
      <c r="P1071" s="322" t="s">
        <v>225</v>
      </c>
      <c r="Q1071" s="308"/>
    </row>
    <row r="1072" spans="3:17" x14ac:dyDescent="0.2">
      <c r="C1072" s="315">
        <v>444</v>
      </c>
      <c r="D1072" s="316" t="s">
        <v>1225</v>
      </c>
      <c r="E1072" s="317" t="s">
        <v>2459</v>
      </c>
      <c r="F1072" s="317" t="s">
        <v>4062</v>
      </c>
      <c r="G1072" s="318" t="s">
        <v>1294</v>
      </c>
      <c r="H1072" s="319">
        <v>6.3466666666790843</v>
      </c>
      <c r="I1072" s="319">
        <v>0</v>
      </c>
      <c r="J1072" s="319">
        <v>0</v>
      </c>
      <c r="K1072" s="320">
        <v>15</v>
      </c>
      <c r="L1072" s="320">
        <v>30</v>
      </c>
      <c r="M1072" s="320">
        <v>5</v>
      </c>
      <c r="N1072" s="321" t="s">
        <v>225</v>
      </c>
      <c r="O1072" s="321" t="s">
        <v>225</v>
      </c>
      <c r="P1072" s="322" t="s">
        <v>225</v>
      </c>
      <c r="Q1072" s="308"/>
    </row>
    <row r="1073" spans="3:17" x14ac:dyDescent="0.2">
      <c r="C1073" s="315">
        <v>668</v>
      </c>
      <c r="D1073" s="316" t="s">
        <v>1225</v>
      </c>
      <c r="E1073" s="317" t="s">
        <v>2459</v>
      </c>
      <c r="F1073" s="317" t="s">
        <v>4062</v>
      </c>
      <c r="G1073" s="318" t="s">
        <v>1292</v>
      </c>
      <c r="H1073" s="319">
        <v>70.350000000000009</v>
      </c>
      <c r="I1073" s="319">
        <v>12.406666666665116</v>
      </c>
      <c r="J1073" s="319">
        <v>0.2</v>
      </c>
      <c r="K1073" s="320">
        <v>15</v>
      </c>
      <c r="L1073" s="320">
        <v>30</v>
      </c>
      <c r="M1073" s="320">
        <v>5</v>
      </c>
      <c r="N1073" s="321" t="s">
        <v>224</v>
      </c>
      <c r="O1073" s="321" t="s">
        <v>225</v>
      </c>
      <c r="P1073" s="322" t="s">
        <v>225</v>
      </c>
      <c r="Q1073" s="308"/>
    </row>
    <row r="1074" spans="3:17" x14ac:dyDescent="0.2">
      <c r="C1074" s="315">
        <v>1477</v>
      </c>
      <c r="D1074" s="316" t="s">
        <v>1225</v>
      </c>
      <c r="E1074" s="317" t="s">
        <v>2459</v>
      </c>
      <c r="F1074" s="317" t="s">
        <v>4062</v>
      </c>
      <c r="G1074" s="318" t="s">
        <v>1294</v>
      </c>
      <c r="H1074" s="319">
        <v>6.3466666666790843</v>
      </c>
      <c r="I1074" s="319">
        <v>0</v>
      </c>
      <c r="J1074" s="319">
        <v>0</v>
      </c>
      <c r="K1074" s="320">
        <v>15</v>
      </c>
      <c r="L1074" s="320">
        <v>30</v>
      </c>
      <c r="M1074" s="320">
        <v>5</v>
      </c>
      <c r="N1074" s="321" t="s">
        <v>225</v>
      </c>
      <c r="O1074" s="321" t="s">
        <v>225</v>
      </c>
      <c r="P1074" s="322" t="s">
        <v>225</v>
      </c>
      <c r="Q1074" s="308"/>
    </row>
    <row r="1075" spans="3:17" x14ac:dyDescent="0.2">
      <c r="C1075" s="315">
        <v>921</v>
      </c>
      <c r="D1075" s="316" t="s">
        <v>1225</v>
      </c>
      <c r="E1075" s="317" t="s">
        <v>2459</v>
      </c>
      <c r="F1075" s="317" t="s">
        <v>4062</v>
      </c>
      <c r="G1075" s="318" t="s">
        <v>1295</v>
      </c>
      <c r="H1075" s="319">
        <v>95.110000000032599</v>
      </c>
      <c r="I1075" s="319">
        <v>1160.0733333333862</v>
      </c>
      <c r="J1075" s="319">
        <v>0.2</v>
      </c>
      <c r="K1075" s="320">
        <v>20</v>
      </c>
      <c r="L1075" s="320">
        <v>10</v>
      </c>
      <c r="M1075" s="320">
        <v>3</v>
      </c>
      <c r="N1075" s="321" t="s">
        <v>224</v>
      </c>
      <c r="O1075" s="321" t="s">
        <v>224</v>
      </c>
      <c r="P1075" s="322" t="s">
        <v>225</v>
      </c>
      <c r="Q1075" s="308"/>
    </row>
    <row r="1076" spans="3:17" x14ac:dyDescent="0.2">
      <c r="C1076" s="315">
        <v>1482</v>
      </c>
      <c r="D1076" s="316" t="s">
        <v>1225</v>
      </c>
      <c r="E1076" s="317" t="s">
        <v>2579</v>
      </c>
      <c r="F1076" s="317" t="s">
        <v>4062</v>
      </c>
      <c r="G1076" s="318" t="s">
        <v>1300</v>
      </c>
      <c r="H1076" s="319">
        <v>93.219017599084864</v>
      </c>
      <c r="I1076" s="319">
        <v>0</v>
      </c>
      <c r="J1076" s="319">
        <v>0</v>
      </c>
      <c r="K1076" s="320">
        <v>20</v>
      </c>
      <c r="L1076" s="320">
        <v>15</v>
      </c>
      <c r="M1076" s="320">
        <v>4</v>
      </c>
      <c r="N1076" s="321" t="s">
        <v>4096</v>
      </c>
      <c r="O1076" s="321" t="s">
        <v>4096</v>
      </c>
      <c r="P1076" s="322" t="s">
        <v>4096</v>
      </c>
      <c r="Q1076" s="308"/>
    </row>
    <row r="1077" spans="3:17" x14ac:dyDescent="0.2">
      <c r="C1077" s="315">
        <v>1483</v>
      </c>
      <c r="D1077" s="316" t="s">
        <v>1225</v>
      </c>
      <c r="E1077" s="317" t="s">
        <v>2579</v>
      </c>
      <c r="F1077" s="317" t="s">
        <v>4062</v>
      </c>
      <c r="G1077" s="318" t="s">
        <v>1301</v>
      </c>
      <c r="H1077" s="319">
        <v>72.16340950882639</v>
      </c>
      <c r="I1077" s="319">
        <v>15.780010506969239</v>
      </c>
      <c r="J1077" s="319">
        <v>0</v>
      </c>
      <c r="K1077" s="320">
        <v>20</v>
      </c>
      <c r="L1077" s="320">
        <v>15</v>
      </c>
      <c r="M1077" s="320">
        <v>4</v>
      </c>
      <c r="N1077" s="321" t="s">
        <v>4096</v>
      </c>
      <c r="O1077" s="321" t="s">
        <v>4096</v>
      </c>
      <c r="P1077" s="322" t="s">
        <v>4096</v>
      </c>
      <c r="Q1077" s="308"/>
    </row>
    <row r="1078" spans="3:17" x14ac:dyDescent="0.2">
      <c r="C1078" s="315">
        <v>1543</v>
      </c>
      <c r="D1078" s="316" t="s">
        <v>1225</v>
      </c>
      <c r="E1078" s="317" t="s">
        <v>2579</v>
      </c>
      <c r="F1078" s="317" t="s">
        <v>4062</v>
      </c>
      <c r="G1078" s="318" t="s">
        <v>1303</v>
      </c>
      <c r="H1078" s="319">
        <v>14.55135471046427</v>
      </c>
      <c r="I1078" s="319">
        <v>20.435918468803578</v>
      </c>
      <c r="J1078" s="319">
        <v>0.20432513049962711</v>
      </c>
      <c r="K1078" s="320">
        <v>20</v>
      </c>
      <c r="L1078" s="320">
        <v>15</v>
      </c>
      <c r="M1078" s="320">
        <v>4</v>
      </c>
      <c r="N1078" s="321" t="s">
        <v>4096</v>
      </c>
      <c r="O1078" s="321" t="s">
        <v>4096</v>
      </c>
      <c r="P1078" s="322" t="s">
        <v>4096</v>
      </c>
      <c r="Q1078" s="308"/>
    </row>
    <row r="1079" spans="3:17" x14ac:dyDescent="0.2">
      <c r="C1079" s="315">
        <v>1544</v>
      </c>
      <c r="D1079" s="316" t="s">
        <v>1225</v>
      </c>
      <c r="E1079" s="317" t="s">
        <v>2579</v>
      </c>
      <c r="F1079" s="317" t="s">
        <v>4062</v>
      </c>
      <c r="G1079" s="318" t="s">
        <v>1304</v>
      </c>
      <c r="H1079" s="319">
        <v>2.8264976385504239</v>
      </c>
      <c r="I1079" s="319">
        <v>15.593412875983825</v>
      </c>
      <c r="J1079" s="319">
        <v>0</v>
      </c>
      <c r="K1079" s="320">
        <v>20</v>
      </c>
      <c r="L1079" s="320">
        <v>15</v>
      </c>
      <c r="M1079" s="320">
        <v>4</v>
      </c>
      <c r="N1079" s="321" t="s">
        <v>4096</v>
      </c>
      <c r="O1079" s="321" t="s">
        <v>4096</v>
      </c>
      <c r="P1079" s="322" t="s">
        <v>4096</v>
      </c>
      <c r="Q1079" s="308"/>
    </row>
    <row r="1080" spans="3:17" x14ac:dyDescent="0.2">
      <c r="C1080" s="315">
        <v>1585</v>
      </c>
      <c r="D1080" s="316" t="s">
        <v>1225</v>
      </c>
      <c r="E1080" s="317" t="s">
        <v>2579</v>
      </c>
      <c r="F1080" s="317" t="s">
        <v>4062</v>
      </c>
      <c r="G1080" s="318" t="s">
        <v>1302</v>
      </c>
      <c r="H1080" s="319">
        <v>67.699999999953434</v>
      </c>
      <c r="I1080" s="319">
        <v>0</v>
      </c>
      <c r="J1080" s="319">
        <v>0</v>
      </c>
      <c r="K1080" s="320">
        <v>20</v>
      </c>
      <c r="L1080" s="320">
        <v>15</v>
      </c>
      <c r="M1080" s="320">
        <v>4</v>
      </c>
      <c r="N1080" s="321" t="s">
        <v>4096</v>
      </c>
      <c r="O1080" s="321" t="s">
        <v>4096</v>
      </c>
      <c r="P1080" s="322" t="s">
        <v>4096</v>
      </c>
      <c r="Q1080" s="308"/>
    </row>
    <row r="1081" spans="3:17" x14ac:dyDescent="0.2">
      <c r="C1081" s="315">
        <v>942</v>
      </c>
      <c r="D1081" s="316" t="s">
        <v>1225</v>
      </c>
      <c r="E1081" s="317" t="s">
        <v>2579</v>
      </c>
      <c r="F1081" s="317" t="s">
        <v>4062</v>
      </c>
      <c r="G1081" s="318" t="s">
        <v>1296</v>
      </c>
      <c r="H1081" s="319">
        <v>23.983333333279006</v>
      </c>
      <c r="I1081" s="319">
        <v>0.94333333333488556</v>
      </c>
      <c r="J1081" s="319">
        <v>0</v>
      </c>
      <c r="K1081" s="320">
        <v>20</v>
      </c>
      <c r="L1081" s="320">
        <v>15</v>
      </c>
      <c r="M1081" s="320">
        <v>4</v>
      </c>
      <c r="N1081" s="321" t="s">
        <v>224</v>
      </c>
      <c r="O1081" s="321" t="s">
        <v>225</v>
      </c>
      <c r="P1081" s="322" t="s">
        <v>225</v>
      </c>
      <c r="Q1081" s="308"/>
    </row>
    <row r="1082" spans="3:17" x14ac:dyDescent="0.2">
      <c r="C1082" s="315">
        <v>956</v>
      </c>
      <c r="D1082" s="316" t="s">
        <v>1225</v>
      </c>
      <c r="E1082" s="317" t="s">
        <v>2579</v>
      </c>
      <c r="F1082" s="317" t="s">
        <v>4062</v>
      </c>
      <c r="G1082" s="318" t="s">
        <v>1297</v>
      </c>
      <c r="H1082" s="319">
        <v>23.123333333234768</v>
      </c>
      <c r="I1082" s="319">
        <v>0</v>
      </c>
      <c r="J1082" s="319">
        <v>0</v>
      </c>
      <c r="K1082" s="320">
        <v>20</v>
      </c>
      <c r="L1082" s="320">
        <v>15</v>
      </c>
      <c r="M1082" s="320">
        <v>4</v>
      </c>
      <c r="N1082" s="321" t="s">
        <v>224</v>
      </c>
      <c r="O1082" s="321" t="s">
        <v>225</v>
      </c>
      <c r="P1082" s="322" t="s">
        <v>225</v>
      </c>
      <c r="Q1082" s="308"/>
    </row>
    <row r="1083" spans="3:17" x14ac:dyDescent="0.2">
      <c r="C1083" s="315">
        <v>943</v>
      </c>
      <c r="D1083" s="316" t="s">
        <v>1225</v>
      </c>
      <c r="E1083" s="317" t="s">
        <v>2579</v>
      </c>
      <c r="F1083" s="317" t="s">
        <v>4062</v>
      </c>
      <c r="G1083" s="318" t="s">
        <v>1298</v>
      </c>
      <c r="H1083" s="319">
        <v>16.00999999990454</v>
      </c>
      <c r="I1083" s="319">
        <v>1.5166666666511448</v>
      </c>
      <c r="J1083" s="319">
        <v>0.2</v>
      </c>
      <c r="K1083" s="320">
        <v>20</v>
      </c>
      <c r="L1083" s="320">
        <v>15</v>
      </c>
      <c r="M1083" s="320">
        <v>4</v>
      </c>
      <c r="N1083" s="321" t="s">
        <v>225</v>
      </c>
      <c r="O1083" s="321" t="s">
        <v>225</v>
      </c>
      <c r="P1083" s="322" t="s">
        <v>225</v>
      </c>
      <c r="Q1083" s="308"/>
    </row>
    <row r="1084" spans="3:17" x14ac:dyDescent="0.2">
      <c r="C1084" s="315">
        <v>957</v>
      </c>
      <c r="D1084" s="316" t="s">
        <v>1225</v>
      </c>
      <c r="E1084" s="317" t="s">
        <v>2579</v>
      </c>
      <c r="F1084" s="317" t="s">
        <v>4062</v>
      </c>
      <c r="G1084" s="318" t="s">
        <v>1299</v>
      </c>
      <c r="H1084" s="319">
        <v>23.47999999994645</v>
      </c>
      <c r="I1084" s="319">
        <v>0</v>
      </c>
      <c r="J1084" s="319">
        <v>0</v>
      </c>
      <c r="K1084" s="320">
        <v>20</v>
      </c>
      <c r="L1084" s="320">
        <v>15</v>
      </c>
      <c r="M1084" s="320">
        <v>4</v>
      </c>
      <c r="N1084" s="321" t="s">
        <v>224</v>
      </c>
      <c r="O1084" s="321" t="s">
        <v>225</v>
      </c>
      <c r="P1084" s="322" t="s">
        <v>225</v>
      </c>
      <c r="Q1084" s="308"/>
    </row>
    <row r="1085" spans="3:17" x14ac:dyDescent="0.2">
      <c r="C1085" s="315">
        <v>988</v>
      </c>
      <c r="D1085" s="316" t="s">
        <v>1225</v>
      </c>
      <c r="E1085" s="317" t="s">
        <v>2579</v>
      </c>
      <c r="F1085" s="317" t="s">
        <v>4062</v>
      </c>
      <c r="G1085" s="318" t="s">
        <v>2580</v>
      </c>
      <c r="H1085" s="319">
        <v>2.523333333351184</v>
      </c>
      <c r="I1085" s="319">
        <v>191.08333333338379</v>
      </c>
      <c r="J1085" s="319">
        <v>0</v>
      </c>
      <c r="K1085" s="320">
        <v>20</v>
      </c>
      <c r="L1085" s="320">
        <v>15</v>
      </c>
      <c r="M1085" s="320">
        <v>4</v>
      </c>
      <c r="N1085" s="321" t="s">
        <v>225</v>
      </c>
      <c r="O1085" s="321" t="s">
        <v>224</v>
      </c>
      <c r="P1085" s="322" t="s">
        <v>225</v>
      </c>
      <c r="Q1085" s="308"/>
    </row>
    <row r="1086" spans="3:17" x14ac:dyDescent="0.2">
      <c r="C1086" s="315">
        <v>989</v>
      </c>
      <c r="D1086" s="316" t="s">
        <v>1225</v>
      </c>
      <c r="E1086" s="317" t="s">
        <v>2579</v>
      </c>
      <c r="F1086" s="317" t="s">
        <v>4062</v>
      </c>
      <c r="G1086" s="318" t="s">
        <v>2581</v>
      </c>
      <c r="H1086" s="319">
        <v>48.539999999979045</v>
      </c>
      <c r="I1086" s="319">
        <v>2.1899999999790452</v>
      </c>
      <c r="J1086" s="319">
        <v>0.2</v>
      </c>
      <c r="K1086" s="320">
        <v>20</v>
      </c>
      <c r="L1086" s="320">
        <v>15</v>
      </c>
      <c r="M1086" s="320">
        <v>4</v>
      </c>
      <c r="N1086" s="321" t="s">
        <v>224</v>
      </c>
      <c r="O1086" s="321" t="s">
        <v>225</v>
      </c>
      <c r="P1086" s="322" t="s">
        <v>225</v>
      </c>
      <c r="Q1086" s="308"/>
    </row>
    <row r="1087" spans="3:17" x14ac:dyDescent="0.2">
      <c r="C1087" s="315">
        <v>1583</v>
      </c>
      <c r="D1087" s="316" t="s">
        <v>1225</v>
      </c>
      <c r="E1087" s="317" t="s">
        <v>2579</v>
      </c>
      <c r="F1087" s="317" t="s">
        <v>4062</v>
      </c>
      <c r="G1087" s="318" t="s">
        <v>2582</v>
      </c>
      <c r="H1087" s="319">
        <v>42.733333333279006</v>
      </c>
      <c r="I1087" s="319">
        <v>22.149999999906868</v>
      </c>
      <c r="J1087" s="319">
        <v>0</v>
      </c>
      <c r="K1087" s="320">
        <v>20</v>
      </c>
      <c r="L1087" s="320">
        <v>15</v>
      </c>
      <c r="M1087" s="320">
        <v>4</v>
      </c>
      <c r="N1087" s="321" t="s">
        <v>4096</v>
      </c>
      <c r="O1087" s="321" t="s">
        <v>4096</v>
      </c>
      <c r="P1087" s="322" t="s">
        <v>4096</v>
      </c>
      <c r="Q1087" s="308"/>
    </row>
    <row r="1088" spans="3:17" x14ac:dyDescent="0.2">
      <c r="C1088" s="315">
        <v>1584</v>
      </c>
      <c r="D1088" s="316" t="s">
        <v>1225</v>
      </c>
      <c r="E1088" s="317" t="s">
        <v>2579</v>
      </c>
      <c r="F1088" s="317" t="s">
        <v>4062</v>
      </c>
      <c r="G1088" s="318" t="s">
        <v>2583</v>
      </c>
      <c r="H1088" s="319">
        <v>94.283333333500195</v>
      </c>
      <c r="I1088" s="319">
        <v>20.616666666639503</v>
      </c>
      <c r="J1088" s="319">
        <v>0</v>
      </c>
      <c r="K1088" s="320">
        <v>20</v>
      </c>
      <c r="L1088" s="320">
        <v>15</v>
      </c>
      <c r="M1088" s="320">
        <v>4</v>
      </c>
      <c r="N1088" s="321" t="s">
        <v>4096</v>
      </c>
      <c r="O1088" s="321" t="s">
        <v>4096</v>
      </c>
      <c r="P1088" s="322" t="s">
        <v>4096</v>
      </c>
      <c r="Q1088" s="308"/>
    </row>
    <row r="1089" spans="3:17" x14ac:dyDescent="0.2">
      <c r="C1089" s="315">
        <v>917</v>
      </c>
      <c r="D1089" s="316" t="s">
        <v>1225</v>
      </c>
      <c r="E1089" s="317" t="s">
        <v>2584</v>
      </c>
      <c r="F1089" s="317" t="s">
        <v>4062</v>
      </c>
      <c r="G1089" s="318" t="s">
        <v>1307</v>
      </c>
      <c r="H1089" s="319">
        <v>4.3700000000302683</v>
      </c>
      <c r="I1089" s="319">
        <v>16.93666666665813</v>
      </c>
      <c r="J1089" s="319">
        <v>0.8</v>
      </c>
      <c r="K1089" s="320">
        <v>20</v>
      </c>
      <c r="L1089" s="320">
        <v>15</v>
      </c>
      <c r="M1089" s="320">
        <v>4</v>
      </c>
      <c r="N1089" s="321" t="s">
        <v>225</v>
      </c>
      <c r="O1089" s="321" t="s">
        <v>224</v>
      </c>
      <c r="P1089" s="322" t="s">
        <v>225</v>
      </c>
      <c r="Q1089" s="308"/>
    </row>
    <row r="1090" spans="3:17" x14ac:dyDescent="0.2">
      <c r="C1090" s="315">
        <v>1564</v>
      </c>
      <c r="D1090" s="316" t="s">
        <v>1225</v>
      </c>
      <c r="E1090" s="317" t="s">
        <v>2584</v>
      </c>
      <c r="F1090" s="317" t="s">
        <v>4062</v>
      </c>
      <c r="G1090" s="318" t="s">
        <v>2585</v>
      </c>
      <c r="H1090" s="319">
        <v>2.5033333333558403</v>
      </c>
      <c r="I1090" s="319">
        <v>16.543333333369812</v>
      </c>
      <c r="J1090" s="319">
        <v>0.8</v>
      </c>
      <c r="K1090" s="320">
        <v>20</v>
      </c>
      <c r="L1090" s="320">
        <v>15</v>
      </c>
      <c r="M1090" s="320">
        <v>4</v>
      </c>
      <c r="N1090" s="321" t="s">
        <v>225</v>
      </c>
      <c r="O1090" s="321" t="s">
        <v>224</v>
      </c>
      <c r="P1090" s="322" t="s">
        <v>225</v>
      </c>
      <c r="Q1090" s="308"/>
    </row>
    <row r="1091" spans="3:17" x14ac:dyDescent="0.2">
      <c r="C1091" s="315">
        <v>931</v>
      </c>
      <c r="D1091" s="316" t="s">
        <v>1225</v>
      </c>
      <c r="E1091" s="317" t="s">
        <v>2584</v>
      </c>
      <c r="F1091" s="317" t="s">
        <v>4062</v>
      </c>
      <c r="G1091" s="318" t="s">
        <v>1305</v>
      </c>
      <c r="H1091" s="319">
        <v>22.026666666660461</v>
      </c>
      <c r="I1091" s="319">
        <v>13.486666666658131</v>
      </c>
      <c r="J1091" s="319">
        <v>0.8</v>
      </c>
      <c r="K1091" s="320">
        <v>20</v>
      </c>
      <c r="L1091" s="320">
        <v>15</v>
      </c>
      <c r="M1091" s="320">
        <v>4</v>
      </c>
      <c r="N1091" s="321" t="s">
        <v>224</v>
      </c>
      <c r="O1091" s="321" t="s">
        <v>225</v>
      </c>
      <c r="P1091" s="322" t="s">
        <v>225</v>
      </c>
      <c r="Q1091" s="308"/>
    </row>
    <row r="1092" spans="3:17" x14ac:dyDescent="0.2">
      <c r="C1092" s="315">
        <v>932</v>
      </c>
      <c r="D1092" s="316" t="s">
        <v>1225</v>
      </c>
      <c r="E1092" s="317" t="s">
        <v>2584</v>
      </c>
      <c r="F1092" s="317" t="s">
        <v>4062</v>
      </c>
      <c r="G1092" s="318" t="s">
        <v>1308</v>
      </c>
      <c r="H1092" s="319">
        <v>21.059999999986033</v>
      </c>
      <c r="I1092" s="319">
        <v>29.203333333355843</v>
      </c>
      <c r="J1092" s="319">
        <v>0.8</v>
      </c>
      <c r="K1092" s="320">
        <v>20</v>
      </c>
      <c r="L1092" s="320">
        <v>15</v>
      </c>
      <c r="M1092" s="320">
        <v>4</v>
      </c>
      <c r="N1092" s="321" t="s">
        <v>224</v>
      </c>
      <c r="O1092" s="321" t="s">
        <v>224</v>
      </c>
      <c r="P1092" s="322" t="s">
        <v>225</v>
      </c>
      <c r="Q1092" s="308"/>
    </row>
    <row r="1093" spans="3:17" x14ac:dyDescent="0.2">
      <c r="C1093" s="315">
        <v>952</v>
      </c>
      <c r="D1093" s="316" t="s">
        <v>1225</v>
      </c>
      <c r="E1093" s="317" t="s">
        <v>2584</v>
      </c>
      <c r="F1093" s="317" t="s">
        <v>4062</v>
      </c>
      <c r="G1093" s="318" t="s">
        <v>1306</v>
      </c>
      <c r="H1093" s="319">
        <v>85.976666666683741</v>
      </c>
      <c r="I1093" s="319">
        <v>19.989999999955764</v>
      </c>
      <c r="J1093" s="319">
        <v>2.6</v>
      </c>
      <c r="K1093" s="320">
        <v>20</v>
      </c>
      <c r="L1093" s="320">
        <v>15</v>
      </c>
      <c r="M1093" s="320">
        <v>4</v>
      </c>
      <c r="N1093" s="321" t="s">
        <v>224</v>
      </c>
      <c r="O1093" s="321" t="s">
        <v>224</v>
      </c>
      <c r="P1093" s="322" t="s">
        <v>225</v>
      </c>
      <c r="Q1093" s="308"/>
    </row>
    <row r="1094" spans="3:17" x14ac:dyDescent="0.2">
      <c r="C1094" s="315">
        <v>953</v>
      </c>
      <c r="D1094" s="316" t="s">
        <v>1225</v>
      </c>
      <c r="E1094" s="317" t="s">
        <v>2584</v>
      </c>
      <c r="F1094" s="317" t="s">
        <v>4062</v>
      </c>
      <c r="G1094" s="318" t="s">
        <v>1309</v>
      </c>
      <c r="H1094" s="319">
        <v>6.2500000000116422</v>
      </c>
      <c r="I1094" s="319">
        <v>14.866666666651145</v>
      </c>
      <c r="J1094" s="319">
        <v>1.4000000000000001</v>
      </c>
      <c r="K1094" s="320">
        <v>20</v>
      </c>
      <c r="L1094" s="320">
        <v>15</v>
      </c>
      <c r="M1094" s="320">
        <v>4</v>
      </c>
      <c r="N1094" s="321" t="s">
        <v>225</v>
      </c>
      <c r="O1094" s="321" t="s">
        <v>225</v>
      </c>
      <c r="P1094" s="322" t="s">
        <v>225</v>
      </c>
      <c r="Q1094" s="308"/>
    </row>
    <row r="1095" spans="3:17" x14ac:dyDescent="0.2">
      <c r="C1095" s="315">
        <v>938</v>
      </c>
      <c r="D1095" s="316" t="s">
        <v>1225</v>
      </c>
      <c r="E1095" s="317" t="s">
        <v>2584</v>
      </c>
      <c r="F1095" s="317" t="s">
        <v>4062</v>
      </c>
      <c r="G1095" s="318" t="s">
        <v>1310</v>
      </c>
      <c r="H1095" s="319">
        <v>0</v>
      </c>
      <c r="I1095" s="319">
        <v>4.7199999999837017</v>
      </c>
      <c r="J1095" s="319">
        <v>0.60000000000000009</v>
      </c>
      <c r="K1095" s="320">
        <v>20</v>
      </c>
      <c r="L1095" s="320">
        <v>15</v>
      </c>
      <c r="M1095" s="320">
        <v>4</v>
      </c>
      <c r="N1095" s="321" t="s">
        <v>225</v>
      </c>
      <c r="O1095" s="321" t="s">
        <v>225</v>
      </c>
      <c r="P1095" s="322" t="s">
        <v>225</v>
      </c>
      <c r="Q1095" s="308"/>
    </row>
    <row r="1096" spans="3:17" x14ac:dyDescent="0.2">
      <c r="C1096" s="315">
        <v>954</v>
      </c>
      <c r="D1096" s="316" t="s">
        <v>1225</v>
      </c>
      <c r="E1096" s="317" t="s">
        <v>2584</v>
      </c>
      <c r="F1096" s="317" t="s">
        <v>4062</v>
      </c>
      <c r="G1096" s="318" t="s">
        <v>1311</v>
      </c>
      <c r="H1096" s="319">
        <v>3.7566666666534729</v>
      </c>
      <c r="I1096" s="319">
        <v>15.613333333306947</v>
      </c>
      <c r="J1096" s="319">
        <v>0.60000000000000009</v>
      </c>
      <c r="K1096" s="320">
        <v>20</v>
      </c>
      <c r="L1096" s="320">
        <v>15</v>
      </c>
      <c r="M1096" s="320">
        <v>4</v>
      </c>
      <c r="N1096" s="321" t="s">
        <v>225</v>
      </c>
      <c r="O1096" s="321" t="s">
        <v>224</v>
      </c>
      <c r="P1096" s="322" t="s">
        <v>225</v>
      </c>
      <c r="Q1096" s="308"/>
    </row>
    <row r="1097" spans="3:17" x14ac:dyDescent="0.2">
      <c r="C1097" s="315">
        <v>919</v>
      </c>
      <c r="D1097" s="316" t="s">
        <v>1225</v>
      </c>
      <c r="E1097" s="317" t="s">
        <v>2586</v>
      </c>
      <c r="F1097" s="317" t="s">
        <v>4062</v>
      </c>
      <c r="G1097" s="318" t="s">
        <v>1312</v>
      </c>
      <c r="H1097" s="319">
        <v>0</v>
      </c>
      <c r="I1097" s="319">
        <v>0</v>
      </c>
      <c r="J1097" s="319">
        <v>0</v>
      </c>
      <c r="K1097" s="320">
        <v>20</v>
      </c>
      <c r="L1097" s="320">
        <v>15</v>
      </c>
      <c r="M1097" s="320">
        <v>4</v>
      </c>
      <c r="N1097" s="321" t="s">
        <v>225</v>
      </c>
      <c r="O1097" s="321" t="s">
        <v>225</v>
      </c>
      <c r="P1097" s="322" t="s">
        <v>225</v>
      </c>
      <c r="Q1097" s="308"/>
    </row>
    <row r="1098" spans="3:17" x14ac:dyDescent="0.2">
      <c r="C1098" s="315">
        <v>1545</v>
      </c>
      <c r="D1098" s="316" t="s">
        <v>1225</v>
      </c>
      <c r="E1098" s="317" t="s">
        <v>2586</v>
      </c>
      <c r="F1098" s="317" t="s">
        <v>4062</v>
      </c>
      <c r="G1098" s="318" t="s">
        <v>1313</v>
      </c>
      <c r="H1098" s="319">
        <v>0</v>
      </c>
      <c r="I1098" s="319">
        <v>0</v>
      </c>
      <c r="J1098" s="319">
        <v>0</v>
      </c>
      <c r="K1098" s="320">
        <v>20</v>
      </c>
      <c r="L1098" s="320">
        <v>15</v>
      </c>
      <c r="M1098" s="320">
        <v>4</v>
      </c>
      <c r="N1098" s="321" t="s">
        <v>225</v>
      </c>
      <c r="O1098" s="321" t="s">
        <v>225</v>
      </c>
      <c r="P1098" s="322" t="s">
        <v>225</v>
      </c>
      <c r="Q1098" s="308"/>
    </row>
    <row r="1099" spans="3:17" x14ac:dyDescent="0.2">
      <c r="C1099" s="315">
        <v>9</v>
      </c>
      <c r="D1099" s="316" t="s">
        <v>1225</v>
      </c>
      <c r="E1099" s="317" t="s">
        <v>2461</v>
      </c>
      <c r="F1099" s="317" t="s">
        <v>4062</v>
      </c>
      <c r="G1099" s="318" t="s">
        <v>1328</v>
      </c>
      <c r="H1099" s="319">
        <v>10.283333333360497</v>
      </c>
      <c r="I1099" s="319">
        <v>0.14666666669072584</v>
      </c>
      <c r="J1099" s="319">
        <v>0.2</v>
      </c>
      <c r="K1099" s="320">
        <v>20</v>
      </c>
      <c r="L1099" s="320">
        <v>10</v>
      </c>
      <c r="M1099" s="320">
        <v>3</v>
      </c>
      <c r="N1099" s="321" t="s">
        <v>225</v>
      </c>
      <c r="O1099" s="321" t="s">
        <v>225</v>
      </c>
      <c r="P1099" s="322" t="s">
        <v>225</v>
      </c>
      <c r="Q1099" s="308"/>
    </row>
    <row r="1100" spans="3:17" x14ac:dyDescent="0.2">
      <c r="C1100" s="315">
        <v>39</v>
      </c>
      <c r="D1100" s="316" t="s">
        <v>1225</v>
      </c>
      <c r="E1100" s="317" t="s">
        <v>2461</v>
      </c>
      <c r="F1100" s="317" t="s">
        <v>4062</v>
      </c>
      <c r="G1100" s="318" t="s">
        <v>1329</v>
      </c>
      <c r="H1100" s="319">
        <v>4.2</v>
      </c>
      <c r="I1100" s="319">
        <v>8.0000000016298145E-2</v>
      </c>
      <c r="J1100" s="319">
        <v>0.2</v>
      </c>
      <c r="K1100" s="320">
        <v>20</v>
      </c>
      <c r="L1100" s="320">
        <v>10</v>
      </c>
      <c r="M1100" s="320">
        <v>3</v>
      </c>
      <c r="N1100" s="321" t="s">
        <v>225</v>
      </c>
      <c r="O1100" s="321" t="s">
        <v>225</v>
      </c>
      <c r="P1100" s="322" t="s">
        <v>225</v>
      </c>
      <c r="Q1100" s="308"/>
    </row>
    <row r="1101" spans="3:17" x14ac:dyDescent="0.2">
      <c r="C1101" s="315">
        <v>51</v>
      </c>
      <c r="D1101" s="316" t="s">
        <v>1225</v>
      </c>
      <c r="E1101" s="317" t="s">
        <v>2461</v>
      </c>
      <c r="F1101" s="317" t="s">
        <v>4062</v>
      </c>
      <c r="G1101" s="318" t="s">
        <v>1330</v>
      </c>
      <c r="H1101" s="319">
        <v>1.4466666666674428</v>
      </c>
      <c r="I1101" s="319">
        <v>0.20000000002328308</v>
      </c>
      <c r="J1101" s="319">
        <v>0.2</v>
      </c>
      <c r="K1101" s="320">
        <v>20</v>
      </c>
      <c r="L1101" s="320">
        <v>10</v>
      </c>
      <c r="M1101" s="320">
        <v>3</v>
      </c>
      <c r="N1101" s="321" t="s">
        <v>225</v>
      </c>
      <c r="O1101" s="321" t="s">
        <v>225</v>
      </c>
      <c r="P1101" s="322" t="s">
        <v>225</v>
      </c>
      <c r="Q1101" s="308"/>
    </row>
    <row r="1102" spans="3:17" x14ac:dyDescent="0.2">
      <c r="C1102" s="315">
        <v>57</v>
      </c>
      <c r="D1102" s="316" t="s">
        <v>1225</v>
      </c>
      <c r="E1102" s="317" t="s">
        <v>2461</v>
      </c>
      <c r="F1102" s="317" t="s">
        <v>4062</v>
      </c>
      <c r="G1102" s="318" t="s">
        <v>1331</v>
      </c>
      <c r="H1102" s="319">
        <v>3.8399999999790455</v>
      </c>
      <c r="I1102" s="319">
        <v>70.593333333358174</v>
      </c>
      <c r="J1102" s="319">
        <v>0.2</v>
      </c>
      <c r="K1102" s="320">
        <v>20</v>
      </c>
      <c r="L1102" s="320">
        <v>10</v>
      </c>
      <c r="M1102" s="320">
        <v>3</v>
      </c>
      <c r="N1102" s="321" t="s">
        <v>225</v>
      </c>
      <c r="O1102" s="321" t="s">
        <v>224</v>
      </c>
      <c r="P1102" s="322" t="s">
        <v>225</v>
      </c>
      <c r="Q1102" s="308"/>
    </row>
    <row r="1103" spans="3:17" x14ac:dyDescent="0.2">
      <c r="C1103" s="315">
        <v>60</v>
      </c>
      <c r="D1103" s="316" t="s">
        <v>1225</v>
      </c>
      <c r="E1103" s="317" t="s">
        <v>2461</v>
      </c>
      <c r="F1103" s="317" t="s">
        <v>4062</v>
      </c>
      <c r="G1103" s="318" t="s">
        <v>1332</v>
      </c>
      <c r="H1103" s="319">
        <v>0</v>
      </c>
      <c r="I1103" s="319">
        <v>0</v>
      </c>
      <c r="J1103" s="319">
        <v>0</v>
      </c>
      <c r="K1103" s="320">
        <v>20</v>
      </c>
      <c r="L1103" s="320">
        <v>10</v>
      </c>
      <c r="M1103" s="320">
        <v>3</v>
      </c>
      <c r="N1103" s="321" t="s">
        <v>225</v>
      </c>
      <c r="O1103" s="321" t="s">
        <v>225</v>
      </c>
      <c r="P1103" s="322" t="s">
        <v>225</v>
      </c>
      <c r="Q1103" s="308"/>
    </row>
    <row r="1104" spans="3:17" x14ac:dyDescent="0.2">
      <c r="C1104" s="315">
        <v>71</v>
      </c>
      <c r="D1104" s="316" t="s">
        <v>1225</v>
      </c>
      <c r="E1104" s="317" t="s">
        <v>2463</v>
      </c>
      <c r="F1104" s="317" t="s">
        <v>4062</v>
      </c>
      <c r="G1104" s="318" t="s">
        <v>1325</v>
      </c>
      <c r="H1104" s="319">
        <v>15.820000000088477</v>
      </c>
      <c r="I1104" s="319">
        <v>1.4833333333139309</v>
      </c>
      <c r="J1104" s="319">
        <v>0</v>
      </c>
      <c r="K1104" s="320">
        <v>20</v>
      </c>
      <c r="L1104" s="320">
        <v>15</v>
      </c>
      <c r="M1104" s="320">
        <v>4</v>
      </c>
      <c r="N1104" s="321" t="s">
        <v>225</v>
      </c>
      <c r="O1104" s="321" t="s">
        <v>225</v>
      </c>
      <c r="P1104" s="322" t="s">
        <v>225</v>
      </c>
      <c r="Q1104" s="308"/>
    </row>
    <row r="1105" spans="3:17" x14ac:dyDescent="0.2">
      <c r="C1105" s="315">
        <v>78</v>
      </c>
      <c r="D1105" s="316" t="s">
        <v>1225</v>
      </c>
      <c r="E1105" s="317" t="s">
        <v>2463</v>
      </c>
      <c r="F1105" s="317" t="s">
        <v>4062</v>
      </c>
      <c r="G1105" s="318" t="s">
        <v>1320</v>
      </c>
      <c r="H1105" s="319">
        <v>8.7566666666418325</v>
      </c>
      <c r="I1105" s="319">
        <v>0.10666666666511447</v>
      </c>
      <c r="J1105" s="319">
        <v>0.4</v>
      </c>
      <c r="K1105" s="320">
        <v>20</v>
      </c>
      <c r="L1105" s="320">
        <v>10</v>
      </c>
      <c r="M1105" s="320">
        <v>3</v>
      </c>
      <c r="N1105" s="321" t="s">
        <v>225</v>
      </c>
      <c r="O1105" s="321" t="s">
        <v>225</v>
      </c>
      <c r="P1105" s="322" t="s">
        <v>225</v>
      </c>
      <c r="Q1105" s="308"/>
    </row>
    <row r="1106" spans="3:17" x14ac:dyDescent="0.2">
      <c r="C1106" s="315">
        <v>80</v>
      </c>
      <c r="D1106" s="316" t="s">
        <v>1225</v>
      </c>
      <c r="E1106" s="317" t="s">
        <v>2463</v>
      </c>
      <c r="F1106" s="317" t="s">
        <v>4062</v>
      </c>
      <c r="G1106" s="318" t="s">
        <v>1337</v>
      </c>
      <c r="H1106" s="319">
        <v>5.3366666666697711</v>
      </c>
      <c r="I1106" s="319">
        <v>0.44333333334652708</v>
      </c>
      <c r="J1106" s="319">
        <v>0.60000000000000009</v>
      </c>
      <c r="K1106" s="320">
        <v>15</v>
      </c>
      <c r="L1106" s="320">
        <v>30</v>
      </c>
      <c r="M1106" s="320">
        <v>5</v>
      </c>
      <c r="N1106" s="321" t="s">
        <v>225</v>
      </c>
      <c r="O1106" s="321" t="s">
        <v>225</v>
      </c>
      <c r="P1106" s="322" t="s">
        <v>225</v>
      </c>
      <c r="Q1106" s="308"/>
    </row>
    <row r="1107" spans="3:17" x14ac:dyDescent="0.2">
      <c r="C1107" s="315">
        <v>86</v>
      </c>
      <c r="D1107" s="316" t="s">
        <v>1225</v>
      </c>
      <c r="E1107" s="317" t="s">
        <v>2463</v>
      </c>
      <c r="F1107" s="317" t="s">
        <v>4062</v>
      </c>
      <c r="G1107" s="318" t="s">
        <v>1333</v>
      </c>
      <c r="H1107" s="319">
        <v>0.98333333332557238</v>
      </c>
      <c r="I1107" s="319">
        <v>713.1599999999861</v>
      </c>
      <c r="J1107" s="319">
        <v>0.2</v>
      </c>
      <c r="K1107" s="320">
        <v>20</v>
      </c>
      <c r="L1107" s="320">
        <v>10</v>
      </c>
      <c r="M1107" s="320">
        <v>3</v>
      </c>
      <c r="N1107" s="321" t="s">
        <v>225</v>
      </c>
      <c r="O1107" s="321" t="s">
        <v>224</v>
      </c>
      <c r="P1107" s="322" t="s">
        <v>225</v>
      </c>
      <c r="Q1107" s="308"/>
    </row>
    <row r="1108" spans="3:17" x14ac:dyDescent="0.2">
      <c r="C1108" s="315">
        <v>85</v>
      </c>
      <c r="D1108" s="316" t="s">
        <v>1225</v>
      </c>
      <c r="E1108" s="317" t="s">
        <v>2463</v>
      </c>
      <c r="F1108" s="317" t="s">
        <v>4062</v>
      </c>
      <c r="G1108" s="318" t="s">
        <v>1322</v>
      </c>
      <c r="H1108" s="319">
        <v>0.98333333332557238</v>
      </c>
      <c r="I1108" s="319">
        <v>36.6800000000163</v>
      </c>
      <c r="J1108" s="319">
        <v>0</v>
      </c>
      <c r="K1108" s="320">
        <v>20</v>
      </c>
      <c r="L1108" s="320">
        <v>10</v>
      </c>
      <c r="M1108" s="320">
        <v>3</v>
      </c>
      <c r="N1108" s="321" t="s">
        <v>225</v>
      </c>
      <c r="O1108" s="321" t="s">
        <v>224</v>
      </c>
      <c r="P1108" s="322" t="s">
        <v>225</v>
      </c>
      <c r="Q1108" s="308"/>
    </row>
    <row r="1109" spans="3:17" x14ac:dyDescent="0.2">
      <c r="C1109" s="315">
        <v>83</v>
      </c>
      <c r="D1109" s="316" t="s">
        <v>1225</v>
      </c>
      <c r="E1109" s="317" t="s">
        <v>2463</v>
      </c>
      <c r="F1109" s="317" t="s">
        <v>4062</v>
      </c>
      <c r="G1109" s="318" t="s">
        <v>1335</v>
      </c>
      <c r="H1109" s="319">
        <v>21.080000000016298</v>
      </c>
      <c r="I1109" s="319">
        <v>4.3699999999953434</v>
      </c>
      <c r="J1109" s="319">
        <v>0.4</v>
      </c>
      <c r="K1109" s="320">
        <v>20</v>
      </c>
      <c r="L1109" s="320">
        <v>10</v>
      </c>
      <c r="M1109" s="320">
        <v>3</v>
      </c>
      <c r="N1109" s="321" t="s">
        <v>224</v>
      </c>
      <c r="O1109" s="321" t="s">
        <v>225</v>
      </c>
      <c r="P1109" s="322" t="s">
        <v>225</v>
      </c>
      <c r="Q1109" s="308"/>
    </row>
    <row r="1110" spans="3:17" x14ac:dyDescent="0.2">
      <c r="C1110" s="315">
        <v>82</v>
      </c>
      <c r="D1110" s="316" t="s">
        <v>1225</v>
      </c>
      <c r="E1110" s="317" t="s">
        <v>2463</v>
      </c>
      <c r="F1110" s="317" t="s">
        <v>4062</v>
      </c>
      <c r="G1110" s="318" t="s">
        <v>1334</v>
      </c>
      <c r="H1110" s="319">
        <v>32.419999999995348</v>
      </c>
      <c r="I1110" s="319">
        <v>9.333333335816861E-2</v>
      </c>
      <c r="J1110" s="319">
        <v>0</v>
      </c>
      <c r="K1110" s="320">
        <v>20</v>
      </c>
      <c r="L1110" s="320">
        <v>10</v>
      </c>
      <c r="M1110" s="320">
        <v>3</v>
      </c>
      <c r="N1110" s="321" t="s">
        <v>224</v>
      </c>
      <c r="O1110" s="321" t="s">
        <v>225</v>
      </c>
      <c r="P1110" s="322" t="s">
        <v>225</v>
      </c>
      <c r="Q1110" s="308"/>
    </row>
    <row r="1111" spans="3:17" x14ac:dyDescent="0.2">
      <c r="C1111" s="315">
        <v>84</v>
      </c>
      <c r="D1111" s="316" t="s">
        <v>1225</v>
      </c>
      <c r="E1111" s="317" t="s">
        <v>2463</v>
      </c>
      <c r="F1111" s="317" t="s">
        <v>4062</v>
      </c>
      <c r="G1111" s="318" t="s">
        <v>1336</v>
      </c>
      <c r="H1111" s="319">
        <v>27.75666666661855</v>
      </c>
      <c r="I1111" s="319">
        <v>0</v>
      </c>
      <c r="J1111" s="319">
        <v>0</v>
      </c>
      <c r="K1111" s="320">
        <v>20</v>
      </c>
      <c r="L1111" s="320">
        <v>10</v>
      </c>
      <c r="M1111" s="320">
        <v>3</v>
      </c>
      <c r="N1111" s="321" t="s">
        <v>224</v>
      </c>
      <c r="O1111" s="321" t="s">
        <v>225</v>
      </c>
      <c r="P1111" s="322" t="s">
        <v>225</v>
      </c>
      <c r="Q1111" s="308"/>
    </row>
    <row r="1112" spans="3:17" x14ac:dyDescent="0.2">
      <c r="C1112" s="315">
        <v>90</v>
      </c>
      <c r="D1112" s="316" t="s">
        <v>1225</v>
      </c>
      <c r="E1112" s="317" t="s">
        <v>2463</v>
      </c>
      <c r="F1112" s="317" t="s">
        <v>4062</v>
      </c>
      <c r="G1112" s="318" t="s">
        <v>1319</v>
      </c>
      <c r="H1112" s="319">
        <v>15.490000000025612</v>
      </c>
      <c r="I1112" s="319">
        <v>2.1266666666837408</v>
      </c>
      <c r="J1112" s="319">
        <v>0</v>
      </c>
      <c r="K1112" s="320">
        <v>15</v>
      </c>
      <c r="L1112" s="320">
        <v>30</v>
      </c>
      <c r="M1112" s="320">
        <v>5</v>
      </c>
      <c r="N1112" s="321" t="s">
        <v>224</v>
      </c>
      <c r="O1112" s="321" t="s">
        <v>225</v>
      </c>
      <c r="P1112" s="322" t="s">
        <v>225</v>
      </c>
      <c r="Q1112" s="308"/>
    </row>
    <row r="1113" spans="3:17" x14ac:dyDescent="0.2">
      <c r="C1113" s="315">
        <v>91</v>
      </c>
      <c r="D1113" s="316" t="s">
        <v>1225</v>
      </c>
      <c r="E1113" s="317" t="s">
        <v>2463</v>
      </c>
      <c r="F1113" s="317" t="s">
        <v>4062</v>
      </c>
      <c r="G1113" s="318" t="s">
        <v>1323</v>
      </c>
      <c r="H1113" s="319">
        <v>24.646666666644162</v>
      </c>
      <c r="I1113" s="319">
        <v>0</v>
      </c>
      <c r="J1113" s="319">
        <v>0</v>
      </c>
      <c r="K1113" s="320">
        <v>20</v>
      </c>
      <c r="L1113" s="320">
        <v>10</v>
      </c>
      <c r="M1113" s="320">
        <v>3</v>
      </c>
      <c r="N1113" s="321" t="s">
        <v>224</v>
      </c>
      <c r="O1113" s="321" t="s">
        <v>225</v>
      </c>
      <c r="P1113" s="322" t="s">
        <v>225</v>
      </c>
      <c r="Q1113" s="308"/>
    </row>
    <row r="1114" spans="3:17" x14ac:dyDescent="0.2">
      <c r="C1114" s="315">
        <v>92</v>
      </c>
      <c r="D1114" s="316" t="s">
        <v>1225</v>
      </c>
      <c r="E1114" s="317" t="s">
        <v>2463</v>
      </c>
      <c r="F1114" s="317" t="s">
        <v>4062</v>
      </c>
      <c r="G1114" s="318" t="s">
        <v>1317</v>
      </c>
      <c r="H1114" s="319">
        <v>14.996666666725652</v>
      </c>
      <c r="I1114" s="319">
        <v>0.40666666666511447</v>
      </c>
      <c r="J1114" s="319">
        <v>0</v>
      </c>
      <c r="K1114" s="320">
        <v>20</v>
      </c>
      <c r="L1114" s="320">
        <v>10</v>
      </c>
      <c r="M1114" s="320">
        <v>3</v>
      </c>
      <c r="N1114" s="321" t="s">
        <v>225</v>
      </c>
      <c r="O1114" s="321" t="s">
        <v>225</v>
      </c>
      <c r="P1114" s="322" t="s">
        <v>225</v>
      </c>
      <c r="Q1114" s="308"/>
    </row>
    <row r="1115" spans="3:17" x14ac:dyDescent="0.2">
      <c r="C1115" s="315">
        <v>120</v>
      </c>
      <c r="D1115" s="316" t="s">
        <v>1225</v>
      </c>
      <c r="E1115" s="317" t="s">
        <v>2463</v>
      </c>
      <c r="F1115" s="317" t="s">
        <v>4062</v>
      </c>
      <c r="G1115" s="318" t="s">
        <v>1318</v>
      </c>
      <c r="H1115" s="319">
        <v>8.4066666666883982</v>
      </c>
      <c r="I1115" s="319">
        <v>0</v>
      </c>
      <c r="J1115" s="319">
        <v>0</v>
      </c>
      <c r="K1115" s="320">
        <v>20</v>
      </c>
      <c r="L1115" s="320">
        <v>10</v>
      </c>
      <c r="M1115" s="320">
        <v>3</v>
      </c>
      <c r="N1115" s="321" t="s">
        <v>225</v>
      </c>
      <c r="O1115" s="321" t="s">
        <v>225</v>
      </c>
      <c r="P1115" s="322" t="s">
        <v>225</v>
      </c>
      <c r="Q1115" s="308"/>
    </row>
    <row r="1116" spans="3:17" x14ac:dyDescent="0.2">
      <c r="C1116" s="315">
        <v>297</v>
      </c>
      <c r="D1116" s="316" t="s">
        <v>1225</v>
      </c>
      <c r="E1116" s="317" t="s">
        <v>2463</v>
      </c>
      <c r="F1116" s="317" t="s">
        <v>4062</v>
      </c>
      <c r="G1116" s="318" t="s">
        <v>1338</v>
      </c>
      <c r="H1116" s="319">
        <v>13.536666666716338</v>
      </c>
      <c r="I1116" s="319">
        <v>1.2533333333674819</v>
      </c>
      <c r="J1116" s="319">
        <v>0</v>
      </c>
      <c r="K1116" s="320">
        <v>15</v>
      </c>
      <c r="L1116" s="320">
        <v>30</v>
      </c>
      <c r="M1116" s="320">
        <v>5</v>
      </c>
      <c r="N1116" s="321" t="s">
        <v>225</v>
      </c>
      <c r="O1116" s="321" t="s">
        <v>225</v>
      </c>
      <c r="P1116" s="322" t="s">
        <v>225</v>
      </c>
      <c r="Q1116" s="308"/>
    </row>
    <row r="1117" spans="3:17" x14ac:dyDescent="0.2">
      <c r="C1117" s="315">
        <v>245</v>
      </c>
      <c r="D1117" s="316" t="s">
        <v>1225</v>
      </c>
      <c r="E1117" s="317" t="s">
        <v>2463</v>
      </c>
      <c r="F1117" s="317" t="s">
        <v>4062</v>
      </c>
      <c r="G1117" s="318" t="s">
        <v>1339</v>
      </c>
      <c r="H1117" s="319">
        <v>17.846666666620877</v>
      </c>
      <c r="I1117" s="319">
        <v>0</v>
      </c>
      <c r="J1117" s="319">
        <v>0</v>
      </c>
      <c r="K1117" s="320">
        <v>20</v>
      </c>
      <c r="L1117" s="320">
        <v>10</v>
      </c>
      <c r="M1117" s="320">
        <v>3</v>
      </c>
      <c r="N1117" s="321" t="s">
        <v>225</v>
      </c>
      <c r="O1117" s="321" t="s">
        <v>225</v>
      </c>
      <c r="P1117" s="322" t="s">
        <v>225</v>
      </c>
      <c r="Q1117" s="308"/>
    </row>
    <row r="1118" spans="3:17" x14ac:dyDescent="0.2">
      <c r="C1118" s="315">
        <v>552</v>
      </c>
      <c r="D1118" s="316" t="s">
        <v>1225</v>
      </c>
      <c r="E1118" s="317" t="s">
        <v>2463</v>
      </c>
      <c r="F1118" s="317" t="s">
        <v>4062</v>
      </c>
      <c r="G1118" s="318" t="s">
        <v>1340</v>
      </c>
      <c r="H1118" s="319">
        <v>16.460000000044239</v>
      </c>
      <c r="I1118" s="319">
        <v>1.5433333333348855</v>
      </c>
      <c r="J1118" s="319">
        <v>0.2</v>
      </c>
      <c r="K1118" s="320">
        <v>20</v>
      </c>
      <c r="L1118" s="320">
        <v>10</v>
      </c>
      <c r="M1118" s="320">
        <v>3</v>
      </c>
      <c r="N1118" s="321" t="s">
        <v>225</v>
      </c>
      <c r="O1118" s="321" t="s">
        <v>225</v>
      </c>
      <c r="P1118" s="322" t="s">
        <v>225</v>
      </c>
      <c r="Q1118" s="308"/>
    </row>
    <row r="1119" spans="3:17" x14ac:dyDescent="0.2">
      <c r="C1119" s="315">
        <v>95</v>
      </c>
      <c r="D1119" s="316" t="s">
        <v>1225</v>
      </c>
      <c r="E1119" s="317" t="s">
        <v>2463</v>
      </c>
      <c r="F1119" s="317" t="s">
        <v>4062</v>
      </c>
      <c r="G1119" s="318" t="s">
        <v>1321</v>
      </c>
      <c r="H1119" s="319">
        <v>11.46666666660458</v>
      </c>
      <c r="I1119" s="319">
        <v>0.35333333329763267</v>
      </c>
      <c r="J1119" s="319">
        <v>0.4</v>
      </c>
      <c r="K1119" s="320">
        <v>20</v>
      </c>
      <c r="L1119" s="320">
        <v>10</v>
      </c>
      <c r="M1119" s="320">
        <v>3</v>
      </c>
      <c r="N1119" s="321" t="s">
        <v>225</v>
      </c>
      <c r="O1119" s="321" t="s">
        <v>225</v>
      </c>
      <c r="P1119" s="322" t="s">
        <v>225</v>
      </c>
      <c r="Q1119" s="308"/>
    </row>
    <row r="1120" spans="3:17" x14ac:dyDescent="0.2">
      <c r="C1120" s="315">
        <v>1401</v>
      </c>
      <c r="D1120" s="316" t="s">
        <v>1225</v>
      </c>
      <c r="E1120" s="317" t="s">
        <v>2463</v>
      </c>
      <c r="F1120" s="317" t="s">
        <v>4062</v>
      </c>
      <c r="G1120" s="318" t="s">
        <v>1326</v>
      </c>
      <c r="H1120" s="319">
        <v>9.9599999999511066</v>
      </c>
      <c r="I1120" s="319">
        <v>0.47666666668374091</v>
      </c>
      <c r="J1120" s="319">
        <v>0.4</v>
      </c>
      <c r="K1120" s="320">
        <v>20</v>
      </c>
      <c r="L1120" s="320">
        <v>10</v>
      </c>
      <c r="M1120" s="320">
        <v>3</v>
      </c>
      <c r="N1120" s="321" t="s">
        <v>225</v>
      </c>
      <c r="O1120" s="321" t="s">
        <v>225</v>
      </c>
      <c r="P1120" s="322" t="s">
        <v>225</v>
      </c>
      <c r="Q1120" s="308"/>
    </row>
    <row r="1121" spans="3:17" x14ac:dyDescent="0.2">
      <c r="C1121" s="315">
        <v>1402</v>
      </c>
      <c r="D1121" s="316" t="s">
        <v>1225</v>
      </c>
      <c r="E1121" s="317" t="s">
        <v>2463</v>
      </c>
      <c r="F1121" s="317" t="s">
        <v>4062</v>
      </c>
      <c r="G1121" s="318" t="s">
        <v>1327</v>
      </c>
      <c r="H1121" s="319">
        <v>12.450000000034926</v>
      </c>
      <c r="I1121" s="319">
        <v>0.88333333331393082</v>
      </c>
      <c r="J1121" s="319">
        <v>0.4</v>
      </c>
      <c r="K1121" s="320">
        <v>20</v>
      </c>
      <c r="L1121" s="320">
        <v>10</v>
      </c>
      <c r="M1121" s="320">
        <v>3</v>
      </c>
      <c r="N1121" s="321" t="s">
        <v>225</v>
      </c>
      <c r="O1121" s="321" t="s">
        <v>225</v>
      </c>
      <c r="P1121" s="322" t="s">
        <v>225</v>
      </c>
      <c r="Q1121" s="308"/>
    </row>
    <row r="1122" spans="3:17" x14ac:dyDescent="0.2">
      <c r="C1122" s="315">
        <v>4</v>
      </c>
      <c r="D1122" s="316" t="s">
        <v>1225</v>
      </c>
      <c r="E1122" s="317" t="s">
        <v>2463</v>
      </c>
      <c r="F1122" s="317" t="s">
        <v>4062</v>
      </c>
      <c r="G1122" s="318" t="s">
        <v>1342</v>
      </c>
      <c r="H1122" s="319">
        <v>40.629999999969733</v>
      </c>
      <c r="I1122" s="319">
        <v>3.5966666666558016</v>
      </c>
      <c r="J1122" s="319">
        <v>0.2</v>
      </c>
      <c r="K1122" s="320">
        <v>20</v>
      </c>
      <c r="L1122" s="320">
        <v>15</v>
      </c>
      <c r="M1122" s="320">
        <v>4</v>
      </c>
      <c r="N1122" s="321" t="s">
        <v>224</v>
      </c>
      <c r="O1122" s="321" t="s">
        <v>225</v>
      </c>
      <c r="P1122" s="322" t="s">
        <v>225</v>
      </c>
      <c r="Q1122" s="308"/>
    </row>
    <row r="1123" spans="3:17" x14ac:dyDescent="0.2">
      <c r="C1123" s="315">
        <v>43</v>
      </c>
      <c r="D1123" s="316" t="s">
        <v>1225</v>
      </c>
      <c r="E1123" s="317" t="s">
        <v>2463</v>
      </c>
      <c r="F1123" s="317" t="s">
        <v>4062</v>
      </c>
      <c r="G1123" s="318" t="s">
        <v>1314</v>
      </c>
      <c r="H1123" s="319">
        <v>96.373333333362837</v>
      </c>
      <c r="I1123" s="319">
        <v>0</v>
      </c>
      <c r="J1123" s="319">
        <v>0</v>
      </c>
      <c r="K1123" s="320">
        <v>15</v>
      </c>
      <c r="L1123" s="320">
        <v>30</v>
      </c>
      <c r="M1123" s="320">
        <v>5</v>
      </c>
      <c r="N1123" s="321" t="s">
        <v>224</v>
      </c>
      <c r="O1123" s="321" t="s">
        <v>225</v>
      </c>
      <c r="P1123" s="322" t="s">
        <v>225</v>
      </c>
      <c r="Q1123" s="308"/>
    </row>
    <row r="1124" spans="3:17" x14ac:dyDescent="0.2">
      <c r="C1124" s="315">
        <v>107</v>
      </c>
      <c r="D1124" s="316" t="s">
        <v>1225</v>
      </c>
      <c r="E1124" s="317" t="s">
        <v>2463</v>
      </c>
      <c r="F1124" s="317" t="s">
        <v>4062</v>
      </c>
      <c r="G1124" s="318" t="s">
        <v>1315</v>
      </c>
      <c r="H1124" s="319">
        <v>103.43000000001631</v>
      </c>
      <c r="I1124" s="319">
        <v>6.8800000000046566</v>
      </c>
      <c r="J1124" s="319">
        <v>0.2</v>
      </c>
      <c r="K1124" s="320">
        <v>15</v>
      </c>
      <c r="L1124" s="320">
        <v>30</v>
      </c>
      <c r="M1124" s="320">
        <v>5</v>
      </c>
      <c r="N1124" s="321" t="s">
        <v>224</v>
      </c>
      <c r="O1124" s="321" t="s">
        <v>225</v>
      </c>
      <c r="P1124" s="322" t="s">
        <v>225</v>
      </c>
      <c r="Q1124" s="308"/>
    </row>
    <row r="1125" spans="3:17" x14ac:dyDescent="0.2">
      <c r="C1125" s="315">
        <v>975</v>
      </c>
      <c r="D1125" s="316" t="s">
        <v>1225</v>
      </c>
      <c r="E1125" s="317" t="s">
        <v>2463</v>
      </c>
      <c r="F1125" s="317" t="s">
        <v>4062</v>
      </c>
      <c r="G1125" s="318" t="s">
        <v>1316</v>
      </c>
      <c r="H1125" s="319">
        <v>35.240000000037256</v>
      </c>
      <c r="I1125" s="319">
        <v>0</v>
      </c>
      <c r="J1125" s="319">
        <v>0</v>
      </c>
      <c r="K1125" s="320">
        <v>15</v>
      </c>
      <c r="L1125" s="320">
        <v>30</v>
      </c>
      <c r="M1125" s="320">
        <v>5</v>
      </c>
      <c r="N1125" s="321" t="s">
        <v>224</v>
      </c>
      <c r="O1125" s="321" t="s">
        <v>225</v>
      </c>
      <c r="P1125" s="322" t="s">
        <v>225</v>
      </c>
      <c r="Q1125" s="308"/>
    </row>
    <row r="1126" spans="3:17" x14ac:dyDescent="0.2">
      <c r="C1126" s="315">
        <v>58</v>
      </c>
      <c r="D1126" s="316" t="s">
        <v>1225</v>
      </c>
      <c r="E1126" s="317" t="s">
        <v>2463</v>
      </c>
      <c r="F1126" s="317" t="s">
        <v>4062</v>
      </c>
      <c r="G1126" s="318" t="s">
        <v>2587</v>
      </c>
      <c r="H1126" s="319">
        <v>833.70666666668842</v>
      </c>
      <c r="I1126" s="319">
        <v>8.7533333333325576</v>
      </c>
      <c r="J1126" s="319">
        <v>0.60000000000000009</v>
      </c>
      <c r="K1126" s="320">
        <v>15</v>
      </c>
      <c r="L1126" s="320">
        <v>30</v>
      </c>
      <c r="M1126" s="320">
        <v>5</v>
      </c>
      <c r="N1126" s="321" t="s">
        <v>224</v>
      </c>
      <c r="O1126" s="321" t="s">
        <v>225</v>
      </c>
      <c r="P1126" s="322" t="s">
        <v>225</v>
      </c>
      <c r="Q1126" s="308"/>
    </row>
    <row r="1127" spans="3:17" x14ac:dyDescent="0.2">
      <c r="C1127" s="315">
        <v>110</v>
      </c>
      <c r="D1127" s="316" t="s">
        <v>1225</v>
      </c>
      <c r="E1127" s="317" t="s">
        <v>2463</v>
      </c>
      <c r="F1127" s="317" t="s">
        <v>4062</v>
      </c>
      <c r="G1127" s="318" t="s">
        <v>2588</v>
      </c>
      <c r="H1127" s="319">
        <v>1014.2000000000583</v>
      </c>
      <c r="I1127" s="319">
        <v>23.963333333388437</v>
      </c>
      <c r="J1127" s="319">
        <v>0.8</v>
      </c>
      <c r="K1127" s="320">
        <v>15</v>
      </c>
      <c r="L1127" s="320">
        <v>30</v>
      </c>
      <c r="M1127" s="320">
        <v>5</v>
      </c>
      <c r="N1127" s="321" t="s">
        <v>224</v>
      </c>
      <c r="O1127" s="321" t="s">
        <v>225</v>
      </c>
      <c r="P1127" s="322" t="s">
        <v>225</v>
      </c>
      <c r="Q1127" s="308"/>
    </row>
    <row r="1128" spans="3:17" x14ac:dyDescent="0.2">
      <c r="C1128" s="315">
        <v>63</v>
      </c>
      <c r="D1128" s="316" t="s">
        <v>1225</v>
      </c>
      <c r="E1128" s="317" t="s">
        <v>2463</v>
      </c>
      <c r="F1128" s="317" t="s">
        <v>4062</v>
      </c>
      <c r="G1128" s="318" t="s">
        <v>1324</v>
      </c>
      <c r="H1128" s="319">
        <v>26.406666666688398</v>
      </c>
      <c r="I1128" s="319">
        <v>0.1333333333139308</v>
      </c>
      <c r="J1128" s="319">
        <v>0.2</v>
      </c>
      <c r="K1128" s="320">
        <v>15</v>
      </c>
      <c r="L1128" s="320">
        <v>30</v>
      </c>
      <c r="M1128" s="320">
        <v>5</v>
      </c>
      <c r="N1128" s="321" t="s">
        <v>224</v>
      </c>
      <c r="O1128" s="321" t="s">
        <v>225</v>
      </c>
      <c r="P1128" s="322" t="s">
        <v>225</v>
      </c>
      <c r="Q1128" s="308"/>
    </row>
    <row r="1129" spans="3:17" x14ac:dyDescent="0.2">
      <c r="C1129" s="315">
        <v>99</v>
      </c>
      <c r="D1129" s="316" t="s">
        <v>1225</v>
      </c>
      <c r="E1129" s="317" t="s">
        <v>2463</v>
      </c>
      <c r="F1129" s="317" t="s">
        <v>4062</v>
      </c>
      <c r="G1129" s="318" t="s">
        <v>1343</v>
      </c>
      <c r="H1129" s="319">
        <v>12.643333333334887</v>
      </c>
      <c r="I1129" s="319">
        <v>1.3400000000023284</v>
      </c>
      <c r="J1129" s="319">
        <v>0.2</v>
      </c>
      <c r="K1129" s="320">
        <v>20</v>
      </c>
      <c r="L1129" s="320">
        <v>15</v>
      </c>
      <c r="M1129" s="320">
        <v>4</v>
      </c>
      <c r="N1129" s="321" t="s">
        <v>225</v>
      </c>
      <c r="O1129" s="321" t="s">
        <v>225</v>
      </c>
      <c r="P1129" s="322" t="s">
        <v>225</v>
      </c>
      <c r="Q1129" s="308"/>
    </row>
    <row r="1130" spans="3:17" x14ac:dyDescent="0.2">
      <c r="C1130" s="315">
        <v>1649</v>
      </c>
      <c r="D1130" s="316" t="s">
        <v>1225</v>
      </c>
      <c r="E1130" s="317" t="s">
        <v>2461</v>
      </c>
      <c r="F1130" s="317" t="s">
        <v>4062</v>
      </c>
      <c r="G1130" s="318" t="s">
        <v>6417</v>
      </c>
      <c r="H1130" s="319">
        <v>0.4465733591130342</v>
      </c>
      <c r="I1130" s="319">
        <v>102.8470197876065</v>
      </c>
      <c r="J1130" s="319">
        <v>0</v>
      </c>
      <c r="K1130" s="320">
        <v>15</v>
      </c>
      <c r="L1130" s="320">
        <v>30</v>
      </c>
      <c r="M1130" s="320">
        <v>5</v>
      </c>
      <c r="N1130" s="321" t="s">
        <v>4096</v>
      </c>
      <c r="O1130" s="321" t="s">
        <v>4096</v>
      </c>
      <c r="P1130" s="322" t="s">
        <v>4096</v>
      </c>
      <c r="Q1130" s="308"/>
    </row>
    <row r="1131" spans="3:17" x14ac:dyDescent="0.2">
      <c r="C1131" s="315">
        <v>1652</v>
      </c>
      <c r="D1131" s="316" t="s">
        <v>1225</v>
      </c>
      <c r="E1131" s="317" t="s">
        <v>2463</v>
      </c>
      <c r="F1131" s="317" t="s">
        <v>4062</v>
      </c>
      <c r="G1131" s="318" t="s">
        <v>6418</v>
      </c>
      <c r="H1131" s="319">
        <v>0</v>
      </c>
      <c r="I1131" s="319">
        <v>1.0345892018366778</v>
      </c>
      <c r="J1131" s="319">
        <v>0.34295774647887323</v>
      </c>
      <c r="K1131" s="320">
        <v>15</v>
      </c>
      <c r="L1131" s="320">
        <v>30</v>
      </c>
      <c r="M1131" s="320">
        <v>5</v>
      </c>
      <c r="N1131" s="321" t="s">
        <v>4096</v>
      </c>
      <c r="O1131" s="321" t="s">
        <v>4096</v>
      </c>
      <c r="P1131" s="322" t="s">
        <v>4096</v>
      </c>
      <c r="Q1131" s="308"/>
    </row>
    <row r="1132" spans="3:17" x14ac:dyDescent="0.2">
      <c r="C1132" s="315">
        <v>4425</v>
      </c>
      <c r="D1132" s="316" t="s">
        <v>1225</v>
      </c>
      <c r="E1132" s="317" t="s">
        <v>2463</v>
      </c>
      <c r="F1132" s="317" t="s">
        <v>4062</v>
      </c>
      <c r="G1132" s="318" t="s">
        <v>6419</v>
      </c>
      <c r="H1132" s="319">
        <v>256.09090231166726</v>
      </c>
      <c r="I1132" s="319">
        <v>1.2463832959359287</v>
      </c>
      <c r="J1132" s="319">
        <v>1.2259507829977629</v>
      </c>
      <c r="K1132" s="320">
        <v>25.528103340000001</v>
      </c>
      <c r="L1132" s="320">
        <v>12.764051670000001</v>
      </c>
      <c r="M1132" s="320">
        <v>3.8292155009999997</v>
      </c>
      <c r="N1132" s="321" t="s">
        <v>4096</v>
      </c>
      <c r="O1132" s="321" t="s">
        <v>4096</v>
      </c>
      <c r="P1132" s="322" t="s">
        <v>4096</v>
      </c>
      <c r="Q1132" s="308"/>
    </row>
    <row r="1133" spans="3:17" x14ac:dyDescent="0.2">
      <c r="C1133" s="315">
        <v>4423</v>
      </c>
      <c r="D1133" s="316" t="s">
        <v>1225</v>
      </c>
      <c r="E1133" s="317" t="s">
        <v>2463</v>
      </c>
      <c r="F1133" s="317" t="s">
        <v>4062</v>
      </c>
      <c r="G1133" s="318" t="s">
        <v>5073</v>
      </c>
      <c r="H1133" s="319">
        <v>286.05518269948993</v>
      </c>
      <c r="I1133" s="319">
        <v>0</v>
      </c>
      <c r="J1133" s="319">
        <v>0</v>
      </c>
      <c r="K1133" s="320">
        <v>25.528103340000001</v>
      </c>
      <c r="L1133" s="320">
        <v>12.764051670000001</v>
      </c>
      <c r="M1133" s="320">
        <v>3.8292155009999997</v>
      </c>
      <c r="N1133" s="321" t="s">
        <v>4096</v>
      </c>
      <c r="O1133" s="321" t="s">
        <v>4096</v>
      </c>
      <c r="P1133" s="322" t="s">
        <v>4096</v>
      </c>
      <c r="Q1133" s="308"/>
    </row>
    <row r="1134" spans="3:17" x14ac:dyDescent="0.2">
      <c r="C1134" s="315">
        <v>4422</v>
      </c>
      <c r="D1134" s="316" t="s">
        <v>1225</v>
      </c>
      <c r="E1134" s="317" t="s">
        <v>2463</v>
      </c>
      <c r="F1134" s="317" t="s">
        <v>4062</v>
      </c>
      <c r="G1134" s="318" t="s">
        <v>5051</v>
      </c>
      <c r="H1134" s="319">
        <v>290.46860551821766</v>
      </c>
      <c r="I1134" s="319">
        <v>0</v>
      </c>
      <c r="J1134" s="319">
        <v>0</v>
      </c>
      <c r="K1134" s="320">
        <v>20</v>
      </c>
      <c r="L1134" s="320">
        <v>10</v>
      </c>
      <c r="M1134" s="320">
        <v>3</v>
      </c>
      <c r="N1134" s="321" t="s">
        <v>4096</v>
      </c>
      <c r="O1134" s="321" t="s">
        <v>4096</v>
      </c>
      <c r="P1134" s="322" t="s">
        <v>4096</v>
      </c>
      <c r="Q1134" s="308"/>
    </row>
    <row r="1135" spans="3:17" x14ac:dyDescent="0.2">
      <c r="C1135" s="315">
        <v>4424</v>
      </c>
      <c r="D1135" s="316" t="s">
        <v>1225</v>
      </c>
      <c r="E1135" s="317" t="s">
        <v>2463</v>
      </c>
      <c r="F1135" s="317" t="s">
        <v>4062</v>
      </c>
      <c r="G1135" s="318" t="s">
        <v>6420</v>
      </c>
      <c r="H1135" s="319">
        <v>410.4994034302498</v>
      </c>
      <c r="I1135" s="319">
        <v>0.28605518266855545</v>
      </c>
      <c r="J1135" s="319">
        <v>0.61297539149888147</v>
      </c>
      <c r="K1135" s="320">
        <v>20</v>
      </c>
      <c r="L1135" s="320">
        <v>10</v>
      </c>
      <c r="M1135" s="320">
        <v>3</v>
      </c>
      <c r="N1135" s="321" t="s">
        <v>4096</v>
      </c>
      <c r="O1135" s="321" t="s">
        <v>4096</v>
      </c>
      <c r="P1135" s="322" t="s">
        <v>4096</v>
      </c>
      <c r="Q1135" s="308"/>
    </row>
    <row r="1136" spans="3:17" x14ac:dyDescent="0.2">
      <c r="C1136" s="315">
        <v>1674</v>
      </c>
      <c r="D1136" s="316" t="s">
        <v>1225</v>
      </c>
      <c r="E1136" s="317" t="s">
        <v>6421</v>
      </c>
      <c r="F1136" s="317" t="s">
        <v>4062</v>
      </c>
      <c r="G1136" s="318" t="s">
        <v>6422</v>
      </c>
      <c r="H1136" s="319">
        <v>0</v>
      </c>
      <c r="I1136" s="319">
        <v>0</v>
      </c>
      <c r="J1136" s="319">
        <v>0</v>
      </c>
      <c r="K1136" s="320" t="s">
        <v>2504</v>
      </c>
      <c r="L1136" s="320" t="s">
        <v>2504</v>
      </c>
      <c r="M1136" s="320" t="s">
        <v>2504</v>
      </c>
      <c r="N1136" s="321" t="s">
        <v>4096</v>
      </c>
      <c r="O1136" s="321" t="s">
        <v>4096</v>
      </c>
      <c r="P1136" s="322" t="s">
        <v>4096</v>
      </c>
      <c r="Q1136" s="308"/>
    </row>
    <row r="1137" spans="3:17" x14ac:dyDescent="0.2">
      <c r="C1137" s="315">
        <v>76</v>
      </c>
      <c r="D1137" s="316" t="s">
        <v>1225</v>
      </c>
      <c r="E1137" s="317" t="s">
        <v>2463</v>
      </c>
      <c r="F1137" s="317" t="s">
        <v>4062</v>
      </c>
      <c r="G1137" s="318" t="s">
        <v>1344</v>
      </c>
      <c r="H1137" s="319">
        <v>3.6566666667116809</v>
      </c>
      <c r="I1137" s="319">
        <v>0.29000000000232834</v>
      </c>
      <c r="J1137" s="319">
        <v>0.2</v>
      </c>
      <c r="K1137" s="320">
        <v>20</v>
      </c>
      <c r="L1137" s="320">
        <v>10</v>
      </c>
      <c r="M1137" s="320">
        <v>3</v>
      </c>
      <c r="N1137" s="321" t="s">
        <v>225</v>
      </c>
      <c r="O1137" s="321" t="s">
        <v>225</v>
      </c>
      <c r="P1137" s="322" t="s">
        <v>225</v>
      </c>
      <c r="Q1137" s="308"/>
    </row>
    <row r="1138" spans="3:17" x14ac:dyDescent="0.2">
      <c r="C1138" s="315">
        <v>116</v>
      </c>
      <c r="D1138" s="316" t="s">
        <v>1225</v>
      </c>
      <c r="E1138" s="317" t="s">
        <v>2463</v>
      </c>
      <c r="F1138" s="317" t="s">
        <v>4062</v>
      </c>
      <c r="G1138" s="318" t="s">
        <v>1345</v>
      </c>
      <c r="H1138" s="319">
        <v>3.5300000000162983</v>
      </c>
      <c r="I1138" s="319">
        <v>0.28666666669305413</v>
      </c>
      <c r="J1138" s="319">
        <v>0.2</v>
      </c>
      <c r="K1138" s="320">
        <v>20</v>
      </c>
      <c r="L1138" s="320">
        <v>10</v>
      </c>
      <c r="M1138" s="320">
        <v>3</v>
      </c>
      <c r="N1138" s="321" t="s">
        <v>225</v>
      </c>
      <c r="O1138" s="321" t="s">
        <v>225</v>
      </c>
      <c r="P1138" s="322" t="s">
        <v>225</v>
      </c>
      <c r="Q1138" s="308"/>
    </row>
    <row r="1139" spans="3:17" x14ac:dyDescent="0.2">
      <c r="C1139" s="315">
        <v>32</v>
      </c>
      <c r="D1139" s="316" t="s">
        <v>1225</v>
      </c>
      <c r="E1139" s="317" t="s">
        <v>2589</v>
      </c>
      <c r="F1139" s="317" t="s">
        <v>4062</v>
      </c>
      <c r="G1139" s="318" t="s">
        <v>1346</v>
      </c>
      <c r="H1139" s="319">
        <v>1.9566666666534731</v>
      </c>
      <c r="I1139" s="319">
        <v>1.1299999999813737</v>
      </c>
      <c r="J1139" s="319">
        <v>0</v>
      </c>
      <c r="K1139" s="320">
        <v>15</v>
      </c>
      <c r="L1139" s="320">
        <v>30</v>
      </c>
      <c r="M1139" s="320">
        <v>5</v>
      </c>
      <c r="N1139" s="321" t="s">
        <v>225</v>
      </c>
      <c r="O1139" s="321" t="s">
        <v>225</v>
      </c>
      <c r="P1139" s="322" t="s">
        <v>225</v>
      </c>
      <c r="Q1139" s="308"/>
    </row>
    <row r="1140" spans="3:17" x14ac:dyDescent="0.2">
      <c r="C1140" s="315">
        <v>1581</v>
      </c>
      <c r="D1140" s="316" t="s">
        <v>1225</v>
      </c>
      <c r="E1140" s="317" t="s">
        <v>2590</v>
      </c>
      <c r="F1140" s="317" t="s">
        <v>4062</v>
      </c>
      <c r="G1140" s="318" t="s">
        <v>2591</v>
      </c>
      <c r="H1140" s="319">
        <v>55.04390946510032</v>
      </c>
      <c r="I1140" s="319">
        <v>21.473724279853869</v>
      </c>
      <c r="J1140" s="319">
        <v>0.25061728395061728</v>
      </c>
      <c r="K1140" s="320">
        <v>20</v>
      </c>
      <c r="L1140" s="320">
        <v>10</v>
      </c>
      <c r="M1140" s="320">
        <v>3</v>
      </c>
      <c r="N1140" s="321" t="s">
        <v>4096</v>
      </c>
      <c r="O1140" s="321" t="s">
        <v>4096</v>
      </c>
      <c r="P1140" s="322" t="s">
        <v>4096</v>
      </c>
      <c r="Q1140" s="308"/>
    </row>
    <row r="1141" spans="3:17" x14ac:dyDescent="0.2">
      <c r="C1141" s="315">
        <v>1224</v>
      </c>
      <c r="D1141" s="316" t="s">
        <v>1225</v>
      </c>
      <c r="E1141" s="317" t="s">
        <v>2592</v>
      </c>
      <c r="F1141" s="317" t="s">
        <v>4062</v>
      </c>
      <c r="G1141" s="318" t="s">
        <v>1347</v>
      </c>
      <c r="H1141" s="319">
        <v>538.29333333328839</v>
      </c>
      <c r="I1141" s="319">
        <v>7.3400000000023287</v>
      </c>
      <c r="J1141" s="319">
        <v>0.4</v>
      </c>
      <c r="K1141" s="320">
        <v>26.58</v>
      </c>
      <c r="L1141" s="320">
        <v>13.29</v>
      </c>
      <c r="M1141" s="320">
        <v>3.9870000000000005</v>
      </c>
      <c r="N1141" s="321" t="s">
        <v>224</v>
      </c>
      <c r="O1141" s="321" t="s">
        <v>225</v>
      </c>
      <c r="P1141" s="322" t="s">
        <v>225</v>
      </c>
      <c r="Q1141" s="308"/>
    </row>
    <row r="1142" spans="3:17" x14ac:dyDescent="0.2">
      <c r="C1142" s="315">
        <v>1225</v>
      </c>
      <c r="D1142" s="316" t="s">
        <v>1225</v>
      </c>
      <c r="E1142" s="317" t="s">
        <v>2592</v>
      </c>
      <c r="F1142" s="317" t="s">
        <v>4062</v>
      </c>
      <c r="G1142" s="318" t="s">
        <v>1349</v>
      </c>
      <c r="H1142" s="319">
        <v>538.29333333328839</v>
      </c>
      <c r="I1142" s="319">
        <v>7.3400000000023287</v>
      </c>
      <c r="J1142" s="319">
        <v>0.4</v>
      </c>
      <c r="K1142" s="320">
        <v>20</v>
      </c>
      <c r="L1142" s="320">
        <v>10</v>
      </c>
      <c r="M1142" s="320">
        <v>3</v>
      </c>
      <c r="N1142" s="321" t="s">
        <v>224</v>
      </c>
      <c r="O1142" s="321" t="s">
        <v>225</v>
      </c>
      <c r="P1142" s="322" t="s">
        <v>225</v>
      </c>
      <c r="Q1142" s="308"/>
    </row>
    <row r="1143" spans="3:17" x14ac:dyDescent="0.2">
      <c r="C1143" s="315">
        <v>1227</v>
      </c>
      <c r="D1143" s="316" t="s">
        <v>1225</v>
      </c>
      <c r="E1143" s="317" t="s">
        <v>2592</v>
      </c>
      <c r="F1143" s="317" t="s">
        <v>4062</v>
      </c>
      <c r="G1143" s="318" t="s">
        <v>1350</v>
      </c>
      <c r="H1143" s="319">
        <v>343.31000000007919</v>
      </c>
      <c r="I1143" s="319">
        <v>58.516666666651147</v>
      </c>
      <c r="J1143" s="319">
        <v>0.2</v>
      </c>
      <c r="K1143" s="320">
        <v>20</v>
      </c>
      <c r="L1143" s="320">
        <v>10</v>
      </c>
      <c r="M1143" s="320">
        <v>3</v>
      </c>
      <c r="N1143" s="321" t="s">
        <v>224</v>
      </c>
      <c r="O1143" s="321" t="s">
        <v>224</v>
      </c>
      <c r="P1143" s="322" t="s">
        <v>225</v>
      </c>
      <c r="Q1143" s="308"/>
    </row>
    <row r="1144" spans="3:17" x14ac:dyDescent="0.2">
      <c r="C1144" s="315">
        <v>1226</v>
      </c>
      <c r="D1144" s="316" t="s">
        <v>1225</v>
      </c>
      <c r="E1144" s="317" t="s">
        <v>2592</v>
      </c>
      <c r="F1144" s="317" t="s">
        <v>4062</v>
      </c>
      <c r="G1144" s="318" t="s">
        <v>1348</v>
      </c>
      <c r="H1144" s="319">
        <v>343.31000000007919</v>
      </c>
      <c r="I1144" s="319">
        <v>58.573333333327902</v>
      </c>
      <c r="J1144" s="319">
        <v>0.4</v>
      </c>
      <c r="K1144" s="320">
        <v>26.58</v>
      </c>
      <c r="L1144" s="320">
        <v>13.29</v>
      </c>
      <c r="M1144" s="320">
        <v>3.9870000000000005</v>
      </c>
      <c r="N1144" s="321" t="s">
        <v>224</v>
      </c>
      <c r="O1144" s="321" t="s">
        <v>224</v>
      </c>
      <c r="P1144" s="322" t="s">
        <v>225</v>
      </c>
      <c r="Q1144" s="308"/>
    </row>
    <row r="1145" spans="3:17" x14ac:dyDescent="0.2">
      <c r="C1145" s="315">
        <v>15</v>
      </c>
      <c r="D1145" s="316" t="s">
        <v>1225</v>
      </c>
      <c r="E1145" s="317" t="s">
        <v>2593</v>
      </c>
      <c r="F1145" s="317" t="s">
        <v>4062</v>
      </c>
      <c r="G1145" s="318" t="s">
        <v>1351</v>
      </c>
      <c r="H1145" s="319">
        <v>16.599999999976717</v>
      </c>
      <c r="I1145" s="319">
        <v>12.513333333365154</v>
      </c>
      <c r="J1145" s="319">
        <v>1</v>
      </c>
      <c r="K1145" s="320">
        <v>20</v>
      </c>
      <c r="L1145" s="320">
        <v>10</v>
      </c>
      <c r="M1145" s="320">
        <v>3</v>
      </c>
      <c r="N1145" s="321" t="s">
        <v>225</v>
      </c>
      <c r="O1145" s="321" t="s">
        <v>224</v>
      </c>
      <c r="P1145" s="322" t="s">
        <v>225</v>
      </c>
      <c r="Q1145" s="308"/>
    </row>
    <row r="1146" spans="3:17" x14ac:dyDescent="0.2">
      <c r="C1146" s="315">
        <v>44</v>
      </c>
      <c r="D1146" s="316" t="s">
        <v>1225</v>
      </c>
      <c r="E1146" s="317" t="s">
        <v>2593</v>
      </c>
      <c r="F1146" s="317" t="s">
        <v>4062</v>
      </c>
      <c r="G1146" s="318" t="s">
        <v>1352</v>
      </c>
      <c r="H1146" s="319">
        <v>9.9466666666790857</v>
      </c>
      <c r="I1146" s="319">
        <v>4.3866666666464882</v>
      </c>
      <c r="J1146" s="319">
        <v>0</v>
      </c>
      <c r="K1146" s="320">
        <v>20</v>
      </c>
      <c r="L1146" s="320">
        <v>10</v>
      </c>
      <c r="M1146" s="320">
        <v>3</v>
      </c>
      <c r="N1146" s="321" t="s">
        <v>225</v>
      </c>
      <c r="O1146" s="321" t="s">
        <v>225</v>
      </c>
      <c r="P1146" s="322" t="s">
        <v>225</v>
      </c>
      <c r="Q1146" s="308"/>
    </row>
    <row r="1147" spans="3:17" x14ac:dyDescent="0.2">
      <c r="C1147" s="315">
        <v>20</v>
      </c>
      <c r="D1147" s="316" t="s">
        <v>1225</v>
      </c>
      <c r="E1147" s="317" t="s">
        <v>2594</v>
      </c>
      <c r="F1147" s="317" t="s">
        <v>4062</v>
      </c>
      <c r="G1147" s="318" t="s">
        <v>1353</v>
      </c>
      <c r="H1147" s="319">
        <v>150.67000000005356</v>
      </c>
      <c r="I1147" s="319">
        <v>0.33999999999068681</v>
      </c>
      <c r="J1147" s="319">
        <v>0.2</v>
      </c>
      <c r="K1147" s="320">
        <v>20</v>
      </c>
      <c r="L1147" s="320">
        <v>15</v>
      </c>
      <c r="M1147" s="320">
        <v>4</v>
      </c>
      <c r="N1147" s="321" t="s">
        <v>224</v>
      </c>
      <c r="O1147" s="321" t="s">
        <v>225</v>
      </c>
      <c r="P1147" s="322" t="s">
        <v>225</v>
      </c>
      <c r="Q1147" s="308"/>
    </row>
    <row r="1148" spans="3:17" x14ac:dyDescent="0.2">
      <c r="C1148" s="315">
        <v>1502</v>
      </c>
      <c r="D1148" s="316" t="s">
        <v>1225</v>
      </c>
      <c r="E1148" s="317" t="s">
        <v>2595</v>
      </c>
      <c r="F1148" s="317" t="s">
        <v>4062</v>
      </c>
      <c r="G1148" s="318" t="s">
        <v>2596</v>
      </c>
      <c r="H1148" s="319">
        <v>45.892459827025704</v>
      </c>
      <c r="I1148" s="319">
        <v>2.197720093381498</v>
      </c>
      <c r="J1148" s="319">
        <v>2.0321384425216316</v>
      </c>
      <c r="K1148" s="320">
        <v>20</v>
      </c>
      <c r="L1148" s="320">
        <v>15</v>
      </c>
      <c r="M1148" s="320">
        <v>4</v>
      </c>
      <c r="N1148" s="321" t="s">
        <v>4096</v>
      </c>
      <c r="O1148" s="321" t="s">
        <v>4096</v>
      </c>
      <c r="P1148" s="322" t="s">
        <v>4096</v>
      </c>
      <c r="Q1148" s="308"/>
    </row>
    <row r="1149" spans="3:17" x14ac:dyDescent="0.2">
      <c r="C1149" s="315">
        <v>24</v>
      </c>
      <c r="D1149" s="316" t="s">
        <v>1225</v>
      </c>
      <c r="E1149" s="317" t="s">
        <v>2597</v>
      </c>
      <c r="F1149" s="317" t="s">
        <v>4062</v>
      </c>
      <c r="G1149" s="318" t="s">
        <v>1354</v>
      </c>
      <c r="H1149" s="319">
        <v>0</v>
      </c>
      <c r="I1149" s="319">
        <v>0</v>
      </c>
      <c r="J1149" s="319">
        <v>0</v>
      </c>
      <c r="K1149" s="320">
        <v>20</v>
      </c>
      <c r="L1149" s="320">
        <v>15</v>
      </c>
      <c r="M1149" s="320">
        <v>4</v>
      </c>
      <c r="N1149" s="321" t="s">
        <v>225</v>
      </c>
      <c r="O1149" s="321" t="s">
        <v>225</v>
      </c>
      <c r="P1149" s="322" t="s">
        <v>225</v>
      </c>
      <c r="Q1149" s="308"/>
    </row>
    <row r="1150" spans="3:17" x14ac:dyDescent="0.2">
      <c r="C1150" s="315">
        <v>19</v>
      </c>
      <c r="D1150" s="316" t="s">
        <v>1225</v>
      </c>
      <c r="E1150" s="317" t="s">
        <v>2463</v>
      </c>
      <c r="F1150" s="317" t="s">
        <v>4062</v>
      </c>
      <c r="G1150" s="318" t="s">
        <v>1355</v>
      </c>
      <c r="H1150" s="319">
        <v>0</v>
      </c>
      <c r="I1150" s="319">
        <v>9.9299999999930151</v>
      </c>
      <c r="J1150" s="319">
        <v>0.2</v>
      </c>
      <c r="K1150" s="320">
        <v>15</v>
      </c>
      <c r="L1150" s="320">
        <v>30</v>
      </c>
      <c r="M1150" s="320">
        <v>5</v>
      </c>
      <c r="N1150" s="321" t="s">
        <v>225</v>
      </c>
      <c r="O1150" s="321" t="s">
        <v>225</v>
      </c>
      <c r="P1150" s="322" t="s">
        <v>225</v>
      </c>
      <c r="Q1150" s="308"/>
    </row>
    <row r="1151" spans="3:17" x14ac:dyDescent="0.2">
      <c r="C1151" s="315">
        <v>97</v>
      </c>
      <c r="D1151" s="316" t="s">
        <v>1225</v>
      </c>
      <c r="E1151" s="317" t="s">
        <v>2463</v>
      </c>
      <c r="F1151" s="317" t="s">
        <v>4062</v>
      </c>
      <c r="G1151" s="318" t="s">
        <v>1356</v>
      </c>
      <c r="H1151" s="319">
        <v>0</v>
      </c>
      <c r="I1151" s="319">
        <v>11.263333333376796</v>
      </c>
      <c r="J1151" s="319">
        <v>1</v>
      </c>
      <c r="K1151" s="320">
        <v>15</v>
      </c>
      <c r="L1151" s="320">
        <v>30</v>
      </c>
      <c r="M1151" s="320">
        <v>5</v>
      </c>
      <c r="N1151" s="321" t="s">
        <v>225</v>
      </c>
      <c r="O1151" s="321" t="s">
        <v>225</v>
      </c>
      <c r="P1151" s="322" t="s">
        <v>225</v>
      </c>
      <c r="Q1151" s="308"/>
    </row>
    <row r="1152" spans="3:17" x14ac:dyDescent="0.2">
      <c r="C1152" s="315">
        <v>977</v>
      </c>
      <c r="D1152" s="316" t="s">
        <v>1225</v>
      </c>
      <c r="E1152" s="317" t="s">
        <v>2463</v>
      </c>
      <c r="F1152" s="317" t="s">
        <v>4062</v>
      </c>
      <c r="G1152" s="318" t="s">
        <v>1357</v>
      </c>
      <c r="H1152" s="319">
        <v>57.546666666667448</v>
      </c>
      <c r="I1152" s="319">
        <v>17.309999999951106</v>
      </c>
      <c r="J1152" s="319">
        <v>1.6</v>
      </c>
      <c r="K1152" s="320">
        <v>15</v>
      </c>
      <c r="L1152" s="320">
        <v>30</v>
      </c>
      <c r="M1152" s="320">
        <v>5</v>
      </c>
      <c r="N1152" s="321" t="s">
        <v>224</v>
      </c>
      <c r="O1152" s="321" t="s">
        <v>225</v>
      </c>
      <c r="P1152" s="322" t="s">
        <v>225</v>
      </c>
      <c r="Q1152" s="308"/>
    </row>
    <row r="1153" spans="3:17" x14ac:dyDescent="0.2">
      <c r="C1153" s="315">
        <v>995</v>
      </c>
      <c r="D1153" s="316" t="s">
        <v>1225</v>
      </c>
      <c r="E1153" s="317" t="s">
        <v>2507</v>
      </c>
      <c r="F1153" s="317" t="s">
        <v>4062</v>
      </c>
      <c r="G1153" s="318" t="s">
        <v>1358</v>
      </c>
      <c r="H1153" s="319">
        <v>57.546666666667448</v>
      </c>
      <c r="I1153" s="319">
        <v>13.886666666634847</v>
      </c>
      <c r="J1153" s="319">
        <v>1.4000000000000001</v>
      </c>
      <c r="K1153" s="320">
        <v>15</v>
      </c>
      <c r="L1153" s="320">
        <v>30</v>
      </c>
      <c r="M1153" s="320">
        <v>5</v>
      </c>
      <c r="N1153" s="321" t="s">
        <v>224</v>
      </c>
      <c r="O1153" s="321" t="s">
        <v>225</v>
      </c>
      <c r="P1153" s="322" t="s">
        <v>225</v>
      </c>
      <c r="Q1153" s="308"/>
    </row>
    <row r="1154" spans="3:17" x14ac:dyDescent="0.2">
      <c r="C1154" s="315">
        <v>11</v>
      </c>
      <c r="D1154" s="316" t="s">
        <v>1225</v>
      </c>
      <c r="E1154" s="317" t="s">
        <v>2598</v>
      </c>
      <c r="F1154" s="317" t="s">
        <v>4062</v>
      </c>
      <c r="G1154" s="318" t="s">
        <v>1359</v>
      </c>
      <c r="H1154" s="319">
        <v>36.976666666602249</v>
      </c>
      <c r="I1154" s="319">
        <v>32.133333333337212</v>
      </c>
      <c r="J1154" s="319">
        <v>2.2000000000000002</v>
      </c>
      <c r="K1154" s="320">
        <v>15</v>
      </c>
      <c r="L1154" s="320">
        <v>30</v>
      </c>
      <c r="M1154" s="320">
        <v>5</v>
      </c>
      <c r="N1154" s="321" t="s">
        <v>224</v>
      </c>
      <c r="O1154" s="321" t="s">
        <v>224</v>
      </c>
      <c r="P1154" s="322" t="s">
        <v>225</v>
      </c>
      <c r="Q1154" s="308"/>
    </row>
    <row r="1155" spans="3:17" x14ac:dyDescent="0.2">
      <c r="C1155" s="315">
        <v>105</v>
      </c>
      <c r="D1155" s="316" t="s">
        <v>1225</v>
      </c>
      <c r="E1155" s="317" t="s">
        <v>2598</v>
      </c>
      <c r="F1155" s="317" t="s">
        <v>4062</v>
      </c>
      <c r="G1155" s="318" t="s">
        <v>1360</v>
      </c>
      <c r="H1155" s="319">
        <v>31.096666666644161</v>
      </c>
      <c r="I1155" s="319">
        <v>84.753333333344202</v>
      </c>
      <c r="J1155" s="319">
        <v>3.2</v>
      </c>
      <c r="K1155" s="320">
        <v>15</v>
      </c>
      <c r="L1155" s="320">
        <v>30</v>
      </c>
      <c r="M1155" s="320">
        <v>5</v>
      </c>
      <c r="N1155" s="321" t="s">
        <v>224</v>
      </c>
      <c r="O1155" s="321" t="s">
        <v>224</v>
      </c>
      <c r="P1155" s="322" t="s">
        <v>225</v>
      </c>
      <c r="Q1155" s="308"/>
    </row>
    <row r="1156" spans="3:17" x14ac:dyDescent="0.2">
      <c r="C1156" s="315">
        <v>1461</v>
      </c>
      <c r="D1156" s="316" t="s">
        <v>1225</v>
      </c>
      <c r="E1156" s="317" t="s">
        <v>2598</v>
      </c>
      <c r="F1156" s="317" t="s">
        <v>4062</v>
      </c>
      <c r="G1156" s="318" t="s">
        <v>2599</v>
      </c>
      <c r="H1156" s="319">
        <v>9.2500000000465672</v>
      </c>
      <c r="I1156" s="319">
        <v>2.016666666674428</v>
      </c>
      <c r="J1156" s="319">
        <v>0</v>
      </c>
      <c r="K1156" s="320">
        <v>20</v>
      </c>
      <c r="L1156" s="320">
        <v>10</v>
      </c>
      <c r="M1156" s="320">
        <v>3</v>
      </c>
      <c r="N1156" s="321" t="s">
        <v>225</v>
      </c>
      <c r="O1156" s="321" t="s">
        <v>225</v>
      </c>
      <c r="P1156" s="322" t="s">
        <v>225</v>
      </c>
      <c r="Q1156" s="308"/>
    </row>
    <row r="1157" spans="3:17" x14ac:dyDescent="0.2">
      <c r="C1157" s="315">
        <v>1462</v>
      </c>
      <c r="D1157" s="316" t="s">
        <v>1225</v>
      </c>
      <c r="E1157" s="317" t="s">
        <v>2598</v>
      </c>
      <c r="F1157" s="317" t="s">
        <v>4062</v>
      </c>
      <c r="G1157" s="318" t="s">
        <v>1361</v>
      </c>
      <c r="H1157" s="319">
        <v>7.0200000000069851</v>
      </c>
      <c r="I1157" s="319">
        <v>2.2366666666581296</v>
      </c>
      <c r="J1157" s="319">
        <v>0.2</v>
      </c>
      <c r="K1157" s="320">
        <v>20</v>
      </c>
      <c r="L1157" s="320">
        <v>15</v>
      </c>
      <c r="M1157" s="320">
        <v>4</v>
      </c>
      <c r="N1157" s="321" t="s">
        <v>225</v>
      </c>
      <c r="O1157" s="321" t="s">
        <v>225</v>
      </c>
      <c r="P1157" s="322" t="s">
        <v>225</v>
      </c>
      <c r="Q1157" s="308"/>
    </row>
    <row r="1158" spans="3:17" x14ac:dyDescent="0.2">
      <c r="C1158" s="315">
        <v>31</v>
      </c>
      <c r="D1158" s="316" t="s">
        <v>1225</v>
      </c>
      <c r="E1158" s="317" t="s">
        <v>2600</v>
      </c>
      <c r="F1158" s="317" t="s">
        <v>4062</v>
      </c>
      <c r="G1158" s="318" t="s">
        <v>1362</v>
      </c>
      <c r="H1158" s="319">
        <v>5.7766666666720994</v>
      </c>
      <c r="I1158" s="319">
        <v>0</v>
      </c>
      <c r="J1158" s="319">
        <v>0</v>
      </c>
      <c r="K1158" s="320">
        <v>20</v>
      </c>
      <c r="L1158" s="320">
        <v>15</v>
      </c>
      <c r="M1158" s="320">
        <v>4</v>
      </c>
      <c r="N1158" s="321" t="s">
        <v>225</v>
      </c>
      <c r="O1158" s="321" t="s">
        <v>225</v>
      </c>
      <c r="P1158" s="322" t="s">
        <v>225</v>
      </c>
      <c r="Q1158" s="308"/>
    </row>
    <row r="1159" spans="3:17" x14ac:dyDescent="0.2">
      <c r="C1159" s="315">
        <v>1357</v>
      </c>
      <c r="D1159" s="316" t="s">
        <v>1225</v>
      </c>
      <c r="E1159" s="317" t="s">
        <v>2601</v>
      </c>
      <c r="F1159" s="317" t="s">
        <v>4062</v>
      </c>
      <c r="G1159" s="318" t="s">
        <v>1363</v>
      </c>
      <c r="H1159" s="319">
        <v>91.050000000000011</v>
      </c>
      <c r="I1159" s="319">
        <v>0.11666666666278616</v>
      </c>
      <c r="J1159" s="319">
        <v>0.2</v>
      </c>
      <c r="K1159" s="320">
        <v>20</v>
      </c>
      <c r="L1159" s="320">
        <v>10</v>
      </c>
      <c r="M1159" s="320">
        <v>3</v>
      </c>
      <c r="N1159" s="321" t="s">
        <v>224</v>
      </c>
      <c r="O1159" s="321" t="s">
        <v>225</v>
      </c>
      <c r="P1159" s="322" t="s">
        <v>225</v>
      </c>
      <c r="Q1159" s="308"/>
    </row>
    <row r="1160" spans="3:17" x14ac:dyDescent="0.2">
      <c r="C1160" s="315">
        <v>922</v>
      </c>
      <c r="D1160" s="316" t="s">
        <v>1225</v>
      </c>
      <c r="E1160" s="317" t="s">
        <v>2602</v>
      </c>
      <c r="F1160" s="317" t="s">
        <v>4062</v>
      </c>
      <c r="G1160" s="318" t="s">
        <v>1364</v>
      </c>
      <c r="H1160" s="319">
        <v>132.11333333331859</v>
      </c>
      <c r="I1160" s="319">
        <v>73.723333333292985</v>
      </c>
      <c r="J1160" s="319">
        <v>0.2</v>
      </c>
      <c r="K1160" s="320">
        <v>20</v>
      </c>
      <c r="L1160" s="320">
        <v>15</v>
      </c>
      <c r="M1160" s="320">
        <v>4</v>
      </c>
      <c r="N1160" s="321" t="s">
        <v>224</v>
      </c>
      <c r="O1160" s="321" t="s">
        <v>224</v>
      </c>
      <c r="P1160" s="322" t="s">
        <v>225</v>
      </c>
      <c r="Q1160" s="308"/>
    </row>
    <row r="1161" spans="3:17" x14ac:dyDescent="0.2">
      <c r="C1161" s="315">
        <v>949</v>
      </c>
      <c r="D1161" s="316" t="s">
        <v>1225</v>
      </c>
      <c r="E1161" s="317" t="s">
        <v>2602</v>
      </c>
      <c r="F1161" s="317" t="s">
        <v>4062</v>
      </c>
      <c r="G1161" s="318" t="s">
        <v>1365</v>
      </c>
      <c r="H1161" s="319">
        <v>8.3833333333139315</v>
      </c>
      <c r="I1161" s="319">
        <v>0</v>
      </c>
      <c r="J1161" s="319">
        <v>0</v>
      </c>
      <c r="K1161" s="320">
        <v>20</v>
      </c>
      <c r="L1161" s="320">
        <v>15</v>
      </c>
      <c r="M1161" s="320">
        <v>4</v>
      </c>
      <c r="N1161" s="321" t="s">
        <v>225</v>
      </c>
      <c r="O1161" s="321" t="s">
        <v>225</v>
      </c>
      <c r="P1161" s="322" t="s">
        <v>225</v>
      </c>
      <c r="Q1161" s="308"/>
    </row>
    <row r="1162" spans="3:17" x14ac:dyDescent="0.2">
      <c r="C1162" s="315">
        <v>59</v>
      </c>
      <c r="D1162" s="316" t="s">
        <v>1225</v>
      </c>
      <c r="E1162" s="317" t="s">
        <v>3339</v>
      </c>
      <c r="F1162" s="317" t="s">
        <v>4062</v>
      </c>
      <c r="G1162" s="318" t="s">
        <v>1366</v>
      </c>
      <c r="H1162" s="319">
        <v>14.420000000030269</v>
      </c>
      <c r="I1162" s="319">
        <v>0.62333333333954222</v>
      </c>
      <c r="J1162" s="319">
        <v>0.2</v>
      </c>
      <c r="K1162" s="320">
        <v>20</v>
      </c>
      <c r="L1162" s="320">
        <v>10</v>
      </c>
      <c r="M1162" s="320">
        <v>3</v>
      </c>
      <c r="N1162" s="321" t="s">
        <v>225</v>
      </c>
      <c r="O1162" s="321" t="s">
        <v>225</v>
      </c>
      <c r="P1162" s="322" t="s">
        <v>225</v>
      </c>
      <c r="Q1162" s="308"/>
    </row>
    <row r="1163" spans="3:17" x14ac:dyDescent="0.2">
      <c r="C1163" s="315">
        <v>1538</v>
      </c>
      <c r="D1163" s="316" t="s">
        <v>1225</v>
      </c>
      <c r="E1163" s="317" t="s">
        <v>2603</v>
      </c>
      <c r="F1163" s="317" t="s">
        <v>4062</v>
      </c>
      <c r="G1163" s="318" t="s">
        <v>1367</v>
      </c>
      <c r="H1163" s="319">
        <v>0</v>
      </c>
      <c r="I1163" s="319">
        <v>0.29999999996507543</v>
      </c>
      <c r="J1163" s="319">
        <v>0.4</v>
      </c>
      <c r="K1163" s="320" t="s">
        <v>2504</v>
      </c>
      <c r="L1163" s="320" t="s">
        <v>2504</v>
      </c>
      <c r="M1163" s="320" t="s">
        <v>2504</v>
      </c>
      <c r="N1163" s="321" t="s">
        <v>225</v>
      </c>
      <c r="O1163" s="321" t="s">
        <v>225</v>
      </c>
      <c r="P1163" s="322" t="s">
        <v>225</v>
      </c>
      <c r="Q1163" s="308"/>
    </row>
    <row r="1164" spans="3:17" x14ac:dyDescent="0.2">
      <c r="C1164" s="315">
        <v>148</v>
      </c>
      <c r="D1164" s="316" t="s">
        <v>1225</v>
      </c>
      <c r="E1164" s="317" t="s">
        <v>2604</v>
      </c>
      <c r="F1164" s="317" t="s">
        <v>4062</v>
      </c>
      <c r="G1164" s="318" t="s">
        <v>1369</v>
      </c>
      <c r="H1164" s="319">
        <v>0</v>
      </c>
      <c r="I1164" s="319">
        <v>0</v>
      </c>
      <c r="J1164" s="319">
        <v>0</v>
      </c>
      <c r="K1164" s="320">
        <v>20</v>
      </c>
      <c r="L1164" s="320">
        <v>10</v>
      </c>
      <c r="M1164" s="320">
        <v>3</v>
      </c>
      <c r="N1164" s="321" t="s">
        <v>225</v>
      </c>
      <c r="O1164" s="321" t="s">
        <v>225</v>
      </c>
      <c r="P1164" s="322" t="s">
        <v>225</v>
      </c>
      <c r="Q1164" s="308"/>
    </row>
    <row r="1165" spans="3:17" x14ac:dyDescent="0.2">
      <c r="C1165" s="315">
        <v>1016</v>
      </c>
      <c r="D1165" s="316" t="s">
        <v>1225</v>
      </c>
      <c r="E1165" s="317" t="s">
        <v>2604</v>
      </c>
      <c r="F1165" s="317" t="s">
        <v>4062</v>
      </c>
      <c r="G1165" s="318" t="s">
        <v>1368</v>
      </c>
      <c r="H1165" s="319">
        <v>0</v>
      </c>
      <c r="I1165" s="319">
        <v>0</v>
      </c>
      <c r="J1165" s="319">
        <v>0</v>
      </c>
      <c r="K1165" s="320">
        <v>20</v>
      </c>
      <c r="L1165" s="320">
        <v>15</v>
      </c>
      <c r="M1165" s="320">
        <v>4</v>
      </c>
      <c r="N1165" s="321" t="s">
        <v>225</v>
      </c>
      <c r="O1165" s="321" t="s">
        <v>225</v>
      </c>
      <c r="P1165" s="322" t="s">
        <v>225</v>
      </c>
      <c r="Q1165" s="308"/>
    </row>
    <row r="1166" spans="3:17" x14ac:dyDescent="0.2">
      <c r="C1166" s="315">
        <v>64</v>
      </c>
      <c r="D1166" s="316" t="s">
        <v>1225</v>
      </c>
      <c r="E1166" s="317" t="s">
        <v>2605</v>
      </c>
      <c r="F1166" s="317" t="s">
        <v>4062</v>
      </c>
      <c r="G1166" s="318" t="s">
        <v>1370</v>
      </c>
      <c r="H1166" s="319">
        <v>1.8533333333325572</v>
      </c>
      <c r="I1166" s="319">
        <v>9.7233333333162602</v>
      </c>
      <c r="J1166" s="319">
        <v>0.2</v>
      </c>
      <c r="K1166" s="320">
        <v>20</v>
      </c>
      <c r="L1166" s="320">
        <v>10</v>
      </c>
      <c r="M1166" s="320">
        <v>3</v>
      </c>
      <c r="N1166" s="321" t="s">
        <v>225</v>
      </c>
      <c r="O1166" s="321" t="s">
        <v>225</v>
      </c>
      <c r="P1166" s="322" t="s">
        <v>225</v>
      </c>
      <c r="Q1166" s="308"/>
    </row>
    <row r="1167" spans="3:17" x14ac:dyDescent="0.2">
      <c r="C1167" s="315">
        <v>1588</v>
      </c>
      <c r="D1167" s="316" t="s">
        <v>1225</v>
      </c>
      <c r="E1167" s="317" t="s">
        <v>2606</v>
      </c>
      <c r="F1167" s="317" t="s">
        <v>4062</v>
      </c>
      <c r="G1167" s="318" t="s">
        <v>2607</v>
      </c>
      <c r="H1167" s="319">
        <v>0</v>
      </c>
      <c r="I1167" s="319">
        <v>0</v>
      </c>
      <c r="J1167" s="319">
        <v>0</v>
      </c>
      <c r="K1167" s="320" t="s">
        <v>2504</v>
      </c>
      <c r="L1167" s="320" t="s">
        <v>2504</v>
      </c>
      <c r="M1167" s="320" t="s">
        <v>2504</v>
      </c>
      <c r="N1167" s="321" t="s">
        <v>4096</v>
      </c>
      <c r="O1167" s="321" t="s">
        <v>4096</v>
      </c>
      <c r="P1167" s="322" t="s">
        <v>4096</v>
      </c>
      <c r="Q1167" s="308"/>
    </row>
    <row r="1168" spans="3:17" x14ac:dyDescent="0.2">
      <c r="C1168" s="315">
        <v>1358</v>
      </c>
      <c r="D1168" s="316" t="s">
        <v>1225</v>
      </c>
      <c r="E1168" s="317" t="s">
        <v>2608</v>
      </c>
      <c r="F1168" s="317" t="s">
        <v>4062</v>
      </c>
      <c r="G1168" s="318" t="s">
        <v>1371</v>
      </c>
      <c r="H1168" s="319">
        <v>2.9566666666651145</v>
      </c>
      <c r="I1168" s="319">
        <v>2.2066666666651145</v>
      </c>
      <c r="J1168" s="319">
        <v>0</v>
      </c>
      <c r="K1168" s="320">
        <v>20</v>
      </c>
      <c r="L1168" s="320">
        <v>15</v>
      </c>
      <c r="M1168" s="320">
        <v>4</v>
      </c>
      <c r="N1168" s="321" t="s">
        <v>225</v>
      </c>
      <c r="O1168" s="321" t="s">
        <v>225</v>
      </c>
      <c r="P1168" s="322" t="s">
        <v>225</v>
      </c>
      <c r="Q1168" s="308"/>
    </row>
    <row r="1169" spans="3:17" x14ac:dyDescent="0.2">
      <c r="C1169" s="315">
        <v>1072</v>
      </c>
      <c r="D1169" s="316" t="s">
        <v>1225</v>
      </c>
      <c r="E1169" s="317" t="s">
        <v>2609</v>
      </c>
      <c r="F1169" s="317" t="s">
        <v>4062</v>
      </c>
      <c r="G1169" s="318" t="s">
        <v>1372</v>
      </c>
      <c r="H1169" s="319">
        <v>0</v>
      </c>
      <c r="I1169" s="319">
        <v>0</v>
      </c>
      <c r="J1169" s="319">
        <v>0</v>
      </c>
      <c r="K1169" s="320">
        <v>20</v>
      </c>
      <c r="L1169" s="320">
        <v>15</v>
      </c>
      <c r="M1169" s="320">
        <v>4</v>
      </c>
      <c r="N1169" s="321" t="s">
        <v>225</v>
      </c>
      <c r="O1169" s="321" t="s">
        <v>225</v>
      </c>
      <c r="P1169" s="322" t="s">
        <v>225</v>
      </c>
      <c r="Q1169" s="308"/>
    </row>
    <row r="1170" spans="3:17" x14ac:dyDescent="0.2">
      <c r="C1170" s="315">
        <v>1467</v>
      </c>
      <c r="D1170" s="316" t="s">
        <v>1225</v>
      </c>
      <c r="E1170" s="317" t="s">
        <v>2513</v>
      </c>
      <c r="F1170" s="317" t="s">
        <v>4062</v>
      </c>
      <c r="G1170" s="318" t="s">
        <v>1373</v>
      </c>
      <c r="H1170" s="319">
        <v>0.99666666666744286</v>
      </c>
      <c r="I1170" s="319">
        <v>0</v>
      </c>
      <c r="J1170" s="319">
        <v>0</v>
      </c>
      <c r="K1170" s="320">
        <v>15</v>
      </c>
      <c r="L1170" s="320">
        <v>30</v>
      </c>
      <c r="M1170" s="320">
        <v>5</v>
      </c>
      <c r="N1170" s="321" t="s">
        <v>225</v>
      </c>
      <c r="O1170" s="321" t="s">
        <v>225</v>
      </c>
      <c r="P1170" s="322" t="s">
        <v>225</v>
      </c>
      <c r="Q1170" s="308"/>
    </row>
    <row r="1171" spans="3:17" x14ac:dyDescent="0.2">
      <c r="C1171" s="315">
        <v>913</v>
      </c>
      <c r="D1171" s="316" t="s">
        <v>1225</v>
      </c>
      <c r="E1171" s="317" t="s">
        <v>2610</v>
      </c>
      <c r="F1171" s="317" t="s">
        <v>4062</v>
      </c>
      <c r="G1171" s="318" t="s">
        <v>1374</v>
      </c>
      <c r="H1171" s="319">
        <v>6.5666666666627869</v>
      </c>
      <c r="I1171" s="319">
        <v>0.47999999999301513</v>
      </c>
      <c r="J1171" s="319">
        <v>0.60000000000000009</v>
      </c>
      <c r="K1171" s="320">
        <v>15</v>
      </c>
      <c r="L1171" s="320">
        <v>30</v>
      </c>
      <c r="M1171" s="320">
        <v>5</v>
      </c>
      <c r="N1171" s="321" t="s">
        <v>225</v>
      </c>
      <c r="O1171" s="321" t="s">
        <v>225</v>
      </c>
      <c r="P1171" s="322" t="s">
        <v>225</v>
      </c>
      <c r="Q1171" s="308"/>
    </row>
    <row r="1172" spans="3:17" x14ac:dyDescent="0.2">
      <c r="C1172" s="315">
        <v>1432</v>
      </c>
      <c r="D1172" s="316" t="s">
        <v>1225</v>
      </c>
      <c r="E1172" s="317" t="s">
        <v>2610</v>
      </c>
      <c r="F1172" s="317" t="s">
        <v>4062</v>
      </c>
      <c r="G1172" s="318" t="s">
        <v>1375</v>
      </c>
      <c r="H1172" s="319">
        <v>0</v>
      </c>
      <c r="I1172" s="319">
        <v>0</v>
      </c>
      <c r="J1172" s="319">
        <v>0</v>
      </c>
      <c r="K1172" s="320">
        <v>15</v>
      </c>
      <c r="L1172" s="320">
        <v>30</v>
      </c>
      <c r="M1172" s="320">
        <v>5</v>
      </c>
      <c r="N1172" s="321" t="s">
        <v>225</v>
      </c>
      <c r="O1172" s="321" t="s">
        <v>225</v>
      </c>
      <c r="P1172" s="322" t="s">
        <v>225</v>
      </c>
      <c r="Q1172" s="308"/>
    </row>
    <row r="1173" spans="3:17" x14ac:dyDescent="0.2">
      <c r="C1173" s="315">
        <v>929</v>
      </c>
      <c r="D1173" s="316" t="s">
        <v>1225</v>
      </c>
      <c r="E1173" s="317" t="s">
        <v>2610</v>
      </c>
      <c r="F1173" s="317" t="s">
        <v>4062</v>
      </c>
      <c r="G1173" s="318" t="s">
        <v>1376</v>
      </c>
      <c r="H1173" s="319">
        <v>0.62333333333954222</v>
      </c>
      <c r="I1173" s="319">
        <v>0</v>
      </c>
      <c r="J1173" s="319">
        <v>0</v>
      </c>
      <c r="K1173" s="320">
        <v>15</v>
      </c>
      <c r="L1173" s="320">
        <v>30</v>
      </c>
      <c r="M1173" s="320">
        <v>5</v>
      </c>
      <c r="N1173" s="321" t="s">
        <v>225</v>
      </c>
      <c r="O1173" s="321" t="s">
        <v>225</v>
      </c>
      <c r="P1173" s="322" t="s">
        <v>225</v>
      </c>
      <c r="Q1173" s="308"/>
    </row>
    <row r="1174" spans="3:17" x14ac:dyDescent="0.2">
      <c r="C1174" s="315">
        <v>29</v>
      </c>
      <c r="D1174" s="316" t="s">
        <v>1225</v>
      </c>
      <c r="E1174" s="317" t="s">
        <v>2611</v>
      </c>
      <c r="F1174" s="317" t="s">
        <v>4062</v>
      </c>
      <c r="G1174" s="318" t="s">
        <v>1377</v>
      </c>
      <c r="H1174" s="319">
        <v>2.0066666666767561</v>
      </c>
      <c r="I1174" s="319">
        <v>0</v>
      </c>
      <c r="J1174" s="319">
        <v>0</v>
      </c>
      <c r="K1174" s="320">
        <v>20</v>
      </c>
      <c r="L1174" s="320">
        <v>10</v>
      </c>
      <c r="M1174" s="320">
        <v>3</v>
      </c>
      <c r="N1174" s="321" t="s">
        <v>225</v>
      </c>
      <c r="O1174" s="321" t="s">
        <v>225</v>
      </c>
      <c r="P1174" s="322" t="s">
        <v>225</v>
      </c>
      <c r="Q1174" s="308"/>
    </row>
    <row r="1175" spans="3:17" x14ac:dyDescent="0.2">
      <c r="C1175" s="315">
        <v>914</v>
      </c>
      <c r="D1175" s="316" t="s">
        <v>1225</v>
      </c>
      <c r="E1175" s="317" t="s">
        <v>2612</v>
      </c>
      <c r="F1175" s="317" t="s">
        <v>4062</v>
      </c>
      <c r="G1175" s="318" t="s">
        <v>359</v>
      </c>
      <c r="H1175" s="319">
        <v>0</v>
      </c>
      <c r="I1175" s="319">
        <v>0</v>
      </c>
      <c r="J1175" s="319">
        <v>0</v>
      </c>
      <c r="K1175" s="320">
        <v>20</v>
      </c>
      <c r="L1175" s="320">
        <v>15</v>
      </c>
      <c r="M1175" s="320">
        <v>4</v>
      </c>
      <c r="N1175" s="321" t="s">
        <v>225</v>
      </c>
      <c r="O1175" s="321" t="s">
        <v>225</v>
      </c>
      <c r="P1175" s="322" t="s">
        <v>225</v>
      </c>
      <c r="Q1175" s="308"/>
    </row>
    <row r="1176" spans="3:17" x14ac:dyDescent="0.2">
      <c r="C1176" s="315">
        <v>948</v>
      </c>
      <c r="D1176" s="316" t="s">
        <v>1225</v>
      </c>
      <c r="E1176" s="317" t="s">
        <v>2612</v>
      </c>
      <c r="F1176" s="317" t="s">
        <v>4062</v>
      </c>
      <c r="G1176" s="318" t="s">
        <v>360</v>
      </c>
      <c r="H1176" s="319">
        <v>0</v>
      </c>
      <c r="I1176" s="319">
        <v>0</v>
      </c>
      <c r="J1176" s="319">
        <v>0</v>
      </c>
      <c r="K1176" s="320">
        <v>20</v>
      </c>
      <c r="L1176" s="320">
        <v>15</v>
      </c>
      <c r="M1176" s="320">
        <v>4</v>
      </c>
      <c r="N1176" s="321" t="s">
        <v>225</v>
      </c>
      <c r="O1176" s="321" t="s">
        <v>225</v>
      </c>
      <c r="P1176" s="322" t="s">
        <v>225</v>
      </c>
      <c r="Q1176" s="308"/>
    </row>
    <row r="1177" spans="3:17" x14ac:dyDescent="0.2">
      <c r="C1177" s="315">
        <v>13</v>
      </c>
      <c r="D1177" s="316" t="s">
        <v>1225</v>
      </c>
      <c r="E1177" s="317" t="s">
        <v>2613</v>
      </c>
      <c r="F1177" s="317" t="s">
        <v>4062</v>
      </c>
      <c r="G1177" s="318" t="s">
        <v>1378</v>
      </c>
      <c r="H1177" s="319">
        <v>16.993333333299962</v>
      </c>
      <c r="I1177" s="319">
        <v>2.7500000000232832</v>
      </c>
      <c r="J1177" s="319">
        <v>0.4</v>
      </c>
      <c r="K1177" s="320">
        <v>20</v>
      </c>
      <c r="L1177" s="320">
        <v>15</v>
      </c>
      <c r="M1177" s="320">
        <v>4</v>
      </c>
      <c r="N1177" s="321" t="s">
        <v>225</v>
      </c>
      <c r="O1177" s="321" t="s">
        <v>225</v>
      </c>
      <c r="P1177" s="322" t="s">
        <v>225</v>
      </c>
      <c r="Q1177" s="308"/>
    </row>
    <row r="1178" spans="3:17" x14ac:dyDescent="0.2">
      <c r="C1178" s="315">
        <v>14</v>
      </c>
      <c r="D1178" s="316" t="s">
        <v>1225</v>
      </c>
      <c r="E1178" s="317" t="s">
        <v>2613</v>
      </c>
      <c r="F1178" s="317" t="s">
        <v>4062</v>
      </c>
      <c r="G1178" s="318" t="s">
        <v>1379</v>
      </c>
      <c r="H1178" s="319">
        <v>16.993333333299962</v>
      </c>
      <c r="I1178" s="319">
        <v>2.7500000000232832</v>
      </c>
      <c r="J1178" s="319">
        <v>0.4</v>
      </c>
      <c r="K1178" s="320">
        <v>20</v>
      </c>
      <c r="L1178" s="320">
        <v>15</v>
      </c>
      <c r="M1178" s="320">
        <v>4</v>
      </c>
      <c r="N1178" s="321" t="s">
        <v>225</v>
      </c>
      <c r="O1178" s="321" t="s">
        <v>225</v>
      </c>
      <c r="P1178" s="322" t="s">
        <v>225</v>
      </c>
      <c r="Q1178" s="308"/>
    </row>
    <row r="1179" spans="3:17" x14ac:dyDescent="0.2">
      <c r="C1179" s="315">
        <v>42</v>
      </c>
      <c r="D1179" s="316" t="s">
        <v>1225</v>
      </c>
      <c r="E1179" s="317" t="s">
        <v>2613</v>
      </c>
      <c r="F1179" s="317" t="s">
        <v>4062</v>
      </c>
      <c r="G1179" s="318" t="s">
        <v>1380</v>
      </c>
      <c r="H1179" s="319">
        <v>259.28333333339543</v>
      </c>
      <c r="I1179" s="319">
        <v>2.106666666723322</v>
      </c>
      <c r="J1179" s="319">
        <v>0.2</v>
      </c>
      <c r="K1179" s="320">
        <v>20</v>
      </c>
      <c r="L1179" s="320">
        <v>10</v>
      </c>
      <c r="M1179" s="320">
        <v>3</v>
      </c>
      <c r="N1179" s="321" t="s">
        <v>224</v>
      </c>
      <c r="O1179" s="321" t="s">
        <v>225</v>
      </c>
      <c r="P1179" s="322" t="s">
        <v>225</v>
      </c>
      <c r="Q1179" s="308"/>
    </row>
    <row r="1180" spans="3:17" x14ac:dyDescent="0.2">
      <c r="C1180" s="315">
        <v>106</v>
      </c>
      <c r="D1180" s="316" t="s">
        <v>1225</v>
      </c>
      <c r="E1180" s="317" t="s">
        <v>2613</v>
      </c>
      <c r="F1180" s="317" t="s">
        <v>4062</v>
      </c>
      <c r="G1180" s="318" t="s">
        <v>1381</v>
      </c>
      <c r="H1180" s="319">
        <v>507.20000000005825</v>
      </c>
      <c r="I1180" s="319">
        <v>10.940000000002328</v>
      </c>
      <c r="J1180" s="319">
        <v>0.8</v>
      </c>
      <c r="K1180" s="320">
        <v>20</v>
      </c>
      <c r="L1180" s="320">
        <v>10</v>
      </c>
      <c r="M1180" s="320">
        <v>3</v>
      </c>
      <c r="N1180" s="321" t="s">
        <v>224</v>
      </c>
      <c r="O1180" s="321" t="s">
        <v>224</v>
      </c>
      <c r="P1180" s="322" t="s">
        <v>225</v>
      </c>
      <c r="Q1180" s="308"/>
    </row>
    <row r="1181" spans="3:17" x14ac:dyDescent="0.2">
      <c r="C1181" s="315">
        <v>55</v>
      </c>
      <c r="D1181" s="316" t="s">
        <v>1225</v>
      </c>
      <c r="E1181" s="317" t="s">
        <v>2613</v>
      </c>
      <c r="F1181" s="317" t="s">
        <v>4062</v>
      </c>
      <c r="G1181" s="318" t="s">
        <v>1382</v>
      </c>
      <c r="H1181" s="319">
        <v>0</v>
      </c>
      <c r="I1181" s="319">
        <v>0</v>
      </c>
      <c r="J1181" s="319">
        <v>0.4</v>
      </c>
      <c r="K1181" s="320">
        <v>20</v>
      </c>
      <c r="L1181" s="320">
        <v>15</v>
      </c>
      <c r="M1181" s="320">
        <v>4</v>
      </c>
      <c r="N1181" s="321" t="s">
        <v>225</v>
      </c>
      <c r="O1181" s="321" t="s">
        <v>225</v>
      </c>
      <c r="P1181" s="322" t="s">
        <v>225</v>
      </c>
      <c r="Q1181" s="308"/>
    </row>
    <row r="1182" spans="3:17" x14ac:dyDescent="0.2">
      <c r="C1182" s="315">
        <v>998</v>
      </c>
      <c r="D1182" s="316" t="s">
        <v>1225</v>
      </c>
      <c r="E1182" s="317" t="s">
        <v>2613</v>
      </c>
      <c r="F1182" s="317" t="s">
        <v>4062</v>
      </c>
      <c r="G1182" s="318" t="s">
        <v>2614</v>
      </c>
      <c r="H1182" s="319">
        <v>70.563333333260388</v>
      </c>
      <c r="I1182" s="319">
        <v>2.7033333333441991</v>
      </c>
      <c r="J1182" s="319">
        <v>0.2</v>
      </c>
      <c r="K1182" s="320">
        <v>20</v>
      </c>
      <c r="L1182" s="320">
        <v>10</v>
      </c>
      <c r="M1182" s="320">
        <v>3</v>
      </c>
      <c r="N1182" s="321" t="s">
        <v>224</v>
      </c>
      <c r="O1182" s="321" t="s">
        <v>225</v>
      </c>
      <c r="P1182" s="322" t="s">
        <v>225</v>
      </c>
      <c r="Q1182" s="308"/>
    </row>
    <row r="1183" spans="3:17" x14ac:dyDescent="0.2">
      <c r="C1183" s="315">
        <v>999</v>
      </c>
      <c r="D1183" s="316" t="s">
        <v>1225</v>
      </c>
      <c r="E1183" s="317" t="s">
        <v>2613</v>
      </c>
      <c r="F1183" s="317" t="s">
        <v>4062</v>
      </c>
      <c r="G1183" s="318" t="s">
        <v>2615</v>
      </c>
      <c r="H1183" s="319">
        <v>44.790000000013976</v>
      </c>
      <c r="I1183" s="319">
        <v>20.573333333374467</v>
      </c>
      <c r="J1183" s="319">
        <v>0.2</v>
      </c>
      <c r="K1183" s="320">
        <v>20</v>
      </c>
      <c r="L1183" s="320">
        <v>10</v>
      </c>
      <c r="M1183" s="320">
        <v>3</v>
      </c>
      <c r="N1183" s="321" t="s">
        <v>224</v>
      </c>
      <c r="O1183" s="321" t="s">
        <v>224</v>
      </c>
      <c r="P1183" s="322" t="s">
        <v>225</v>
      </c>
      <c r="Q1183" s="308"/>
    </row>
    <row r="1184" spans="3:17" x14ac:dyDescent="0.2">
      <c r="C1184" s="315">
        <v>34</v>
      </c>
      <c r="D1184" s="316" t="s">
        <v>1225</v>
      </c>
      <c r="E1184" s="317" t="s">
        <v>2616</v>
      </c>
      <c r="F1184" s="317" t="s">
        <v>4062</v>
      </c>
      <c r="G1184" s="318" t="s">
        <v>1383</v>
      </c>
      <c r="H1184" s="319">
        <v>45.946666666644163</v>
      </c>
      <c r="I1184" s="319">
        <v>2.526666666660458</v>
      </c>
      <c r="J1184" s="319">
        <v>0.2</v>
      </c>
      <c r="K1184" s="320">
        <v>20</v>
      </c>
      <c r="L1184" s="320">
        <v>15</v>
      </c>
      <c r="M1184" s="320">
        <v>4</v>
      </c>
      <c r="N1184" s="321" t="s">
        <v>224</v>
      </c>
      <c r="O1184" s="321" t="s">
        <v>225</v>
      </c>
      <c r="P1184" s="322" t="s">
        <v>225</v>
      </c>
      <c r="Q1184" s="308"/>
    </row>
    <row r="1185" spans="3:17" x14ac:dyDescent="0.2">
      <c r="C1185" s="315">
        <v>98</v>
      </c>
      <c r="D1185" s="316" t="s">
        <v>1225</v>
      </c>
      <c r="E1185" s="317" t="s">
        <v>2616</v>
      </c>
      <c r="F1185" s="317" t="s">
        <v>4062</v>
      </c>
      <c r="G1185" s="318" t="s">
        <v>1384</v>
      </c>
      <c r="H1185" s="319">
        <v>82.29999999997672</v>
      </c>
      <c r="I1185" s="319">
        <v>1.9533333333092742</v>
      </c>
      <c r="J1185" s="319">
        <v>0.2</v>
      </c>
      <c r="K1185" s="320">
        <v>20</v>
      </c>
      <c r="L1185" s="320">
        <v>15</v>
      </c>
      <c r="M1185" s="320">
        <v>4</v>
      </c>
      <c r="N1185" s="321" t="s">
        <v>224</v>
      </c>
      <c r="O1185" s="321" t="s">
        <v>225</v>
      </c>
      <c r="P1185" s="322" t="s">
        <v>225</v>
      </c>
      <c r="Q1185" s="308"/>
    </row>
    <row r="1186" spans="3:17" x14ac:dyDescent="0.2">
      <c r="C1186" s="315">
        <v>47</v>
      </c>
      <c r="D1186" s="316" t="s">
        <v>1225</v>
      </c>
      <c r="E1186" s="317" t="s">
        <v>2617</v>
      </c>
      <c r="F1186" s="317" t="s">
        <v>4062</v>
      </c>
      <c r="G1186" s="318" t="s">
        <v>1385</v>
      </c>
      <c r="H1186" s="319">
        <v>132.57666666662553</v>
      </c>
      <c r="I1186" s="319">
        <v>751.1966666666558</v>
      </c>
      <c r="J1186" s="319">
        <v>1</v>
      </c>
      <c r="K1186" s="320">
        <v>20</v>
      </c>
      <c r="L1186" s="320">
        <v>15</v>
      </c>
      <c r="M1186" s="320">
        <v>4</v>
      </c>
      <c r="N1186" s="321" t="s">
        <v>224</v>
      </c>
      <c r="O1186" s="321" t="s">
        <v>224</v>
      </c>
      <c r="P1186" s="322" t="s">
        <v>225</v>
      </c>
      <c r="Q1186" s="308"/>
    </row>
    <row r="1187" spans="3:17" x14ac:dyDescent="0.2">
      <c r="C1187" s="315">
        <v>109</v>
      </c>
      <c r="D1187" s="316" t="s">
        <v>1225</v>
      </c>
      <c r="E1187" s="317" t="s">
        <v>2617</v>
      </c>
      <c r="F1187" s="317" t="s">
        <v>4062</v>
      </c>
      <c r="G1187" s="318" t="s">
        <v>1386</v>
      </c>
      <c r="H1187" s="319">
        <v>313.10000000002333</v>
      </c>
      <c r="I1187" s="319">
        <v>191.78666666670472</v>
      </c>
      <c r="J1187" s="319">
        <v>0.60000000000000009</v>
      </c>
      <c r="K1187" s="320">
        <v>20</v>
      </c>
      <c r="L1187" s="320">
        <v>15</v>
      </c>
      <c r="M1187" s="320">
        <v>4</v>
      </c>
      <c r="N1187" s="321" t="s">
        <v>224</v>
      </c>
      <c r="O1187" s="321" t="s">
        <v>224</v>
      </c>
      <c r="P1187" s="322" t="s">
        <v>225</v>
      </c>
      <c r="Q1187" s="308"/>
    </row>
    <row r="1188" spans="3:17" x14ac:dyDescent="0.2">
      <c r="C1188" s="315">
        <v>1265</v>
      </c>
      <c r="D1188" s="316" t="s">
        <v>1225</v>
      </c>
      <c r="E1188" s="317" t="s">
        <v>2618</v>
      </c>
      <c r="F1188" s="317" t="s">
        <v>4062</v>
      </c>
      <c r="G1188" s="318" t="s">
        <v>1387</v>
      </c>
      <c r="H1188" s="319">
        <v>0</v>
      </c>
      <c r="I1188" s="319">
        <v>0</v>
      </c>
      <c r="J1188" s="319">
        <v>0</v>
      </c>
      <c r="K1188" s="320">
        <v>20</v>
      </c>
      <c r="L1188" s="320">
        <v>15</v>
      </c>
      <c r="M1188" s="320">
        <v>4</v>
      </c>
      <c r="N1188" s="321" t="s">
        <v>225</v>
      </c>
      <c r="O1188" s="321" t="s">
        <v>225</v>
      </c>
      <c r="P1188" s="322" t="s">
        <v>225</v>
      </c>
      <c r="Q1188" s="308"/>
    </row>
    <row r="1189" spans="3:17" x14ac:dyDescent="0.2">
      <c r="C1189" s="315">
        <v>1276</v>
      </c>
      <c r="D1189" s="316" t="s">
        <v>1225</v>
      </c>
      <c r="E1189" s="317" t="s">
        <v>2619</v>
      </c>
      <c r="F1189" s="317" t="s">
        <v>4062</v>
      </c>
      <c r="G1189" s="318" t="s">
        <v>1388</v>
      </c>
      <c r="H1189" s="319">
        <v>131.19666666684208</v>
      </c>
      <c r="I1189" s="319">
        <v>14.876666666683741</v>
      </c>
      <c r="J1189" s="319">
        <v>1.4000000000000001</v>
      </c>
      <c r="K1189" s="320">
        <v>20</v>
      </c>
      <c r="L1189" s="320">
        <v>15</v>
      </c>
      <c r="M1189" s="320">
        <v>4</v>
      </c>
      <c r="N1189" s="321" t="s">
        <v>224</v>
      </c>
      <c r="O1189" s="321" t="s">
        <v>225</v>
      </c>
      <c r="P1189" s="322" t="s">
        <v>225</v>
      </c>
      <c r="Q1189" s="308"/>
    </row>
    <row r="1190" spans="3:17" x14ac:dyDescent="0.2">
      <c r="C1190" s="315">
        <v>33</v>
      </c>
      <c r="D1190" s="316" t="s">
        <v>1225</v>
      </c>
      <c r="E1190" s="317" t="s">
        <v>2620</v>
      </c>
      <c r="F1190" s="317" t="s">
        <v>4062</v>
      </c>
      <c r="G1190" s="318" t="s">
        <v>1389</v>
      </c>
      <c r="H1190" s="319">
        <v>164.93666666663486</v>
      </c>
      <c r="I1190" s="319">
        <v>2.5500000000000003</v>
      </c>
      <c r="J1190" s="319">
        <v>0.4</v>
      </c>
      <c r="K1190" s="320">
        <v>15</v>
      </c>
      <c r="L1190" s="320">
        <v>30</v>
      </c>
      <c r="M1190" s="320">
        <v>5</v>
      </c>
      <c r="N1190" s="321" t="s">
        <v>224</v>
      </c>
      <c r="O1190" s="321" t="s">
        <v>225</v>
      </c>
      <c r="P1190" s="322" t="s">
        <v>225</v>
      </c>
      <c r="Q1190" s="308"/>
    </row>
    <row r="1191" spans="3:17" x14ac:dyDescent="0.2">
      <c r="C1191" s="315">
        <v>139</v>
      </c>
      <c r="D1191" s="316" t="s">
        <v>1225</v>
      </c>
      <c r="E1191" s="317" t="s">
        <v>2621</v>
      </c>
      <c r="F1191" s="317" t="s">
        <v>4062</v>
      </c>
      <c r="G1191" s="318" t="s">
        <v>2622</v>
      </c>
      <c r="H1191" s="319">
        <v>125.37666666669539</v>
      </c>
      <c r="I1191" s="319">
        <v>0.23333333332557232</v>
      </c>
      <c r="J1191" s="319">
        <v>0.2</v>
      </c>
      <c r="K1191" s="320">
        <v>15</v>
      </c>
      <c r="L1191" s="320">
        <v>30</v>
      </c>
      <c r="M1191" s="320">
        <v>5</v>
      </c>
      <c r="N1191" s="321" t="s">
        <v>224</v>
      </c>
      <c r="O1191" s="321" t="s">
        <v>225</v>
      </c>
      <c r="P1191" s="322" t="s">
        <v>225</v>
      </c>
      <c r="Q1191" s="308"/>
    </row>
    <row r="1192" spans="3:17" x14ac:dyDescent="0.2">
      <c r="C1192" s="315">
        <v>1333</v>
      </c>
      <c r="D1192" s="316" t="s">
        <v>1225</v>
      </c>
      <c r="E1192" s="317" t="s">
        <v>2623</v>
      </c>
      <c r="F1192" s="317" t="s">
        <v>4062</v>
      </c>
      <c r="G1192" s="318" t="s">
        <v>1390</v>
      </c>
      <c r="H1192" s="319">
        <v>67.290000000013976</v>
      </c>
      <c r="I1192" s="319">
        <v>0.22999999998137355</v>
      </c>
      <c r="J1192" s="319">
        <v>0.2</v>
      </c>
      <c r="K1192" s="320">
        <v>15</v>
      </c>
      <c r="L1192" s="320">
        <v>30</v>
      </c>
      <c r="M1192" s="320">
        <v>5</v>
      </c>
      <c r="N1192" s="321" t="s">
        <v>224</v>
      </c>
      <c r="O1192" s="321" t="s">
        <v>225</v>
      </c>
      <c r="P1192" s="322" t="s">
        <v>225</v>
      </c>
      <c r="Q1192" s="308"/>
    </row>
    <row r="1193" spans="3:17" x14ac:dyDescent="0.2">
      <c r="C1193" s="315">
        <v>30</v>
      </c>
      <c r="D1193" s="316" t="s">
        <v>1225</v>
      </c>
      <c r="E1193" s="317" t="s">
        <v>2624</v>
      </c>
      <c r="F1193" s="317" t="s">
        <v>4062</v>
      </c>
      <c r="G1193" s="318" t="s">
        <v>2625</v>
      </c>
      <c r="H1193" s="319">
        <v>7.5699999999487773</v>
      </c>
      <c r="I1193" s="319">
        <v>2.8366666666581297</v>
      </c>
      <c r="J1193" s="319">
        <v>1.2000000000000002</v>
      </c>
      <c r="K1193" s="320">
        <v>20</v>
      </c>
      <c r="L1193" s="320">
        <v>15</v>
      </c>
      <c r="M1193" s="320">
        <v>4</v>
      </c>
      <c r="N1193" s="321" t="s">
        <v>225</v>
      </c>
      <c r="O1193" s="321" t="s">
        <v>225</v>
      </c>
      <c r="P1193" s="322" t="s">
        <v>225</v>
      </c>
      <c r="Q1193" s="308"/>
    </row>
    <row r="1194" spans="3:17" x14ac:dyDescent="0.2">
      <c r="C1194" s="315">
        <v>1465</v>
      </c>
      <c r="D1194" s="316" t="s">
        <v>1225</v>
      </c>
      <c r="E1194" s="317" t="s">
        <v>2626</v>
      </c>
      <c r="F1194" s="317" t="s">
        <v>4062</v>
      </c>
      <c r="G1194" s="318" t="s">
        <v>1392</v>
      </c>
      <c r="H1194" s="319">
        <v>1.6900000000256115</v>
      </c>
      <c r="I1194" s="319">
        <v>0.22333333332790062</v>
      </c>
      <c r="J1194" s="319">
        <v>0.2</v>
      </c>
      <c r="K1194" s="320">
        <v>15</v>
      </c>
      <c r="L1194" s="320">
        <v>30</v>
      </c>
      <c r="M1194" s="320">
        <v>5</v>
      </c>
      <c r="N1194" s="321" t="s">
        <v>225</v>
      </c>
      <c r="O1194" s="321" t="s">
        <v>225</v>
      </c>
      <c r="P1194" s="322" t="s">
        <v>225</v>
      </c>
      <c r="Q1194" s="308"/>
    </row>
    <row r="1195" spans="3:17" x14ac:dyDescent="0.2">
      <c r="C1195" s="315">
        <v>25</v>
      </c>
      <c r="D1195" s="316" t="s">
        <v>1225</v>
      </c>
      <c r="E1195" s="317" t="s">
        <v>2627</v>
      </c>
      <c r="F1195" s="317" t="s">
        <v>4062</v>
      </c>
      <c r="G1195" s="318" t="s">
        <v>1393</v>
      </c>
      <c r="H1195" s="319">
        <v>0</v>
      </c>
      <c r="I1195" s="319">
        <v>0</v>
      </c>
      <c r="J1195" s="319">
        <v>0</v>
      </c>
      <c r="K1195" s="320">
        <v>20</v>
      </c>
      <c r="L1195" s="320">
        <v>10</v>
      </c>
      <c r="M1195" s="320">
        <v>3</v>
      </c>
      <c r="N1195" s="321" t="s">
        <v>225</v>
      </c>
      <c r="O1195" s="321" t="s">
        <v>225</v>
      </c>
      <c r="P1195" s="322" t="s">
        <v>225</v>
      </c>
      <c r="Q1195" s="308"/>
    </row>
    <row r="1196" spans="3:17" x14ac:dyDescent="0.2">
      <c r="C1196" s="315">
        <v>4740</v>
      </c>
      <c r="D1196" s="316" t="s">
        <v>1225</v>
      </c>
      <c r="E1196" s="317" t="s">
        <v>6423</v>
      </c>
      <c r="F1196" s="317" t="s">
        <v>4062</v>
      </c>
      <c r="G1196" s="318" t="s">
        <v>6424</v>
      </c>
      <c r="H1196" s="319">
        <v>0.9300000000279397</v>
      </c>
      <c r="I1196" s="319">
        <v>0.47999999999301513</v>
      </c>
      <c r="J1196" s="319">
        <v>0</v>
      </c>
      <c r="K1196" s="320" t="s">
        <v>2504</v>
      </c>
      <c r="L1196" s="320" t="s">
        <v>2504</v>
      </c>
      <c r="M1196" s="320" t="s">
        <v>2504</v>
      </c>
      <c r="N1196" s="321" t="s">
        <v>225</v>
      </c>
      <c r="O1196" s="321" t="s">
        <v>225</v>
      </c>
      <c r="P1196" s="322" t="s">
        <v>225</v>
      </c>
      <c r="Q1196" s="308"/>
    </row>
    <row r="1197" spans="3:17" x14ac:dyDescent="0.2">
      <c r="C1197" s="315">
        <v>4741</v>
      </c>
      <c r="D1197" s="316" t="s">
        <v>1225</v>
      </c>
      <c r="E1197" s="317" t="s">
        <v>6423</v>
      </c>
      <c r="F1197" s="317" t="s">
        <v>4062</v>
      </c>
      <c r="G1197" s="318" t="s">
        <v>6425</v>
      </c>
      <c r="H1197" s="319">
        <v>0.9300000000279397</v>
      </c>
      <c r="I1197" s="319">
        <v>0.47999999999301513</v>
      </c>
      <c r="J1197" s="319">
        <v>0</v>
      </c>
      <c r="K1197" s="320" t="s">
        <v>2504</v>
      </c>
      <c r="L1197" s="320" t="s">
        <v>2504</v>
      </c>
      <c r="M1197" s="320" t="s">
        <v>2504</v>
      </c>
      <c r="N1197" s="321" t="s">
        <v>225</v>
      </c>
      <c r="O1197" s="321" t="s">
        <v>225</v>
      </c>
      <c r="P1197" s="322" t="s">
        <v>225</v>
      </c>
      <c r="Q1197" s="308"/>
    </row>
    <row r="1198" spans="3:17" x14ac:dyDescent="0.2">
      <c r="C1198" s="315">
        <v>4781</v>
      </c>
      <c r="D1198" s="316" t="s">
        <v>1225</v>
      </c>
      <c r="E1198" s="317" t="s">
        <v>2628</v>
      </c>
      <c r="F1198" s="317" t="s">
        <v>4062</v>
      </c>
      <c r="G1198" s="318" t="s">
        <v>6426</v>
      </c>
      <c r="H1198" s="319">
        <v>1.6408487011674084</v>
      </c>
      <c r="I1198" s="319">
        <v>0</v>
      </c>
      <c r="J1198" s="319">
        <v>0</v>
      </c>
      <c r="K1198" s="320">
        <v>20</v>
      </c>
      <c r="L1198" s="320">
        <v>10</v>
      </c>
      <c r="M1198" s="320">
        <v>3</v>
      </c>
      <c r="N1198" s="321" t="s">
        <v>4096</v>
      </c>
      <c r="O1198" s="321" t="s">
        <v>4096</v>
      </c>
      <c r="P1198" s="322" t="s">
        <v>4096</v>
      </c>
      <c r="Q1198" s="308"/>
    </row>
    <row r="1199" spans="3:17" x14ac:dyDescent="0.2">
      <c r="C1199" s="315">
        <v>1468</v>
      </c>
      <c r="D1199" s="316" t="s">
        <v>1225</v>
      </c>
      <c r="E1199" s="317" t="s">
        <v>2628</v>
      </c>
      <c r="F1199" s="317" t="s">
        <v>4062</v>
      </c>
      <c r="G1199" s="318" t="s">
        <v>1394</v>
      </c>
      <c r="H1199" s="319">
        <v>23.236301143528756</v>
      </c>
      <c r="I1199" s="319">
        <v>0</v>
      </c>
      <c r="J1199" s="319">
        <v>0</v>
      </c>
      <c r="K1199" s="320">
        <v>20</v>
      </c>
      <c r="L1199" s="320">
        <v>10</v>
      </c>
      <c r="M1199" s="320">
        <v>3</v>
      </c>
      <c r="N1199" s="321" t="s">
        <v>4096</v>
      </c>
      <c r="O1199" s="321" t="s">
        <v>4096</v>
      </c>
      <c r="P1199" s="322" t="s">
        <v>4096</v>
      </c>
      <c r="Q1199" s="308"/>
    </row>
    <row r="1200" spans="3:17" x14ac:dyDescent="0.2">
      <c r="C1200" s="315">
        <v>1469</v>
      </c>
      <c r="D1200" s="316" t="s">
        <v>1225</v>
      </c>
      <c r="E1200" s="317" t="s">
        <v>2629</v>
      </c>
      <c r="F1200" s="317" t="s">
        <v>4062</v>
      </c>
      <c r="G1200" s="318" t="s">
        <v>1425</v>
      </c>
      <c r="H1200" s="319">
        <v>0</v>
      </c>
      <c r="I1200" s="319">
        <v>0</v>
      </c>
      <c r="J1200" s="319">
        <v>0</v>
      </c>
      <c r="K1200" s="320">
        <v>20</v>
      </c>
      <c r="L1200" s="320">
        <v>10</v>
      </c>
      <c r="M1200" s="320">
        <v>3</v>
      </c>
      <c r="N1200" s="321" t="s">
        <v>225</v>
      </c>
      <c r="O1200" s="321" t="s">
        <v>225</v>
      </c>
      <c r="P1200" s="322" t="s">
        <v>225</v>
      </c>
      <c r="Q1200" s="308"/>
    </row>
    <row r="1201" spans="3:17" x14ac:dyDescent="0.2">
      <c r="C1201" s="315">
        <v>910</v>
      </c>
      <c r="D1201" s="316" t="s">
        <v>1225</v>
      </c>
      <c r="E1201" s="317" t="s">
        <v>2630</v>
      </c>
      <c r="F1201" s="317" t="s">
        <v>4062</v>
      </c>
      <c r="G1201" s="318" t="s">
        <v>1252</v>
      </c>
      <c r="H1201" s="319">
        <v>5.5433333333465278</v>
      </c>
      <c r="I1201" s="319">
        <v>4.7233333333628256</v>
      </c>
      <c r="J1201" s="319">
        <v>1.2000000000000002</v>
      </c>
      <c r="K1201" s="320">
        <v>20</v>
      </c>
      <c r="L1201" s="320">
        <v>15</v>
      </c>
      <c r="M1201" s="320">
        <v>4</v>
      </c>
      <c r="N1201" s="321" t="s">
        <v>225</v>
      </c>
      <c r="O1201" s="321" t="s">
        <v>225</v>
      </c>
      <c r="P1201" s="322" t="s">
        <v>225</v>
      </c>
      <c r="Q1201" s="308"/>
    </row>
    <row r="1202" spans="3:17" x14ac:dyDescent="0.2">
      <c r="C1202" s="315">
        <v>1379</v>
      </c>
      <c r="D1202" s="316" t="s">
        <v>1225</v>
      </c>
      <c r="E1202" s="317" t="s">
        <v>2630</v>
      </c>
      <c r="F1202" s="317" t="s">
        <v>4062</v>
      </c>
      <c r="G1202" s="318" t="s">
        <v>1253</v>
      </c>
      <c r="H1202" s="319">
        <v>2.0066666666767561</v>
      </c>
      <c r="I1202" s="319">
        <v>0</v>
      </c>
      <c r="J1202" s="319">
        <v>0</v>
      </c>
      <c r="K1202" s="320">
        <v>20</v>
      </c>
      <c r="L1202" s="320">
        <v>15</v>
      </c>
      <c r="M1202" s="320">
        <v>4</v>
      </c>
      <c r="N1202" s="321" t="s">
        <v>225</v>
      </c>
      <c r="O1202" s="321" t="s">
        <v>225</v>
      </c>
      <c r="P1202" s="322" t="s">
        <v>225</v>
      </c>
      <c r="Q1202" s="308"/>
    </row>
    <row r="1203" spans="3:17" x14ac:dyDescent="0.2">
      <c r="C1203" s="315">
        <v>1380</v>
      </c>
      <c r="D1203" s="316" t="s">
        <v>1225</v>
      </c>
      <c r="E1203" s="317" t="s">
        <v>2630</v>
      </c>
      <c r="F1203" s="317" t="s">
        <v>4062</v>
      </c>
      <c r="G1203" s="318" t="s">
        <v>1251</v>
      </c>
      <c r="H1203" s="319">
        <v>2.0066666666767561</v>
      </c>
      <c r="I1203" s="319">
        <v>0</v>
      </c>
      <c r="J1203" s="319">
        <v>0</v>
      </c>
      <c r="K1203" s="320">
        <v>20</v>
      </c>
      <c r="L1203" s="320">
        <v>15</v>
      </c>
      <c r="M1203" s="320">
        <v>4</v>
      </c>
      <c r="N1203" s="321" t="s">
        <v>225</v>
      </c>
      <c r="O1203" s="321" t="s">
        <v>225</v>
      </c>
      <c r="P1203" s="322" t="s">
        <v>225</v>
      </c>
      <c r="Q1203" s="308"/>
    </row>
    <row r="1204" spans="3:17" x14ac:dyDescent="0.2">
      <c r="C1204" s="315">
        <v>903</v>
      </c>
      <c r="D1204" s="316" t="s">
        <v>1225</v>
      </c>
      <c r="E1204" s="317" t="s">
        <v>2631</v>
      </c>
      <c r="F1204" s="317" t="s">
        <v>4062</v>
      </c>
      <c r="G1204" s="318" t="s">
        <v>1395</v>
      </c>
      <c r="H1204" s="319">
        <v>5.9566666666651145</v>
      </c>
      <c r="I1204" s="319">
        <v>1.8066666666883977</v>
      </c>
      <c r="J1204" s="319">
        <v>0</v>
      </c>
      <c r="K1204" s="320">
        <v>15</v>
      </c>
      <c r="L1204" s="320">
        <v>30</v>
      </c>
      <c r="M1204" s="320">
        <v>5</v>
      </c>
      <c r="N1204" s="321" t="s">
        <v>225</v>
      </c>
      <c r="O1204" s="321" t="s">
        <v>225</v>
      </c>
      <c r="P1204" s="322" t="s">
        <v>225</v>
      </c>
      <c r="Q1204" s="308"/>
    </row>
    <row r="1205" spans="3:17" x14ac:dyDescent="0.2">
      <c r="C1205" s="315">
        <v>1048</v>
      </c>
      <c r="D1205" s="316" t="s">
        <v>1225</v>
      </c>
      <c r="E1205" s="317" t="s">
        <v>2632</v>
      </c>
      <c r="F1205" s="317" t="s">
        <v>4062</v>
      </c>
      <c r="G1205" s="318" t="s">
        <v>1397</v>
      </c>
      <c r="H1205" s="319">
        <v>0</v>
      </c>
      <c r="I1205" s="319">
        <v>0</v>
      </c>
      <c r="J1205" s="319">
        <v>0</v>
      </c>
      <c r="K1205" s="320">
        <v>15</v>
      </c>
      <c r="L1205" s="320">
        <v>30</v>
      </c>
      <c r="M1205" s="320">
        <v>5</v>
      </c>
      <c r="N1205" s="321" t="s">
        <v>225</v>
      </c>
      <c r="O1205" s="321" t="s">
        <v>225</v>
      </c>
      <c r="P1205" s="322" t="s">
        <v>225</v>
      </c>
      <c r="Q1205" s="308"/>
    </row>
    <row r="1206" spans="3:17" x14ac:dyDescent="0.2">
      <c r="C1206" s="315">
        <v>1027</v>
      </c>
      <c r="D1206" s="316" t="s">
        <v>1225</v>
      </c>
      <c r="E1206" s="317" t="s">
        <v>2632</v>
      </c>
      <c r="F1206" s="317" t="s">
        <v>4062</v>
      </c>
      <c r="G1206" s="318" t="s">
        <v>1396</v>
      </c>
      <c r="H1206" s="319">
        <v>0</v>
      </c>
      <c r="I1206" s="319">
        <v>0</v>
      </c>
      <c r="J1206" s="319">
        <v>0</v>
      </c>
      <c r="K1206" s="320">
        <v>15</v>
      </c>
      <c r="L1206" s="320">
        <v>30</v>
      </c>
      <c r="M1206" s="320">
        <v>5</v>
      </c>
      <c r="N1206" s="321" t="s">
        <v>225</v>
      </c>
      <c r="O1206" s="321" t="s">
        <v>225</v>
      </c>
      <c r="P1206" s="322" t="s">
        <v>225</v>
      </c>
      <c r="Q1206" s="308"/>
    </row>
    <row r="1207" spans="3:17" x14ac:dyDescent="0.2">
      <c r="C1207" s="315">
        <v>1029</v>
      </c>
      <c r="D1207" s="316" t="s">
        <v>1225</v>
      </c>
      <c r="E1207" s="317" t="s">
        <v>2632</v>
      </c>
      <c r="F1207" s="317" t="s">
        <v>4062</v>
      </c>
      <c r="G1207" s="318" t="s">
        <v>1398</v>
      </c>
      <c r="H1207" s="319">
        <v>0</v>
      </c>
      <c r="I1207" s="319">
        <v>0</v>
      </c>
      <c r="J1207" s="319">
        <v>0</v>
      </c>
      <c r="K1207" s="320">
        <v>15</v>
      </c>
      <c r="L1207" s="320">
        <v>30</v>
      </c>
      <c r="M1207" s="320">
        <v>5</v>
      </c>
      <c r="N1207" s="321" t="s">
        <v>225</v>
      </c>
      <c r="O1207" s="321" t="s">
        <v>225</v>
      </c>
      <c r="P1207" s="322" t="s">
        <v>225</v>
      </c>
      <c r="Q1207" s="308"/>
    </row>
    <row r="1208" spans="3:17" x14ac:dyDescent="0.2">
      <c r="C1208" s="315">
        <v>911</v>
      </c>
      <c r="D1208" s="316" t="s">
        <v>1225</v>
      </c>
      <c r="E1208" s="317" t="s">
        <v>2633</v>
      </c>
      <c r="F1208" s="317" t="s">
        <v>4062</v>
      </c>
      <c r="G1208" s="318" t="s">
        <v>1399</v>
      </c>
      <c r="H1208" s="319">
        <v>13.033333333313932</v>
      </c>
      <c r="I1208" s="319">
        <v>1.8833333333255724</v>
      </c>
      <c r="J1208" s="319">
        <v>0.2</v>
      </c>
      <c r="K1208" s="320">
        <v>20</v>
      </c>
      <c r="L1208" s="320">
        <v>10</v>
      </c>
      <c r="M1208" s="320">
        <v>3</v>
      </c>
      <c r="N1208" s="321" t="s">
        <v>225</v>
      </c>
      <c r="O1208" s="321" t="s">
        <v>225</v>
      </c>
      <c r="P1208" s="322" t="s">
        <v>225</v>
      </c>
      <c r="Q1208" s="308"/>
    </row>
    <row r="1209" spans="3:17" x14ac:dyDescent="0.2">
      <c r="C1209" s="315">
        <v>1500</v>
      </c>
      <c r="D1209" s="316" t="s">
        <v>1225</v>
      </c>
      <c r="E1209" s="317" t="s">
        <v>2633</v>
      </c>
      <c r="F1209" s="317" t="s">
        <v>4062</v>
      </c>
      <c r="G1209" s="318" t="s">
        <v>1400</v>
      </c>
      <c r="H1209" s="319">
        <v>3.6199999999953434</v>
      </c>
      <c r="I1209" s="319">
        <v>1.3600000000325965</v>
      </c>
      <c r="J1209" s="319">
        <v>0.4</v>
      </c>
      <c r="K1209" s="320">
        <v>20</v>
      </c>
      <c r="L1209" s="320">
        <v>15</v>
      </c>
      <c r="M1209" s="320">
        <v>4</v>
      </c>
      <c r="N1209" s="321" t="s">
        <v>225</v>
      </c>
      <c r="O1209" s="321" t="s">
        <v>225</v>
      </c>
      <c r="P1209" s="322" t="s">
        <v>225</v>
      </c>
      <c r="Q1209" s="308"/>
    </row>
    <row r="1210" spans="3:17" x14ac:dyDescent="0.2">
      <c r="C1210" s="315">
        <v>1501</v>
      </c>
      <c r="D1210" s="316" t="s">
        <v>1225</v>
      </c>
      <c r="E1210" s="317" t="s">
        <v>2633</v>
      </c>
      <c r="F1210" s="317" t="s">
        <v>4062</v>
      </c>
      <c r="G1210" s="318" t="s">
        <v>1401</v>
      </c>
      <c r="H1210" s="319">
        <v>5.5433333333465278</v>
      </c>
      <c r="I1210" s="319">
        <v>2.106666666653473</v>
      </c>
      <c r="J1210" s="319">
        <v>0.2</v>
      </c>
      <c r="K1210" s="320">
        <v>20</v>
      </c>
      <c r="L1210" s="320">
        <v>15</v>
      </c>
      <c r="M1210" s="320">
        <v>4</v>
      </c>
      <c r="N1210" s="321" t="s">
        <v>225</v>
      </c>
      <c r="O1210" s="321" t="s">
        <v>225</v>
      </c>
      <c r="P1210" s="322" t="s">
        <v>225</v>
      </c>
      <c r="Q1210" s="308"/>
    </row>
    <row r="1211" spans="3:17" x14ac:dyDescent="0.2">
      <c r="C1211" s="315">
        <v>1578</v>
      </c>
      <c r="D1211" s="316" t="s">
        <v>1225</v>
      </c>
      <c r="E1211" s="317" t="s">
        <v>2633</v>
      </c>
      <c r="F1211" s="317" t="s">
        <v>4062</v>
      </c>
      <c r="G1211" s="318" t="s">
        <v>2634</v>
      </c>
      <c r="H1211" s="319">
        <v>5.5433333333465278</v>
      </c>
      <c r="I1211" s="319">
        <v>3.6433333333348856</v>
      </c>
      <c r="J1211" s="319">
        <v>0.2</v>
      </c>
      <c r="K1211" s="320">
        <v>20</v>
      </c>
      <c r="L1211" s="320">
        <v>15</v>
      </c>
      <c r="M1211" s="320">
        <v>4</v>
      </c>
      <c r="N1211" s="321" t="s">
        <v>225</v>
      </c>
      <c r="O1211" s="321" t="s">
        <v>225</v>
      </c>
      <c r="P1211" s="322" t="s">
        <v>225</v>
      </c>
      <c r="Q1211" s="308"/>
    </row>
    <row r="1212" spans="3:17" x14ac:dyDescent="0.2">
      <c r="C1212" s="315">
        <v>916</v>
      </c>
      <c r="D1212" s="316" t="s">
        <v>1225</v>
      </c>
      <c r="E1212" s="317" t="s">
        <v>2635</v>
      </c>
      <c r="F1212" s="317" t="s">
        <v>4062</v>
      </c>
      <c r="G1212" s="318" t="s">
        <v>1405</v>
      </c>
      <c r="H1212" s="319">
        <v>3.5433333333232442</v>
      </c>
      <c r="I1212" s="319">
        <v>0</v>
      </c>
      <c r="J1212" s="319">
        <v>0</v>
      </c>
      <c r="K1212" s="320">
        <v>20</v>
      </c>
      <c r="L1212" s="320">
        <v>15</v>
      </c>
      <c r="M1212" s="320">
        <v>4</v>
      </c>
      <c r="N1212" s="321" t="s">
        <v>225</v>
      </c>
      <c r="O1212" s="321" t="s">
        <v>225</v>
      </c>
      <c r="P1212" s="322" t="s">
        <v>225</v>
      </c>
      <c r="Q1212" s="308"/>
    </row>
    <row r="1213" spans="3:17" x14ac:dyDescent="0.2">
      <c r="C1213" s="315">
        <v>1112</v>
      </c>
      <c r="D1213" s="316" t="s">
        <v>1225</v>
      </c>
      <c r="E1213" s="317" t="s">
        <v>2636</v>
      </c>
      <c r="F1213" s="317" t="s">
        <v>4062</v>
      </c>
      <c r="G1213" s="318" t="s">
        <v>1402</v>
      </c>
      <c r="H1213" s="319">
        <v>0</v>
      </c>
      <c r="I1213" s="319">
        <v>0</v>
      </c>
      <c r="J1213" s="319">
        <v>0</v>
      </c>
      <c r="K1213" s="320">
        <v>15</v>
      </c>
      <c r="L1213" s="320">
        <v>30</v>
      </c>
      <c r="M1213" s="320">
        <v>5</v>
      </c>
      <c r="N1213" s="321" t="s">
        <v>225</v>
      </c>
      <c r="O1213" s="321" t="s">
        <v>225</v>
      </c>
      <c r="P1213" s="322" t="s">
        <v>225</v>
      </c>
      <c r="Q1213" s="308"/>
    </row>
    <row r="1214" spans="3:17" x14ac:dyDescent="0.2">
      <c r="C1214" s="315">
        <v>1535</v>
      </c>
      <c r="D1214" s="316" t="s">
        <v>1225</v>
      </c>
      <c r="E1214" s="317" t="s">
        <v>2637</v>
      </c>
      <c r="F1214" s="317" t="s">
        <v>4062</v>
      </c>
      <c r="G1214" s="318" t="s">
        <v>1403</v>
      </c>
      <c r="H1214" s="319">
        <v>0</v>
      </c>
      <c r="I1214" s="319">
        <v>0</v>
      </c>
      <c r="J1214" s="319">
        <v>0</v>
      </c>
      <c r="K1214" s="320" t="s">
        <v>2504</v>
      </c>
      <c r="L1214" s="320" t="s">
        <v>2504</v>
      </c>
      <c r="M1214" s="320" t="s">
        <v>2504</v>
      </c>
      <c r="N1214" s="321" t="s">
        <v>225</v>
      </c>
      <c r="O1214" s="321" t="s">
        <v>225</v>
      </c>
      <c r="P1214" s="322" t="s">
        <v>225</v>
      </c>
      <c r="Q1214" s="308"/>
    </row>
    <row r="1215" spans="3:17" x14ac:dyDescent="0.2">
      <c r="C1215" s="315">
        <v>1536</v>
      </c>
      <c r="D1215" s="316" t="s">
        <v>1225</v>
      </c>
      <c r="E1215" s="317" t="s">
        <v>2637</v>
      </c>
      <c r="F1215" s="317" t="s">
        <v>4062</v>
      </c>
      <c r="G1215" s="318" t="s">
        <v>1404</v>
      </c>
      <c r="H1215" s="319">
        <v>0</v>
      </c>
      <c r="I1215" s="319">
        <v>0</v>
      </c>
      <c r="J1215" s="319">
        <v>0</v>
      </c>
      <c r="K1215" s="320" t="s">
        <v>2504</v>
      </c>
      <c r="L1215" s="320" t="s">
        <v>2504</v>
      </c>
      <c r="M1215" s="320" t="s">
        <v>2504</v>
      </c>
      <c r="N1215" s="321" t="s">
        <v>225</v>
      </c>
      <c r="O1215" s="321" t="s">
        <v>225</v>
      </c>
      <c r="P1215" s="322" t="s">
        <v>225</v>
      </c>
      <c r="Q1215" s="308"/>
    </row>
    <row r="1216" spans="3:17" x14ac:dyDescent="0.2">
      <c r="C1216" s="315">
        <v>915</v>
      </c>
      <c r="D1216" s="316" t="s">
        <v>1225</v>
      </c>
      <c r="E1216" s="317" t="s">
        <v>2638</v>
      </c>
      <c r="F1216" s="317" t="s">
        <v>4062</v>
      </c>
      <c r="G1216" s="318" t="s">
        <v>1406</v>
      </c>
      <c r="H1216" s="319">
        <v>0</v>
      </c>
      <c r="I1216" s="319">
        <v>0</v>
      </c>
      <c r="J1216" s="319">
        <v>0</v>
      </c>
      <c r="K1216" s="320" t="s">
        <v>2504</v>
      </c>
      <c r="L1216" s="320" t="s">
        <v>2504</v>
      </c>
      <c r="M1216" s="320" t="s">
        <v>2504</v>
      </c>
      <c r="N1216" s="321" t="s">
        <v>225</v>
      </c>
      <c r="O1216" s="321" t="s">
        <v>225</v>
      </c>
      <c r="P1216" s="322" t="s">
        <v>225</v>
      </c>
      <c r="Q1216" s="308"/>
    </row>
    <row r="1217" spans="3:17" x14ac:dyDescent="0.2">
      <c r="C1217" s="315">
        <v>930</v>
      </c>
      <c r="D1217" s="316" t="s">
        <v>1225</v>
      </c>
      <c r="E1217" s="317" t="s">
        <v>2638</v>
      </c>
      <c r="F1217" s="317" t="s">
        <v>4062</v>
      </c>
      <c r="G1217" s="318" t="s">
        <v>358</v>
      </c>
      <c r="H1217" s="319">
        <v>0</v>
      </c>
      <c r="I1217" s="319">
        <v>0</v>
      </c>
      <c r="J1217" s="319">
        <v>0</v>
      </c>
      <c r="K1217" s="320" t="s">
        <v>2504</v>
      </c>
      <c r="L1217" s="320" t="s">
        <v>2504</v>
      </c>
      <c r="M1217" s="320" t="s">
        <v>2504</v>
      </c>
      <c r="N1217" s="321" t="s">
        <v>225</v>
      </c>
      <c r="O1217" s="321" t="s">
        <v>225</v>
      </c>
      <c r="P1217" s="322" t="s">
        <v>225</v>
      </c>
      <c r="Q1217" s="308"/>
    </row>
    <row r="1218" spans="3:17" x14ac:dyDescent="0.2">
      <c r="C1218" s="315">
        <v>906</v>
      </c>
      <c r="D1218" s="316" t="s">
        <v>1225</v>
      </c>
      <c r="E1218" s="317" t="s">
        <v>2639</v>
      </c>
      <c r="F1218" s="317" t="s">
        <v>4062</v>
      </c>
      <c r="G1218" s="318" t="s">
        <v>1407</v>
      </c>
      <c r="H1218" s="319">
        <v>1.0133333333535119</v>
      </c>
      <c r="I1218" s="319">
        <v>1.5466666666790845</v>
      </c>
      <c r="J1218" s="319">
        <v>0.4</v>
      </c>
      <c r="K1218" s="320">
        <v>28.2</v>
      </c>
      <c r="L1218" s="320">
        <v>14.1</v>
      </c>
      <c r="M1218" s="320">
        <v>4.2300000000000004</v>
      </c>
      <c r="N1218" s="321" t="s">
        <v>225</v>
      </c>
      <c r="O1218" s="321" t="s">
        <v>225</v>
      </c>
      <c r="P1218" s="322" t="s">
        <v>225</v>
      </c>
      <c r="Q1218" s="308"/>
    </row>
    <row r="1219" spans="3:17" x14ac:dyDescent="0.2">
      <c r="C1219" s="315">
        <v>907</v>
      </c>
      <c r="D1219" s="316" t="s">
        <v>1225</v>
      </c>
      <c r="E1219" s="317" t="s">
        <v>2639</v>
      </c>
      <c r="F1219" s="317" t="s">
        <v>4062</v>
      </c>
      <c r="G1219" s="318" t="s">
        <v>1409</v>
      </c>
      <c r="H1219" s="319">
        <v>1.0133333333535119</v>
      </c>
      <c r="I1219" s="319">
        <v>5.813333333353512</v>
      </c>
      <c r="J1219" s="319">
        <v>0.60000000000000009</v>
      </c>
      <c r="K1219" s="320">
        <v>20</v>
      </c>
      <c r="L1219" s="320">
        <v>10</v>
      </c>
      <c r="M1219" s="320">
        <v>3</v>
      </c>
      <c r="N1219" s="321" t="s">
        <v>225</v>
      </c>
      <c r="O1219" s="321" t="s">
        <v>225</v>
      </c>
      <c r="P1219" s="322" t="s">
        <v>225</v>
      </c>
      <c r="Q1219" s="144"/>
    </row>
    <row r="1220" spans="3:17" x14ac:dyDescent="0.2">
      <c r="C1220" s="315">
        <v>908</v>
      </c>
      <c r="D1220" s="316" t="s">
        <v>1225</v>
      </c>
      <c r="E1220" s="317" t="s">
        <v>2639</v>
      </c>
      <c r="F1220" s="317" t="s">
        <v>4062</v>
      </c>
      <c r="G1220" s="318" t="s">
        <v>364</v>
      </c>
      <c r="H1220" s="319">
        <v>1.0133333333535119</v>
      </c>
      <c r="I1220" s="319">
        <v>1.5066666666883977</v>
      </c>
      <c r="J1220" s="319">
        <v>0</v>
      </c>
      <c r="K1220" s="320">
        <v>20</v>
      </c>
      <c r="L1220" s="320">
        <v>10</v>
      </c>
      <c r="M1220" s="320">
        <v>3</v>
      </c>
      <c r="N1220" s="321" t="s">
        <v>225</v>
      </c>
      <c r="O1220" s="321" t="s">
        <v>225</v>
      </c>
      <c r="P1220" s="322" t="s">
        <v>225</v>
      </c>
      <c r="Q1220" s="144"/>
    </row>
    <row r="1221" spans="3:17" x14ac:dyDescent="0.2">
      <c r="C1221" s="315">
        <v>946</v>
      </c>
      <c r="D1221" s="316" t="s">
        <v>1225</v>
      </c>
      <c r="E1221" s="317" t="s">
        <v>2639</v>
      </c>
      <c r="F1221" s="317" t="s">
        <v>4062</v>
      </c>
      <c r="G1221" s="318" t="s">
        <v>1408</v>
      </c>
      <c r="H1221" s="319">
        <v>2.1733333333279008</v>
      </c>
      <c r="I1221" s="319">
        <v>5.4899999999790454</v>
      </c>
      <c r="J1221" s="319">
        <v>0.4</v>
      </c>
      <c r="K1221" s="320">
        <v>28.2</v>
      </c>
      <c r="L1221" s="320">
        <v>14.1</v>
      </c>
      <c r="M1221" s="320">
        <v>4.2300000000000004</v>
      </c>
      <c r="N1221" s="321" t="s">
        <v>225</v>
      </c>
      <c r="O1221" s="321" t="s">
        <v>225</v>
      </c>
      <c r="P1221" s="322" t="s">
        <v>225</v>
      </c>
      <c r="Q1221" s="144"/>
    </row>
    <row r="1222" spans="3:17" x14ac:dyDescent="0.2">
      <c r="C1222" s="315">
        <v>947</v>
      </c>
      <c r="D1222" s="316" t="s">
        <v>1225</v>
      </c>
      <c r="E1222" s="317" t="s">
        <v>2639</v>
      </c>
      <c r="F1222" s="317" t="s">
        <v>4062</v>
      </c>
      <c r="G1222" s="318" t="s">
        <v>1410</v>
      </c>
      <c r="H1222" s="319">
        <v>2.1733333333279008</v>
      </c>
      <c r="I1222" s="319">
        <v>9.7233333333162602</v>
      </c>
      <c r="J1222" s="319">
        <v>0.4</v>
      </c>
      <c r="K1222" s="320">
        <v>20</v>
      </c>
      <c r="L1222" s="320">
        <v>10</v>
      </c>
      <c r="M1222" s="320">
        <v>3</v>
      </c>
      <c r="N1222" s="321" t="s">
        <v>225</v>
      </c>
      <c r="O1222" s="321" t="s">
        <v>225</v>
      </c>
      <c r="P1222" s="322" t="s">
        <v>225</v>
      </c>
      <c r="Q1222" s="308"/>
    </row>
    <row r="1223" spans="3:17" x14ac:dyDescent="0.2">
      <c r="C1223" s="315">
        <v>1623</v>
      </c>
      <c r="D1223" s="316" t="s">
        <v>1225</v>
      </c>
      <c r="E1223" s="317" t="s">
        <v>2639</v>
      </c>
      <c r="F1223" s="317" t="s">
        <v>4062</v>
      </c>
      <c r="G1223" s="318" t="s">
        <v>2640</v>
      </c>
      <c r="H1223" s="319">
        <v>6.7233333333511842</v>
      </c>
      <c r="I1223" s="319">
        <v>36.943333333299961</v>
      </c>
      <c r="J1223" s="319">
        <v>1</v>
      </c>
      <c r="K1223" s="320" t="s">
        <v>2504</v>
      </c>
      <c r="L1223" s="320" t="s">
        <v>2504</v>
      </c>
      <c r="M1223" s="320" t="s">
        <v>2504</v>
      </c>
      <c r="N1223" s="321" t="s">
        <v>225</v>
      </c>
      <c r="O1223" s="321" t="s">
        <v>225</v>
      </c>
      <c r="P1223" s="322" t="s">
        <v>225</v>
      </c>
      <c r="Q1223" s="308"/>
    </row>
    <row r="1224" spans="3:17" x14ac:dyDescent="0.2">
      <c r="C1224" s="315">
        <v>1625</v>
      </c>
      <c r="D1224" s="316" t="s">
        <v>1225</v>
      </c>
      <c r="E1224" s="317" t="s">
        <v>2639</v>
      </c>
      <c r="F1224" s="317" t="s">
        <v>4062</v>
      </c>
      <c r="G1224" s="318" t="s">
        <v>2641</v>
      </c>
      <c r="H1224" s="319">
        <v>6.7233333333511842</v>
      </c>
      <c r="I1224" s="319">
        <v>37.019999999972065</v>
      </c>
      <c r="J1224" s="319">
        <v>1</v>
      </c>
      <c r="K1224" s="320" t="s">
        <v>2504</v>
      </c>
      <c r="L1224" s="320" t="s">
        <v>2504</v>
      </c>
      <c r="M1224" s="320" t="s">
        <v>2504</v>
      </c>
      <c r="N1224" s="321" t="s">
        <v>225</v>
      </c>
      <c r="O1224" s="321" t="s">
        <v>225</v>
      </c>
      <c r="P1224" s="322" t="s">
        <v>225</v>
      </c>
      <c r="Q1224" s="308"/>
    </row>
    <row r="1225" spans="3:17" x14ac:dyDescent="0.2">
      <c r="C1225" s="315">
        <v>909</v>
      </c>
      <c r="D1225" s="316" t="s">
        <v>1225</v>
      </c>
      <c r="E1225" s="317" t="s">
        <v>2642</v>
      </c>
      <c r="F1225" s="317" t="s">
        <v>4062</v>
      </c>
      <c r="G1225" s="318" t="s">
        <v>1411</v>
      </c>
      <c r="H1225" s="319">
        <v>13.793333333276678</v>
      </c>
      <c r="I1225" s="319">
        <v>0</v>
      </c>
      <c r="J1225" s="319">
        <v>0</v>
      </c>
      <c r="K1225" s="320">
        <v>20</v>
      </c>
      <c r="L1225" s="320">
        <v>10</v>
      </c>
      <c r="M1225" s="320">
        <v>3</v>
      </c>
      <c r="N1225" s="321" t="s">
        <v>225</v>
      </c>
      <c r="O1225" s="321" t="s">
        <v>225</v>
      </c>
      <c r="P1225" s="322" t="s">
        <v>225</v>
      </c>
      <c r="Q1225" s="308"/>
    </row>
    <row r="1226" spans="3:17" x14ac:dyDescent="0.2">
      <c r="C1226" s="315">
        <v>905</v>
      </c>
      <c r="D1226" s="316" t="s">
        <v>1225</v>
      </c>
      <c r="E1226" s="317" t="s">
        <v>2643</v>
      </c>
      <c r="F1226" s="317" t="s">
        <v>4062</v>
      </c>
      <c r="G1226" s="318" t="s">
        <v>1412</v>
      </c>
      <c r="H1226" s="319">
        <v>11.843333333311604</v>
      </c>
      <c r="I1226" s="319">
        <v>11.879999999993016</v>
      </c>
      <c r="J1226" s="319">
        <v>1.6</v>
      </c>
      <c r="K1226" s="320">
        <v>26.015999999999995</v>
      </c>
      <c r="L1226" s="320">
        <v>19.511999999999997</v>
      </c>
      <c r="M1226" s="320">
        <v>5.2031999999999989</v>
      </c>
      <c r="N1226" s="321" t="s">
        <v>225</v>
      </c>
      <c r="O1226" s="321" t="s">
        <v>225</v>
      </c>
      <c r="P1226" s="322" t="s">
        <v>225</v>
      </c>
      <c r="Q1226" s="308"/>
    </row>
    <row r="1227" spans="3:17" x14ac:dyDescent="0.2">
      <c r="C1227" s="315">
        <v>904</v>
      </c>
      <c r="D1227" s="316" t="s">
        <v>1225</v>
      </c>
      <c r="E1227" s="317" t="s">
        <v>2644</v>
      </c>
      <c r="F1227" s="317" t="s">
        <v>4062</v>
      </c>
      <c r="G1227" s="318" t="s">
        <v>1413</v>
      </c>
      <c r="H1227" s="319">
        <v>7.3933333332999611</v>
      </c>
      <c r="I1227" s="319">
        <v>1.9166666666627863</v>
      </c>
      <c r="J1227" s="319">
        <v>0.2</v>
      </c>
      <c r="K1227" s="320">
        <v>20</v>
      </c>
      <c r="L1227" s="320">
        <v>15</v>
      </c>
      <c r="M1227" s="320">
        <v>4</v>
      </c>
      <c r="N1227" s="321" t="s">
        <v>225</v>
      </c>
      <c r="O1227" s="321" t="s">
        <v>225</v>
      </c>
      <c r="P1227" s="322" t="s">
        <v>225</v>
      </c>
      <c r="Q1227" s="308"/>
    </row>
    <row r="1228" spans="3:17" x14ac:dyDescent="0.2">
      <c r="C1228" s="315">
        <v>183</v>
      </c>
      <c r="D1228" s="316" t="s">
        <v>1225</v>
      </c>
      <c r="E1228" s="317" t="s">
        <v>2645</v>
      </c>
      <c r="F1228" s="317" t="s">
        <v>4062</v>
      </c>
      <c r="G1228" s="318" t="s">
        <v>2646</v>
      </c>
      <c r="H1228" s="319">
        <v>0</v>
      </c>
      <c r="I1228" s="319">
        <v>2.2300000000395812</v>
      </c>
      <c r="J1228" s="319">
        <v>1.6</v>
      </c>
      <c r="K1228" s="320">
        <v>20</v>
      </c>
      <c r="L1228" s="320">
        <v>15</v>
      </c>
      <c r="M1228" s="320">
        <v>4</v>
      </c>
      <c r="N1228" s="321" t="s">
        <v>225</v>
      </c>
      <c r="O1228" s="321" t="s">
        <v>225</v>
      </c>
      <c r="P1228" s="322" t="s">
        <v>225</v>
      </c>
      <c r="Q1228" s="308"/>
    </row>
    <row r="1229" spans="3:17" x14ac:dyDescent="0.2">
      <c r="C1229" s="315">
        <v>174</v>
      </c>
      <c r="D1229" s="316" t="s">
        <v>1225</v>
      </c>
      <c r="E1229" s="317" t="s">
        <v>2645</v>
      </c>
      <c r="F1229" s="317" t="s">
        <v>4062</v>
      </c>
      <c r="G1229" s="318" t="s">
        <v>2647</v>
      </c>
      <c r="H1229" s="319">
        <v>0</v>
      </c>
      <c r="I1229" s="319">
        <v>2.0966666667256506</v>
      </c>
      <c r="J1229" s="319">
        <v>1.6</v>
      </c>
      <c r="K1229" s="320">
        <v>20</v>
      </c>
      <c r="L1229" s="320">
        <v>15</v>
      </c>
      <c r="M1229" s="320">
        <v>4</v>
      </c>
      <c r="N1229" s="321" t="s">
        <v>225</v>
      </c>
      <c r="O1229" s="321" t="s">
        <v>225</v>
      </c>
      <c r="P1229" s="322" t="s">
        <v>225</v>
      </c>
      <c r="Q1229" s="308"/>
    </row>
    <row r="1230" spans="3:17" x14ac:dyDescent="0.2">
      <c r="C1230" s="315">
        <v>28</v>
      </c>
      <c r="D1230" s="316" t="s">
        <v>1225</v>
      </c>
      <c r="E1230" s="317" t="s">
        <v>2648</v>
      </c>
      <c r="F1230" s="317" t="s">
        <v>4062</v>
      </c>
      <c r="G1230" s="318" t="s">
        <v>1415</v>
      </c>
      <c r="H1230" s="319">
        <v>2.1199999999953434</v>
      </c>
      <c r="I1230" s="319">
        <v>0</v>
      </c>
      <c r="J1230" s="319">
        <v>0</v>
      </c>
      <c r="K1230" s="320">
        <v>15</v>
      </c>
      <c r="L1230" s="320">
        <v>30</v>
      </c>
      <c r="M1230" s="320">
        <v>5</v>
      </c>
      <c r="N1230" s="321" t="s">
        <v>225</v>
      </c>
      <c r="O1230" s="321" t="s">
        <v>225</v>
      </c>
      <c r="P1230" s="322" t="s">
        <v>225</v>
      </c>
      <c r="Q1230" s="144"/>
    </row>
    <row r="1231" spans="3:17" x14ac:dyDescent="0.2">
      <c r="C1231" s="315">
        <v>48</v>
      </c>
      <c r="D1231" s="316" t="s">
        <v>1225</v>
      </c>
      <c r="E1231" s="317" t="s">
        <v>2648</v>
      </c>
      <c r="F1231" s="317" t="s">
        <v>4062</v>
      </c>
      <c r="G1231" s="318" t="s">
        <v>1414</v>
      </c>
      <c r="H1231" s="319">
        <v>4.316666666662786</v>
      </c>
      <c r="I1231" s="319">
        <v>0</v>
      </c>
      <c r="J1231" s="319">
        <v>0</v>
      </c>
      <c r="K1231" s="320">
        <v>20</v>
      </c>
      <c r="L1231" s="320">
        <v>10</v>
      </c>
      <c r="M1231" s="320">
        <v>3</v>
      </c>
      <c r="N1231" s="321" t="s">
        <v>225</v>
      </c>
      <c r="O1231" s="321" t="s">
        <v>225</v>
      </c>
      <c r="P1231" s="322" t="s">
        <v>225</v>
      </c>
      <c r="Q1231" s="308"/>
    </row>
    <row r="1232" spans="3:17" x14ac:dyDescent="0.2">
      <c r="C1232" s="315">
        <v>896</v>
      </c>
      <c r="D1232" s="316" t="s">
        <v>1225</v>
      </c>
      <c r="E1232" s="317" t="s">
        <v>2649</v>
      </c>
      <c r="F1232" s="317" t="s">
        <v>4062</v>
      </c>
      <c r="G1232" s="318" t="s">
        <v>1418</v>
      </c>
      <c r="H1232" s="319">
        <v>7.2433333332999617</v>
      </c>
      <c r="I1232" s="319">
        <v>21.14666666672565</v>
      </c>
      <c r="J1232" s="319">
        <v>0.8</v>
      </c>
      <c r="K1232" s="320">
        <v>15</v>
      </c>
      <c r="L1232" s="320">
        <v>30</v>
      </c>
      <c r="M1232" s="320">
        <v>5</v>
      </c>
      <c r="N1232" s="321" t="s">
        <v>225</v>
      </c>
      <c r="O1232" s="321" t="s">
        <v>225</v>
      </c>
      <c r="P1232" s="322" t="s">
        <v>225</v>
      </c>
      <c r="Q1232" s="308"/>
    </row>
    <row r="1233" spans="3:17" x14ac:dyDescent="0.2">
      <c r="C1233" s="315">
        <v>1392</v>
      </c>
      <c r="D1233" s="316" t="s">
        <v>1225</v>
      </c>
      <c r="E1233" s="317" t="s">
        <v>2650</v>
      </c>
      <c r="F1233" s="317" t="s">
        <v>4062</v>
      </c>
      <c r="G1233" s="318" t="s">
        <v>2651</v>
      </c>
      <c r="H1233" s="319">
        <v>29.873333333374468</v>
      </c>
      <c r="I1233" s="319">
        <v>0</v>
      </c>
      <c r="J1233" s="319">
        <v>0</v>
      </c>
      <c r="K1233" s="320">
        <v>20</v>
      </c>
      <c r="L1233" s="320">
        <v>15</v>
      </c>
      <c r="M1233" s="320">
        <v>4</v>
      </c>
      <c r="N1233" s="321" t="s">
        <v>224</v>
      </c>
      <c r="O1233" s="321" t="s">
        <v>225</v>
      </c>
      <c r="P1233" s="322" t="s">
        <v>225</v>
      </c>
      <c r="Q1233" s="308"/>
    </row>
    <row r="1234" spans="3:17" x14ac:dyDescent="0.2">
      <c r="C1234" s="315">
        <v>1393</v>
      </c>
      <c r="D1234" s="316" t="s">
        <v>1225</v>
      </c>
      <c r="E1234" s="317" t="s">
        <v>2650</v>
      </c>
      <c r="F1234" s="317" t="s">
        <v>4062</v>
      </c>
      <c r="G1234" s="318" t="s">
        <v>2652</v>
      </c>
      <c r="H1234" s="319">
        <v>32.059999999974387</v>
      </c>
      <c r="I1234" s="319">
        <v>0.53000000001629821</v>
      </c>
      <c r="J1234" s="319">
        <v>0</v>
      </c>
      <c r="K1234" s="320">
        <v>20</v>
      </c>
      <c r="L1234" s="320">
        <v>15</v>
      </c>
      <c r="M1234" s="320">
        <v>4</v>
      </c>
      <c r="N1234" s="321" t="s">
        <v>224</v>
      </c>
      <c r="O1234" s="321" t="s">
        <v>225</v>
      </c>
      <c r="P1234" s="322" t="s">
        <v>225</v>
      </c>
      <c r="Q1234" s="308"/>
    </row>
    <row r="1235" spans="3:17" x14ac:dyDescent="0.2">
      <c r="C1235" s="315">
        <v>146</v>
      </c>
      <c r="D1235" s="316" t="s">
        <v>1225</v>
      </c>
      <c r="E1235" s="317" t="s">
        <v>2653</v>
      </c>
      <c r="F1235" s="317" t="s">
        <v>4062</v>
      </c>
      <c r="G1235" s="318" t="s">
        <v>1419</v>
      </c>
      <c r="H1235" s="319">
        <v>29.423333333374469</v>
      </c>
      <c r="I1235" s="319">
        <v>0</v>
      </c>
      <c r="J1235" s="319">
        <v>0</v>
      </c>
      <c r="K1235" s="320">
        <v>15</v>
      </c>
      <c r="L1235" s="320">
        <v>30</v>
      </c>
      <c r="M1235" s="320">
        <v>5</v>
      </c>
      <c r="N1235" s="321" t="s">
        <v>224</v>
      </c>
      <c r="O1235" s="321" t="s">
        <v>225</v>
      </c>
      <c r="P1235" s="322" t="s">
        <v>225</v>
      </c>
      <c r="Q1235" s="308"/>
    </row>
    <row r="1236" spans="3:17" x14ac:dyDescent="0.2">
      <c r="C1236" s="315">
        <v>151</v>
      </c>
      <c r="D1236" s="316" t="s">
        <v>1225</v>
      </c>
      <c r="E1236" s="317" t="s">
        <v>2653</v>
      </c>
      <c r="F1236" s="317" t="s">
        <v>4062</v>
      </c>
      <c r="G1236" s="318" t="s">
        <v>1420</v>
      </c>
      <c r="H1236" s="319">
        <v>0</v>
      </c>
      <c r="I1236" s="319">
        <v>0</v>
      </c>
      <c r="J1236" s="319">
        <v>0</v>
      </c>
      <c r="K1236" s="320">
        <v>20</v>
      </c>
      <c r="L1236" s="320">
        <v>10</v>
      </c>
      <c r="M1236" s="320">
        <v>3</v>
      </c>
      <c r="N1236" s="321" t="s">
        <v>225</v>
      </c>
      <c r="O1236" s="321" t="s">
        <v>225</v>
      </c>
      <c r="P1236" s="322" t="s">
        <v>225</v>
      </c>
      <c r="Q1236" s="308"/>
    </row>
    <row r="1237" spans="3:17" x14ac:dyDescent="0.2">
      <c r="C1237" s="315">
        <v>1377</v>
      </c>
      <c r="D1237" s="316" t="s">
        <v>1225</v>
      </c>
      <c r="E1237" s="317" t="s">
        <v>2654</v>
      </c>
      <c r="F1237" s="317" t="s">
        <v>4062</v>
      </c>
      <c r="G1237" s="318" t="s">
        <v>2655</v>
      </c>
      <c r="H1237" s="319">
        <v>29.893333333265037</v>
      </c>
      <c r="I1237" s="319">
        <v>0.36000000002095478</v>
      </c>
      <c r="J1237" s="319">
        <v>0.2</v>
      </c>
      <c r="K1237" s="320">
        <v>20</v>
      </c>
      <c r="L1237" s="320">
        <v>15</v>
      </c>
      <c r="M1237" s="320">
        <v>4</v>
      </c>
      <c r="N1237" s="321" t="s">
        <v>224</v>
      </c>
      <c r="O1237" s="321" t="s">
        <v>225</v>
      </c>
      <c r="P1237" s="322" t="s">
        <v>225</v>
      </c>
      <c r="Q1237" s="308"/>
    </row>
    <row r="1238" spans="3:17" x14ac:dyDescent="0.2">
      <c r="C1238" s="315">
        <v>1627</v>
      </c>
      <c r="D1238" s="316" t="s">
        <v>1225</v>
      </c>
      <c r="E1238" s="317" t="s">
        <v>2654</v>
      </c>
      <c r="F1238" s="317" t="s">
        <v>4062</v>
      </c>
      <c r="G1238" s="318" t="s">
        <v>2656</v>
      </c>
      <c r="H1238" s="319">
        <v>1.3433333333116027</v>
      </c>
      <c r="I1238" s="319">
        <v>0</v>
      </c>
      <c r="J1238" s="319">
        <v>0</v>
      </c>
      <c r="K1238" s="320">
        <v>15</v>
      </c>
      <c r="L1238" s="320">
        <v>30</v>
      </c>
      <c r="M1238" s="320">
        <v>5</v>
      </c>
      <c r="N1238" s="321" t="s">
        <v>225</v>
      </c>
      <c r="O1238" s="321" t="s">
        <v>225</v>
      </c>
      <c r="P1238" s="322" t="s">
        <v>225</v>
      </c>
      <c r="Q1238" s="308"/>
    </row>
    <row r="1239" spans="3:17" x14ac:dyDescent="0.2">
      <c r="C1239" s="315">
        <v>901</v>
      </c>
      <c r="D1239" s="316" t="s">
        <v>1225</v>
      </c>
      <c r="E1239" s="317" t="s">
        <v>2657</v>
      </c>
      <c r="F1239" s="317" t="s">
        <v>4062</v>
      </c>
      <c r="G1239" s="318" t="s">
        <v>1421</v>
      </c>
      <c r="H1239" s="319">
        <v>6.6633333332953049</v>
      </c>
      <c r="I1239" s="319">
        <v>0</v>
      </c>
      <c r="J1239" s="319">
        <v>0</v>
      </c>
      <c r="K1239" s="320">
        <v>15</v>
      </c>
      <c r="L1239" s="320">
        <v>30</v>
      </c>
      <c r="M1239" s="320">
        <v>5</v>
      </c>
      <c r="N1239" s="321" t="s">
        <v>225</v>
      </c>
      <c r="O1239" s="321" t="s">
        <v>225</v>
      </c>
      <c r="P1239" s="322" t="s">
        <v>225</v>
      </c>
      <c r="Q1239" s="308"/>
    </row>
    <row r="1240" spans="3:17" x14ac:dyDescent="0.2">
      <c r="C1240" s="315">
        <v>945</v>
      </c>
      <c r="D1240" s="316" t="s">
        <v>1225</v>
      </c>
      <c r="E1240" s="317" t="s">
        <v>2657</v>
      </c>
      <c r="F1240" s="317" t="s">
        <v>4062</v>
      </c>
      <c r="G1240" s="318" t="s">
        <v>1422</v>
      </c>
      <c r="H1240" s="319">
        <v>17.496666666702367</v>
      </c>
      <c r="I1240" s="319">
        <v>0</v>
      </c>
      <c r="J1240" s="319">
        <v>0</v>
      </c>
      <c r="K1240" s="320">
        <v>15</v>
      </c>
      <c r="L1240" s="320">
        <v>30</v>
      </c>
      <c r="M1240" s="320">
        <v>5</v>
      </c>
      <c r="N1240" s="321" t="s">
        <v>224</v>
      </c>
      <c r="O1240" s="321" t="s">
        <v>225</v>
      </c>
      <c r="P1240" s="322" t="s">
        <v>225</v>
      </c>
      <c r="Q1240" s="308"/>
    </row>
    <row r="1241" spans="3:17" x14ac:dyDescent="0.2">
      <c r="C1241" s="315">
        <v>1378</v>
      </c>
      <c r="D1241" s="316" t="s">
        <v>1225</v>
      </c>
      <c r="E1241" s="317" t="s">
        <v>2658</v>
      </c>
      <c r="F1241" s="317" t="s">
        <v>4062</v>
      </c>
      <c r="G1241" s="318" t="s">
        <v>1423</v>
      </c>
      <c r="H1241" s="319">
        <v>28.640000000037254</v>
      </c>
      <c r="I1241" s="319">
        <v>39.586666666623209</v>
      </c>
      <c r="J1241" s="319">
        <v>0.60000000000000009</v>
      </c>
      <c r="K1241" s="320">
        <v>20</v>
      </c>
      <c r="L1241" s="320">
        <v>10</v>
      </c>
      <c r="M1241" s="320">
        <v>3</v>
      </c>
      <c r="N1241" s="321" t="s">
        <v>224</v>
      </c>
      <c r="O1241" s="321" t="s">
        <v>224</v>
      </c>
      <c r="P1241" s="322" t="s">
        <v>225</v>
      </c>
      <c r="Q1241" s="308"/>
    </row>
    <row r="1242" spans="3:17" x14ac:dyDescent="0.2">
      <c r="C1242" s="315">
        <v>1517</v>
      </c>
      <c r="D1242" s="316" t="s">
        <v>1225</v>
      </c>
      <c r="E1242" s="317" t="s">
        <v>2659</v>
      </c>
      <c r="F1242" s="317" t="s">
        <v>4062</v>
      </c>
      <c r="G1242" s="318" t="s">
        <v>2660</v>
      </c>
      <c r="H1242" s="319">
        <v>23.766666666604578</v>
      </c>
      <c r="I1242" s="319">
        <v>0</v>
      </c>
      <c r="J1242" s="319">
        <v>0</v>
      </c>
      <c r="K1242" s="320">
        <v>20</v>
      </c>
      <c r="L1242" s="320">
        <v>10</v>
      </c>
      <c r="M1242" s="320">
        <v>3</v>
      </c>
      <c r="N1242" s="321" t="s">
        <v>4096</v>
      </c>
      <c r="O1242" s="321" t="s">
        <v>4096</v>
      </c>
      <c r="P1242" s="322" t="s">
        <v>4096</v>
      </c>
      <c r="Q1242" s="308"/>
    </row>
    <row r="1243" spans="3:17" x14ac:dyDescent="0.2">
      <c r="C1243" s="315">
        <v>1559</v>
      </c>
      <c r="D1243" s="316" t="s">
        <v>1225</v>
      </c>
      <c r="E1243" s="317" t="s">
        <v>2659</v>
      </c>
      <c r="F1243" s="317" t="s">
        <v>4062</v>
      </c>
      <c r="G1243" s="318" t="s">
        <v>2661</v>
      </c>
      <c r="H1243" s="319">
        <v>16.716666666674428</v>
      </c>
      <c r="I1243" s="319">
        <v>0.81666666670935228</v>
      </c>
      <c r="J1243" s="319">
        <v>0</v>
      </c>
      <c r="K1243" s="320">
        <v>20</v>
      </c>
      <c r="L1243" s="320">
        <v>10</v>
      </c>
      <c r="M1243" s="320">
        <v>3</v>
      </c>
      <c r="N1243" s="321" t="s">
        <v>4096</v>
      </c>
      <c r="O1243" s="321" t="s">
        <v>4096</v>
      </c>
      <c r="P1243" s="322" t="s">
        <v>4096</v>
      </c>
      <c r="Q1243" s="308"/>
    </row>
    <row r="1244" spans="3:17" x14ac:dyDescent="0.2">
      <c r="C1244" s="315">
        <v>1562</v>
      </c>
      <c r="D1244" s="316" t="s">
        <v>1225</v>
      </c>
      <c r="E1244" s="317" t="s">
        <v>2659</v>
      </c>
      <c r="F1244" s="317" t="s">
        <v>4062</v>
      </c>
      <c r="G1244" s="318" t="s">
        <v>2662</v>
      </c>
      <c r="H1244" s="319">
        <v>28.223410526431213</v>
      </c>
      <c r="I1244" s="319">
        <v>62.532547368608121</v>
      </c>
      <c r="J1244" s="319">
        <v>2.5642105263157893</v>
      </c>
      <c r="K1244" s="320">
        <v>20</v>
      </c>
      <c r="L1244" s="320">
        <v>10</v>
      </c>
      <c r="M1244" s="320">
        <v>3</v>
      </c>
      <c r="N1244" s="321" t="s">
        <v>4096</v>
      </c>
      <c r="O1244" s="321" t="s">
        <v>4096</v>
      </c>
      <c r="P1244" s="322" t="s">
        <v>4096</v>
      </c>
      <c r="Q1244" s="308"/>
    </row>
    <row r="1245" spans="3:17" x14ac:dyDescent="0.2">
      <c r="C1245" s="315">
        <v>1325</v>
      </c>
      <c r="D1245" s="316" t="s">
        <v>1225</v>
      </c>
      <c r="E1245" s="317" t="s">
        <v>2663</v>
      </c>
      <c r="F1245" s="317" t="s">
        <v>4062</v>
      </c>
      <c r="G1245" s="318" t="s">
        <v>1424</v>
      </c>
      <c r="H1245" s="319">
        <v>4.2466666666790847</v>
      </c>
      <c r="I1245" s="319">
        <v>0.97333333332790062</v>
      </c>
      <c r="J1245" s="319">
        <v>0</v>
      </c>
      <c r="K1245" s="320">
        <v>20</v>
      </c>
      <c r="L1245" s="320">
        <v>10</v>
      </c>
      <c r="M1245" s="320">
        <v>3</v>
      </c>
      <c r="N1245" s="321" t="s">
        <v>225</v>
      </c>
      <c r="O1245" s="321" t="s">
        <v>225</v>
      </c>
      <c r="P1245" s="322" t="s">
        <v>225</v>
      </c>
      <c r="Q1245" s="308"/>
    </row>
    <row r="1246" spans="3:17" x14ac:dyDescent="0.2">
      <c r="C1246" s="315">
        <v>1580</v>
      </c>
      <c r="D1246" s="316" t="s">
        <v>1225</v>
      </c>
      <c r="E1246" s="317" t="s">
        <v>2664</v>
      </c>
      <c r="F1246" s="317" t="s">
        <v>4062</v>
      </c>
      <c r="G1246" s="318" t="s">
        <v>2665</v>
      </c>
      <c r="H1246" s="319">
        <v>6.60593824224099</v>
      </c>
      <c r="I1246" s="319">
        <v>0</v>
      </c>
      <c r="J1246" s="319">
        <v>0</v>
      </c>
      <c r="K1246" s="320">
        <v>20</v>
      </c>
      <c r="L1246" s="320">
        <v>15</v>
      </c>
      <c r="M1246" s="320">
        <v>4</v>
      </c>
      <c r="N1246" s="321" t="s">
        <v>4096</v>
      </c>
      <c r="O1246" s="321" t="s">
        <v>4096</v>
      </c>
      <c r="P1246" s="322" t="s">
        <v>4096</v>
      </c>
      <c r="Q1246" s="144"/>
    </row>
    <row r="1247" spans="3:17" x14ac:dyDescent="0.2">
      <c r="C1247" s="315">
        <v>902</v>
      </c>
      <c r="D1247" s="316" t="s">
        <v>1225</v>
      </c>
      <c r="E1247" s="317" t="s">
        <v>2666</v>
      </c>
      <c r="F1247" s="317" t="s">
        <v>4062</v>
      </c>
      <c r="G1247" s="318" t="s">
        <v>1417</v>
      </c>
      <c r="H1247" s="319">
        <v>2.1633333333651534</v>
      </c>
      <c r="I1247" s="319">
        <v>5.3900000000372534</v>
      </c>
      <c r="J1247" s="319">
        <v>2.4000000000000004</v>
      </c>
      <c r="K1247" s="320">
        <v>20</v>
      </c>
      <c r="L1247" s="320">
        <v>15</v>
      </c>
      <c r="M1247" s="320">
        <v>4</v>
      </c>
      <c r="N1247" s="321" t="s">
        <v>225</v>
      </c>
      <c r="O1247" s="321" t="s">
        <v>225</v>
      </c>
      <c r="P1247" s="322" t="s">
        <v>225</v>
      </c>
      <c r="Q1247" s="308"/>
    </row>
    <row r="1248" spans="3:17" x14ac:dyDescent="0.2">
      <c r="C1248" s="315">
        <v>900</v>
      </c>
      <c r="D1248" s="316" t="s">
        <v>1225</v>
      </c>
      <c r="E1248" s="317" t="s">
        <v>2666</v>
      </c>
      <c r="F1248" s="317" t="s">
        <v>4062</v>
      </c>
      <c r="G1248" s="318" t="s">
        <v>1427</v>
      </c>
      <c r="H1248" s="319">
        <v>2.1633333333651534</v>
      </c>
      <c r="I1248" s="319">
        <v>35.77000000005355</v>
      </c>
      <c r="J1248" s="319">
        <v>2.4000000000000004</v>
      </c>
      <c r="K1248" s="320">
        <v>20</v>
      </c>
      <c r="L1248" s="320">
        <v>15</v>
      </c>
      <c r="M1248" s="320">
        <v>4</v>
      </c>
      <c r="N1248" s="321" t="s">
        <v>225</v>
      </c>
      <c r="O1248" s="321" t="s">
        <v>224</v>
      </c>
      <c r="P1248" s="322" t="s">
        <v>225</v>
      </c>
      <c r="Q1248" s="308"/>
    </row>
    <row r="1249" spans="3:17" x14ac:dyDescent="0.2">
      <c r="C1249" s="315">
        <v>899</v>
      </c>
      <c r="D1249" s="316" t="s">
        <v>1225</v>
      </c>
      <c r="E1249" s="317" t="s">
        <v>2666</v>
      </c>
      <c r="F1249" s="317" t="s">
        <v>4062</v>
      </c>
      <c r="G1249" s="318" t="s">
        <v>1426</v>
      </c>
      <c r="H1249" s="319">
        <v>2.1633333333651534</v>
      </c>
      <c r="I1249" s="319">
        <v>34.026666666730307</v>
      </c>
      <c r="J1249" s="319">
        <v>2.2000000000000002</v>
      </c>
      <c r="K1249" s="320">
        <v>20</v>
      </c>
      <c r="L1249" s="320">
        <v>15</v>
      </c>
      <c r="M1249" s="320">
        <v>4</v>
      </c>
      <c r="N1249" s="321" t="s">
        <v>225</v>
      </c>
      <c r="O1249" s="321" t="s">
        <v>224</v>
      </c>
      <c r="P1249" s="322" t="s">
        <v>225</v>
      </c>
      <c r="Q1249" s="308"/>
    </row>
    <row r="1250" spans="3:17" x14ac:dyDescent="0.2">
      <c r="C1250" s="315">
        <v>1352</v>
      </c>
      <c r="D1250" s="316" t="s">
        <v>1225</v>
      </c>
      <c r="E1250" s="317" t="s">
        <v>2666</v>
      </c>
      <c r="F1250" s="317" t="s">
        <v>4062</v>
      </c>
      <c r="G1250" s="318" t="s">
        <v>1416</v>
      </c>
      <c r="H1250" s="319">
        <v>0</v>
      </c>
      <c r="I1250" s="319">
        <v>0</v>
      </c>
      <c r="J1250" s="319">
        <v>0</v>
      </c>
      <c r="K1250" s="320">
        <v>20</v>
      </c>
      <c r="L1250" s="320">
        <v>15</v>
      </c>
      <c r="M1250" s="320">
        <v>4</v>
      </c>
      <c r="N1250" s="321" t="s">
        <v>225</v>
      </c>
      <c r="O1250" s="321" t="s">
        <v>225</v>
      </c>
      <c r="P1250" s="322" t="s">
        <v>225</v>
      </c>
      <c r="Q1250" s="308"/>
    </row>
    <row r="1251" spans="3:17" x14ac:dyDescent="0.2">
      <c r="C1251" s="315">
        <v>898</v>
      </c>
      <c r="D1251" s="316" t="s">
        <v>1225</v>
      </c>
      <c r="E1251" s="317" t="s">
        <v>2667</v>
      </c>
      <c r="F1251" s="317" t="s">
        <v>4062</v>
      </c>
      <c r="G1251" s="318" t="s">
        <v>1428</v>
      </c>
      <c r="H1251" s="319">
        <v>1.9766666666488164</v>
      </c>
      <c r="I1251" s="319">
        <v>0</v>
      </c>
      <c r="J1251" s="319">
        <v>0</v>
      </c>
      <c r="K1251" s="320">
        <v>15</v>
      </c>
      <c r="L1251" s="320">
        <v>30</v>
      </c>
      <c r="M1251" s="320">
        <v>5</v>
      </c>
      <c r="N1251" s="321" t="s">
        <v>225</v>
      </c>
      <c r="O1251" s="321" t="s">
        <v>225</v>
      </c>
      <c r="P1251" s="322" t="s">
        <v>225</v>
      </c>
      <c r="Q1251" s="308"/>
    </row>
    <row r="1252" spans="3:17" x14ac:dyDescent="0.2">
      <c r="C1252" s="315">
        <v>1505</v>
      </c>
      <c r="D1252" s="316" t="s">
        <v>1225</v>
      </c>
      <c r="E1252" s="317" t="s">
        <v>2668</v>
      </c>
      <c r="F1252" s="317" t="s">
        <v>4062</v>
      </c>
      <c r="G1252" s="318" t="s">
        <v>1429</v>
      </c>
      <c r="H1252" s="319">
        <v>10.203333333309274</v>
      </c>
      <c r="I1252" s="319">
        <v>0</v>
      </c>
      <c r="J1252" s="319">
        <v>0</v>
      </c>
      <c r="K1252" s="320">
        <v>20</v>
      </c>
      <c r="L1252" s="320">
        <v>15</v>
      </c>
      <c r="M1252" s="320">
        <v>4</v>
      </c>
      <c r="N1252" s="321" t="s">
        <v>225</v>
      </c>
      <c r="O1252" s="321" t="s">
        <v>225</v>
      </c>
      <c r="P1252" s="322" t="s">
        <v>225</v>
      </c>
      <c r="Q1252" s="308"/>
    </row>
    <row r="1253" spans="3:17" x14ac:dyDescent="0.2">
      <c r="C1253" s="315">
        <v>23</v>
      </c>
      <c r="D1253" s="316" t="s">
        <v>1225</v>
      </c>
      <c r="E1253" s="317" t="s">
        <v>2669</v>
      </c>
      <c r="F1253" s="317" t="s">
        <v>4062</v>
      </c>
      <c r="G1253" s="318" t="s">
        <v>1430</v>
      </c>
      <c r="H1253" s="319">
        <v>0</v>
      </c>
      <c r="I1253" s="319">
        <v>0</v>
      </c>
      <c r="J1253" s="319">
        <v>0</v>
      </c>
      <c r="K1253" s="320">
        <v>20</v>
      </c>
      <c r="L1253" s="320">
        <v>15</v>
      </c>
      <c r="M1253" s="320">
        <v>4</v>
      </c>
      <c r="N1253" s="321" t="s">
        <v>225</v>
      </c>
      <c r="O1253" s="321" t="s">
        <v>225</v>
      </c>
      <c r="P1253" s="322" t="s">
        <v>225</v>
      </c>
      <c r="Q1253" s="308"/>
    </row>
    <row r="1254" spans="3:17" x14ac:dyDescent="0.2">
      <c r="C1254" s="315">
        <v>1563</v>
      </c>
      <c r="D1254" s="316" t="s">
        <v>1225</v>
      </c>
      <c r="E1254" s="317" t="s">
        <v>2670</v>
      </c>
      <c r="F1254" s="317" t="s">
        <v>4062</v>
      </c>
      <c r="G1254" s="318" t="s">
        <v>2671</v>
      </c>
      <c r="H1254" s="319">
        <v>106.64999999979045</v>
      </c>
      <c r="I1254" s="319">
        <v>93.733333333104383</v>
      </c>
      <c r="J1254" s="319">
        <v>7</v>
      </c>
      <c r="K1254" s="320">
        <v>20</v>
      </c>
      <c r="L1254" s="320">
        <v>10</v>
      </c>
      <c r="M1254" s="320">
        <v>3</v>
      </c>
      <c r="N1254" s="321" t="s">
        <v>4096</v>
      </c>
      <c r="O1254" s="321" t="s">
        <v>4096</v>
      </c>
      <c r="P1254" s="322" t="s">
        <v>4096</v>
      </c>
      <c r="Q1254" s="308"/>
    </row>
    <row r="1255" spans="3:17" x14ac:dyDescent="0.2">
      <c r="C1255" s="315">
        <v>17</v>
      </c>
      <c r="D1255" s="316" t="s">
        <v>1225</v>
      </c>
      <c r="E1255" s="317" t="s">
        <v>2672</v>
      </c>
      <c r="F1255" s="317" t="s">
        <v>4062</v>
      </c>
      <c r="G1255" s="318" t="s">
        <v>1431</v>
      </c>
      <c r="H1255" s="319">
        <v>0</v>
      </c>
      <c r="I1255" s="319">
        <v>0</v>
      </c>
      <c r="J1255" s="319">
        <v>0</v>
      </c>
      <c r="K1255" s="320">
        <v>20</v>
      </c>
      <c r="L1255" s="320">
        <v>15</v>
      </c>
      <c r="M1255" s="320">
        <v>4</v>
      </c>
      <c r="N1255" s="321" t="s">
        <v>225</v>
      </c>
      <c r="O1255" s="321" t="s">
        <v>225</v>
      </c>
      <c r="P1255" s="322" t="s">
        <v>225</v>
      </c>
      <c r="Q1255" s="308"/>
    </row>
    <row r="1256" spans="3:17" x14ac:dyDescent="0.2">
      <c r="C1256" s="315">
        <v>1503</v>
      </c>
      <c r="D1256" s="316" t="s">
        <v>1225</v>
      </c>
      <c r="E1256" s="317" t="s">
        <v>2672</v>
      </c>
      <c r="F1256" s="317" t="s">
        <v>4062</v>
      </c>
      <c r="G1256" s="318" t="s">
        <v>2673</v>
      </c>
      <c r="H1256" s="319">
        <v>8.1933333333581686</v>
      </c>
      <c r="I1256" s="319">
        <v>0</v>
      </c>
      <c r="J1256" s="319">
        <v>0</v>
      </c>
      <c r="K1256" s="320">
        <v>15</v>
      </c>
      <c r="L1256" s="320">
        <v>30</v>
      </c>
      <c r="M1256" s="320">
        <v>5</v>
      </c>
      <c r="N1256" s="321" t="s">
        <v>225</v>
      </c>
      <c r="O1256" s="321" t="s">
        <v>225</v>
      </c>
      <c r="P1256" s="322" t="s">
        <v>225</v>
      </c>
      <c r="Q1256" s="308"/>
    </row>
    <row r="1257" spans="3:17" x14ac:dyDescent="0.2">
      <c r="C1257" s="315">
        <v>1464</v>
      </c>
      <c r="D1257" s="316" t="s">
        <v>1225</v>
      </c>
      <c r="E1257" s="317" t="s">
        <v>2674</v>
      </c>
      <c r="F1257" s="317" t="s">
        <v>4062</v>
      </c>
      <c r="G1257" s="318" t="s">
        <v>1432</v>
      </c>
      <c r="H1257" s="319">
        <v>0</v>
      </c>
      <c r="I1257" s="319">
        <v>0</v>
      </c>
      <c r="J1257" s="319">
        <v>0</v>
      </c>
      <c r="K1257" s="320">
        <v>20</v>
      </c>
      <c r="L1257" s="320">
        <v>15</v>
      </c>
      <c r="M1257" s="320">
        <v>4</v>
      </c>
      <c r="N1257" s="321" t="s">
        <v>225</v>
      </c>
      <c r="O1257" s="321" t="s">
        <v>225</v>
      </c>
      <c r="P1257" s="322" t="s">
        <v>225</v>
      </c>
      <c r="Q1257" s="308"/>
    </row>
    <row r="1258" spans="3:17" x14ac:dyDescent="0.2">
      <c r="C1258" s="315">
        <v>22</v>
      </c>
      <c r="D1258" s="316" t="s">
        <v>1225</v>
      </c>
      <c r="E1258" s="317" t="s">
        <v>2463</v>
      </c>
      <c r="F1258" s="317" t="s">
        <v>4062</v>
      </c>
      <c r="G1258" s="318" t="s">
        <v>1433</v>
      </c>
      <c r="H1258" s="319">
        <v>44.499999999976723</v>
      </c>
      <c r="I1258" s="319">
        <v>0.1699999999953434</v>
      </c>
      <c r="J1258" s="319">
        <v>0.4</v>
      </c>
      <c r="K1258" s="320">
        <v>20</v>
      </c>
      <c r="L1258" s="320">
        <v>10</v>
      </c>
      <c r="M1258" s="320">
        <v>3</v>
      </c>
      <c r="N1258" s="321" t="s">
        <v>224</v>
      </c>
      <c r="O1258" s="321" t="s">
        <v>225</v>
      </c>
      <c r="P1258" s="322" t="s">
        <v>225</v>
      </c>
      <c r="Q1258" s="308"/>
    </row>
    <row r="1259" spans="3:17" x14ac:dyDescent="0.2">
      <c r="C1259" s="315">
        <v>1589</v>
      </c>
      <c r="D1259" s="316" t="s">
        <v>1225</v>
      </c>
      <c r="E1259" s="317" t="s">
        <v>2675</v>
      </c>
      <c r="F1259" s="317" t="s">
        <v>4062</v>
      </c>
      <c r="G1259" s="318" t="s">
        <v>2676</v>
      </c>
      <c r="H1259" s="319">
        <v>2.4407209302248636</v>
      </c>
      <c r="I1259" s="319">
        <v>11.53795348843914</v>
      </c>
      <c r="J1259" s="319">
        <v>0.56651162790697662</v>
      </c>
      <c r="K1259" s="320">
        <v>20</v>
      </c>
      <c r="L1259" s="320">
        <v>10</v>
      </c>
      <c r="M1259" s="320">
        <v>3</v>
      </c>
      <c r="N1259" s="321" t="s">
        <v>4096</v>
      </c>
      <c r="O1259" s="321" t="s">
        <v>4096</v>
      </c>
      <c r="P1259" s="322" t="s">
        <v>4096</v>
      </c>
      <c r="Q1259" s="308"/>
    </row>
    <row r="1260" spans="3:17" x14ac:dyDescent="0.2">
      <c r="C1260" s="315">
        <v>1405</v>
      </c>
      <c r="D1260" s="316" t="s">
        <v>1225</v>
      </c>
      <c r="E1260" s="317" t="s">
        <v>2677</v>
      </c>
      <c r="F1260" s="317" t="s">
        <v>4062</v>
      </c>
      <c r="G1260" s="318" t="s">
        <v>1434</v>
      </c>
      <c r="H1260" s="319">
        <v>0</v>
      </c>
      <c r="I1260" s="319">
        <v>0.54333333332324407</v>
      </c>
      <c r="J1260" s="319">
        <v>0.2</v>
      </c>
      <c r="K1260" s="320">
        <v>20</v>
      </c>
      <c r="L1260" s="320">
        <v>10</v>
      </c>
      <c r="M1260" s="320">
        <v>3</v>
      </c>
      <c r="N1260" s="321" t="s">
        <v>225</v>
      </c>
      <c r="O1260" s="321" t="s">
        <v>225</v>
      </c>
      <c r="P1260" s="322" t="s">
        <v>225</v>
      </c>
      <c r="Q1260" s="308"/>
    </row>
    <row r="1261" spans="3:17" x14ac:dyDescent="0.2">
      <c r="C1261" s="315">
        <v>1252</v>
      </c>
      <c r="D1261" s="316" t="s">
        <v>1225</v>
      </c>
      <c r="E1261" s="317" t="s">
        <v>2678</v>
      </c>
      <c r="F1261" s="317" t="s">
        <v>4062</v>
      </c>
      <c r="G1261" s="318" t="s">
        <v>2172</v>
      </c>
      <c r="H1261" s="319">
        <v>0</v>
      </c>
      <c r="I1261" s="319">
        <v>0</v>
      </c>
      <c r="J1261" s="319">
        <v>0</v>
      </c>
      <c r="K1261" s="320" t="s">
        <v>2504</v>
      </c>
      <c r="L1261" s="320" t="s">
        <v>2504</v>
      </c>
      <c r="M1261" s="320" t="s">
        <v>2504</v>
      </c>
      <c r="N1261" s="321" t="s">
        <v>225</v>
      </c>
      <c r="O1261" s="321" t="s">
        <v>225</v>
      </c>
      <c r="P1261" s="322" t="s">
        <v>225</v>
      </c>
      <c r="Q1261" s="308"/>
    </row>
    <row r="1262" spans="3:17" x14ac:dyDescent="0.2">
      <c r="C1262" s="315">
        <v>185</v>
      </c>
      <c r="D1262" s="316" t="s">
        <v>1225</v>
      </c>
      <c r="E1262" s="317" t="s">
        <v>2467</v>
      </c>
      <c r="F1262" s="317" t="s">
        <v>4062</v>
      </c>
      <c r="G1262" s="318" t="s">
        <v>1437</v>
      </c>
      <c r="H1262" s="319">
        <v>2.5499999999650758</v>
      </c>
      <c r="I1262" s="319">
        <v>0</v>
      </c>
      <c r="J1262" s="319">
        <v>0</v>
      </c>
      <c r="K1262" s="320">
        <v>15</v>
      </c>
      <c r="L1262" s="320">
        <v>30</v>
      </c>
      <c r="M1262" s="320">
        <v>5</v>
      </c>
      <c r="N1262" s="321" t="s">
        <v>225</v>
      </c>
      <c r="O1262" s="321" t="s">
        <v>225</v>
      </c>
      <c r="P1262" s="322" t="s">
        <v>225</v>
      </c>
      <c r="Q1262" s="308"/>
    </row>
    <row r="1263" spans="3:17" x14ac:dyDescent="0.2">
      <c r="C1263" s="315">
        <v>1322</v>
      </c>
      <c r="D1263" s="316" t="s">
        <v>1225</v>
      </c>
      <c r="E1263" s="317" t="s">
        <v>2467</v>
      </c>
      <c r="F1263" s="317" t="s">
        <v>4062</v>
      </c>
      <c r="G1263" s="318" t="s">
        <v>1435</v>
      </c>
      <c r="H1263" s="319">
        <v>2.6100000000209551</v>
      </c>
      <c r="I1263" s="319">
        <v>1.1066666666418314</v>
      </c>
      <c r="J1263" s="319">
        <v>0.4</v>
      </c>
      <c r="K1263" s="320">
        <v>20</v>
      </c>
      <c r="L1263" s="320">
        <v>10</v>
      </c>
      <c r="M1263" s="320">
        <v>3</v>
      </c>
      <c r="N1263" s="321" t="s">
        <v>225</v>
      </c>
      <c r="O1263" s="321" t="s">
        <v>225</v>
      </c>
      <c r="P1263" s="322" t="s">
        <v>225</v>
      </c>
      <c r="Q1263" s="308"/>
    </row>
    <row r="1264" spans="3:17" x14ac:dyDescent="0.2">
      <c r="C1264" s="315">
        <v>1406</v>
      </c>
      <c r="D1264" s="316" t="s">
        <v>1225</v>
      </c>
      <c r="E1264" s="317" t="s">
        <v>2467</v>
      </c>
      <c r="F1264" s="317" t="s">
        <v>4062</v>
      </c>
      <c r="G1264" s="318" t="s">
        <v>1436</v>
      </c>
      <c r="H1264" s="319">
        <v>3.7733333333395422</v>
      </c>
      <c r="I1264" s="319">
        <v>0</v>
      </c>
      <c r="J1264" s="319">
        <v>0</v>
      </c>
      <c r="K1264" s="320">
        <v>20</v>
      </c>
      <c r="L1264" s="320">
        <v>15</v>
      </c>
      <c r="M1264" s="320">
        <v>4</v>
      </c>
      <c r="N1264" s="321" t="s">
        <v>225</v>
      </c>
      <c r="O1264" s="321" t="s">
        <v>225</v>
      </c>
      <c r="P1264" s="322" t="s">
        <v>225</v>
      </c>
      <c r="Q1264" s="308"/>
    </row>
    <row r="1265" spans="3:17" x14ac:dyDescent="0.2">
      <c r="C1265" s="315">
        <v>4759</v>
      </c>
      <c r="D1265" s="316" t="s">
        <v>1225</v>
      </c>
      <c r="E1265" s="317" t="s">
        <v>2467</v>
      </c>
      <c r="F1265" s="317" t="s">
        <v>4062</v>
      </c>
      <c r="G1265" s="318" t="s">
        <v>6427</v>
      </c>
      <c r="H1265" s="319">
        <v>0</v>
      </c>
      <c r="I1265" s="319">
        <v>0</v>
      </c>
      <c r="J1265" s="319">
        <v>0</v>
      </c>
      <c r="K1265" s="320">
        <v>20</v>
      </c>
      <c r="L1265" s="320">
        <v>15</v>
      </c>
      <c r="M1265" s="320">
        <v>4</v>
      </c>
      <c r="N1265" s="321" t="s">
        <v>4096</v>
      </c>
      <c r="O1265" s="321" t="s">
        <v>4096</v>
      </c>
      <c r="P1265" s="322" t="s">
        <v>4096</v>
      </c>
      <c r="Q1265" s="308"/>
    </row>
    <row r="1266" spans="3:17" x14ac:dyDescent="0.2">
      <c r="C1266" s="315">
        <v>26</v>
      </c>
      <c r="D1266" s="316" t="s">
        <v>1225</v>
      </c>
      <c r="E1266" s="317" t="s">
        <v>2679</v>
      </c>
      <c r="F1266" s="317" t="s">
        <v>4062</v>
      </c>
      <c r="G1266" s="318" t="s">
        <v>1438</v>
      </c>
      <c r="H1266" s="319">
        <v>66.576666666660458</v>
      </c>
      <c r="I1266" s="319">
        <v>0</v>
      </c>
      <c r="J1266" s="319">
        <v>0</v>
      </c>
      <c r="K1266" s="320">
        <v>20</v>
      </c>
      <c r="L1266" s="320">
        <v>15</v>
      </c>
      <c r="M1266" s="320">
        <v>4</v>
      </c>
      <c r="N1266" s="321" t="s">
        <v>224</v>
      </c>
      <c r="O1266" s="321" t="s">
        <v>225</v>
      </c>
      <c r="P1266" s="322" t="s">
        <v>225</v>
      </c>
      <c r="Q1266" s="308"/>
    </row>
    <row r="1267" spans="3:17" x14ac:dyDescent="0.2">
      <c r="C1267" s="315">
        <v>141</v>
      </c>
      <c r="D1267" s="316" t="s">
        <v>1225</v>
      </c>
      <c r="E1267" s="317" t="s">
        <v>2470</v>
      </c>
      <c r="F1267" s="317" t="s">
        <v>4062</v>
      </c>
      <c r="G1267" s="318" t="s">
        <v>2680</v>
      </c>
      <c r="H1267" s="319">
        <v>34.443333333323245</v>
      </c>
      <c r="I1267" s="319">
        <v>16.60666666670004</v>
      </c>
      <c r="J1267" s="319">
        <v>0.2</v>
      </c>
      <c r="K1267" s="320">
        <v>20</v>
      </c>
      <c r="L1267" s="320">
        <v>10</v>
      </c>
      <c r="M1267" s="320">
        <v>3</v>
      </c>
      <c r="N1267" s="321" t="s">
        <v>224</v>
      </c>
      <c r="O1267" s="321" t="s">
        <v>224</v>
      </c>
      <c r="P1267" s="322" t="s">
        <v>225</v>
      </c>
      <c r="Q1267" s="308"/>
    </row>
    <row r="1268" spans="3:17" x14ac:dyDescent="0.2">
      <c r="C1268" s="315">
        <v>1586</v>
      </c>
      <c r="D1268" s="316" t="s">
        <v>1225</v>
      </c>
      <c r="E1268" s="317" t="s">
        <v>2470</v>
      </c>
      <c r="F1268" s="317" t="s">
        <v>4062</v>
      </c>
      <c r="G1268" s="318" t="s">
        <v>2681</v>
      </c>
      <c r="H1268" s="319">
        <v>24.64999999998836</v>
      </c>
      <c r="I1268" s="319">
        <v>16.60666666670004</v>
      </c>
      <c r="J1268" s="319">
        <v>0.2</v>
      </c>
      <c r="K1268" s="320">
        <v>20</v>
      </c>
      <c r="L1268" s="320">
        <v>10</v>
      </c>
      <c r="M1268" s="320">
        <v>3</v>
      </c>
      <c r="N1268" s="321" t="s">
        <v>224</v>
      </c>
      <c r="O1268" s="321" t="s">
        <v>224</v>
      </c>
      <c r="P1268" s="322" t="s">
        <v>225</v>
      </c>
      <c r="Q1268" s="308"/>
    </row>
    <row r="1269" spans="3:17" x14ac:dyDescent="0.2">
      <c r="C1269" s="315">
        <v>150</v>
      </c>
      <c r="D1269" s="316" t="s">
        <v>1225</v>
      </c>
      <c r="E1269" s="317" t="s">
        <v>2470</v>
      </c>
      <c r="F1269" s="317" t="s">
        <v>4062</v>
      </c>
      <c r="G1269" s="318" t="s">
        <v>1453</v>
      </c>
      <c r="H1269" s="319">
        <v>1.4033333333325573</v>
      </c>
      <c r="I1269" s="319">
        <v>0</v>
      </c>
      <c r="J1269" s="319">
        <v>0</v>
      </c>
      <c r="K1269" s="320" t="s">
        <v>2504</v>
      </c>
      <c r="L1269" s="320" t="s">
        <v>2504</v>
      </c>
      <c r="M1269" s="320" t="s">
        <v>2504</v>
      </c>
      <c r="N1269" s="321" t="s">
        <v>225</v>
      </c>
      <c r="O1269" s="321" t="s">
        <v>225</v>
      </c>
      <c r="P1269" s="322" t="s">
        <v>225</v>
      </c>
      <c r="Q1269" s="308"/>
    </row>
    <row r="1270" spans="3:17" x14ac:dyDescent="0.2">
      <c r="C1270" s="315">
        <v>1001</v>
      </c>
      <c r="D1270" s="316" t="s">
        <v>1225</v>
      </c>
      <c r="E1270" s="317" t="s">
        <v>2470</v>
      </c>
      <c r="F1270" s="317" t="s">
        <v>4062</v>
      </c>
      <c r="G1270" s="318" t="s">
        <v>1458</v>
      </c>
      <c r="H1270" s="319">
        <v>61.006666666665119</v>
      </c>
      <c r="I1270" s="319">
        <v>59.813333333353512</v>
      </c>
      <c r="J1270" s="319">
        <v>4.4000000000000004</v>
      </c>
      <c r="K1270" s="320">
        <v>20</v>
      </c>
      <c r="L1270" s="320">
        <v>15</v>
      </c>
      <c r="M1270" s="320">
        <v>4</v>
      </c>
      <c r="N1270" s="321" t="s">
        <v>224</v>
      </c>
      <c r="O1270" s="321" t="s">
        <v>224</v>
      </c>
      <c r="P1270" s="322" t="s">
        <v>224</v>
      </c>
      <c r="Q1270" s="308"/>
    </row>
    <row r="1271" spans="3:17" x14ac:dyDescent="0.2">
      <c r="C1271" s="315">
        <v>1044</v>
      </c>
      <c r="D1271" s="316" t="s">
        <v>1225</v>
      </c>
      <c r="E1271" s="317" t="s">
        <v>2470</v>
      </c>
      <c r="F1271" s="317" t="s">
        <v>4062</v>
      </c>
      <c r="G1271" s="318" t="s">
        <v>1459</v>
      </c>
      <c r="H1271" s="319">
        <v>434.28999999992084</v>
      </c>
      <c r="I1271" s="319">
        <v>49.049999999895228</v>
      </c>
      <c r="J1271" s="319">
        <v>2.2000000000000002</v>
      </c>
      <c r="K1271" s="320">
        <v>20</v>
      </c>
      <c r="L1271" s="320">
        <v>15</v>
      </c>
      <c r="M1271" s="320">
        <v>4</v>
      </c>
      <c r="N1271" s="321" t="s">
        <v>224</v>
      </c>
      <c r="O1271" s="321" t="s">
        <v>224</v>
      </c>
      <c r="P1271" s="322" t="s">
        <v>225</v>
      </c>
      <c r="Q1271" s="308"/>
    </row>
    <row r="1272" spans="3:17" x14ac:dyDescent="0.2">
      <c r="C1272" s="315">
        <v>190</v>
      </c>
      <c r="D1272" s="316" t="s">
        <v>1225</v>
      </c>
      <c r="E1272" s="317" t="s">
        <v>2470</v>
      </c>
      <c r="F1272" s="317" t="s">
        <v>4062</v>
      </c>
      <c r="G1272" s="318" t="s">
        <v>1461</v>
      </c>
      <c r="H1272" s="319">
        <v>15.090000000013971</v>
      </c>
      <c r="I1272" s="319">
        <v>29.513333333318588</v>
      </c>
      <c r="J1272" s="319">
        <v>2.6</v>
      </c>
      <c r="K1272" s="320">
        <v>15</v>
      </c>
      <c r="L1272" s="320">
        <v>30</v>
      </c>
      <c r="M1272" s="320">
        <v>5</v>
      </c>
      <c r="N1272" s="321" t="s">
        <v>224</v>
      </c>
      <c r="O1272" s="321" t="s">
        <v>225</v>
      </c>
      <c r="P1272" s="322" t="s">
        <v>225</v>
      </c>
      <c r="Q1272" s="308"/>
    </row>
    <row r="1273" spans="3:17" x14ac:dyDescent="0.2">
      <c r="C1273" s="315">
        <v>534</v>
      </c>
      <c r="D1273" s="316" t="s">
        <v>1225</v>
      </c>
      <c r="E1273" s="317" t="s">
        <v>2470</v>
      </c>
      <c r="F1273" s="317" t="s">
        <v>4062</v>
      </c>
      <c r="G1273" s="318" t="s">
        <v>1462</v>
      </c>
      <c r="H1273" s="319">
        <v>16.389999999990689</v>
      </c>
      <c r="I1273" s="319">
        <v>3.5966666666907261</v>
      </c>
      <c r="J1273" s="319">
        <v>0.2</v>
      </c>
      <c r="K1273" s="320">
        <v>15</v>
      </c>
      <c r="L1273" s="320">
        <v>30</v>
      </c>
      <c r="M1273" s="320">
        <v>5</v>
      </c>
      <c r="N1273" s="321" t="s">
        <v>224</v>
      </c>
      <c r="O1273" s="321" t="s">
        <v>225</v>
      </c>
      <c r="P1273" s="322" t="s">
        <v>225</v>
      </c>
      <c r="Q1273" s="308"/>
    </row>
    <row r="1274" spans="3:17" x14ac:dyDescent="0.2">
      <c r="C1274" s="315">
        <v>1063</v>
      </c>
      <c r="D1274" s="316" t="s">
        <v>1225</v>
      </c>
      <c r="E1274" s="317" t="s">
        <v>2470</v>
      </c>
      <c r="F1274" s="317" t="s">
        <v>4062</v>
      </c>
      <c r="G1274" s="318" t="s">
        <v>1478</v>
      </c>
      <c r="H1274" s="319">
        <v>8.8366666666930538</v>
      </c>
      <c r="I1274" s="319">
        <v>1.8566666666418314</v>
      </c>
      <c r="J1274" s="319">
        <v>0.2</v>
      </c>
      <c r="K1274" s="320">
        <v>20</v>
      </c>
      <c r="L1274" s="320">
        <v>15</v>
      </c>
      <c r="M1274" s="320">
        <v>4</v>
      </c>
      <c r="N1274" s="321" t="s">
        <v>225</v>
      </c>
      <c r="O1274" s="321" t="s">
        <v>225</v>
      </c>
      <c r="P1274" s="322" t="s">
        <v>225</v>
      </c>
      <c r="Q1274" s="308"/>
    </row>
    <row r="1275" spans="3:17" x14ac:dyDescent="0.2">
      <c r="C1275" s="315">
        <v>928</v>
      </c>
      <c r="D1275" s="316" t="s">
        <v>1225</v>
      </c>
      <c r="E1275" s="317" t="s">
        <v>2470</v>
      </c>
      <c r="F1275" s="317" t="s">
        <v>4062</v>
      </c>
      <c r="G1275" s="318" t="s">
        <v>1475</v>
      </c>
      <c r="H1275" s="319">
        <v>6.9866666667046964</v>
      </c>
      <c r="I1275" s="319">
        <v>1.8566666666418314</v>
      </c>
      <c r="J1275" s="319">
        <v>0.2</v>
      </c>
      <c r="K1275" s="320">
        <v>20</v>
      </c>
      <c r="L1275" s="320">
        <v>15</v>
      </c>
      <c r="M1275" s="320">
        <v>4</v>
      </c>
      <c r="N1275" s="321" t="s">
        <v>225</v>
      </c>
      <c r="O1275" s="321" t="s">
        <v>225</v>
      </c>
      <c r="P1275" s="322" t="s">
        <v>225</v>
      </c>
      <c r="Q1275" s="308"/>
    </row>
    <row r="1276" spans="3:17" x14ac:dyDescent="0.2">
      <c r="C1276" s="315">
        <v>240</v>
      </c>
      <c r="D1276" s="316" t="s">
        <v>1225</v>
      </c>
      <c r="E1276" s="317" t="s">
        <v>2470</v>
      </c>
      <c r="F1276" s="317" t="s">
        <v>4062</v>
      </c>
      <c r="G1276" s="318" t="s">
        <v>1473</v>
      </c>
      <c r="H1276" s="319">
        <v>11.923333333327902</v>
      </c>
      <c r="I1276" s="319">
        <v>11.919999999878929</v>
      </c>
      <c r="J1276" s="319">
        <v>1.6</v>
      </c>
      <c r="K1276" s="320">
        <v>20</v>
      </c>
      <c r="L1276" s="320">
        <v>15</v>
      </c>
      <c r="M1276" s="320">
        <v>4</v>
      </c>
      <c r="N1276" s="321" t="s">
        <v>225</v>
      </c>
      <c r="O1276" s="321" t="s">
        <v>225</v>
      </c>
      <c r="P1276" s="322" t="s">
        <v>225</v>
      </c>
      <c r="Q1276" s="308"/>
    </row>
    <row r="1277" spans="3:17" x14ac:dyDescent="0.2">
      <c r="C1277" s="315">
        <v>239</v>
      </c>
      <c r="D1277" s="316" t="s">
        <v>1225</v>
      </c>
      <c r="E1277" s="317" t="s">
        <v>2470</v>
      </c>
      <c r="F1277" s="317" t="s">
        <v>4062</v>
      </c>
      <c r="G1277" s="318" t="s">
        <v>1474</v>
      </c>
      <c r="H1277" s="319">
        <v>6.1733333333046181</v>
      </c>
      <c r="I1277" s="319">
        <v>13.710000000020955</v>
      </c>
      <c r="J1277" s="319">
        <v>1.2000000000000002</v>
      </c>
      <c r="K1277" s="320">
        <v>20</v>
      </c>
      <c r="L1277" s="320">
        <v>15</v>
      </c>
      <c r="M1277" s="320">
        <v>4</v>
      </c>
      <c r="N1277" s="321" t="s">
        <v>225</v>
      </c>
      <c r="O1277" s="321" t="s">
        <v>225</v>
      </c>
      <c r="P1277" s="322" t="s">
        <v>225</v>
      </c>
      <c r="Q1277" s="308"/>
    </row>
    <row r="1278" spans="3:17" x14ac:dyDescent="0.2">
      <c r="C1278" s="315">
        <v>246</v>
      </c>
      <c r="D1278" s="316" t="s">
        <v>1225</v>
      </c>
      <c r="E1278" s="317" t="s">
        <v>2470</v>
      </c>
      <c r="F1278" s="317" t="s">
        <v>4062</v>
      </c>
      <c r="G1278" s="318" t="s">
        <v>1482</v>
      </c>
      <c r="H1278" s="319">
        <v>2.2166666666627863</v>
      </c>
      <c r="I1278" s="319">
        <v>0</v>
      </c>
      <c r="J1278" s="319">
        <v>0</v>
      </c>
      <c r="K1278" s="320">
        <v>20</v>
      </c>
      <c r="L1278" s="320">
        <v>15</v>
      </c>
      <c r="M1278" s="320">
        <v>4</v>
      </c>
      <c r="N1278" s="321" t="s">
        <v>225</v>
      </c>
      <c r="O1278" s="321" t="s">
        <v>225</v>
      </c>
      <c r="P1278" s="322" t="s">
        <v>225</v>
      </c>
      <c r="Q1278" s="308"/>
    </row>
    <row r="1279" spans="3:17" x14ac:dyDescent="0.2">
      <c r="C1279" s="315">
        <v>257</v>
      </c>
      <c r="D1279" s="316" t="s">
        <v>1225</v>
      </c>
      <c r="E1279" s="317" t="s">
        <v>2470</v>
      </c>
      <c r="F1279" s="317" t="s">
        <v>4062</v>
      </c>
      <c r="G1279" s="318" t="s">
        <v>1476</v>
      </c>
      <c r="H1279" s="319">
        <v>14.526666666625534</v>
      </c>
      <c r="I1279" s="319">
        <v>0.99333333332324403</v>
      </c>
      <c r="J1279" s="319">
        <v>1.4000000000000001</v>
      </c>
      <c r="K1279" s="320">
        <v>20</v>
      </c>
      <c r="L1279" s="320">
        <v>10</v>
      </c>
      <c r="M1279" s="320">
        <v>3</v>
      </c>
      <c r="N1279" s="321" t="s">
        <v>225</v>
      </c>
      <c r="O1279" s="321" t="s">
        <v>225</v>
      </c>
      <c r="P1279" s="322" t="s">
        <v>225</v>
      </c>
      <c r="Q1279" s="308"/>
    </row>
    <row r="1280" spans="3:17" x14ac:dyDescent="0.2">
      <c r="C1280" s="315">
        <v>256</v>
      </c>
      <c r="D1280" s="316" t="s">
        <v>1225</v>
      </c>
      <c r="E1280" s="317" t="s">
        <v>2470</v>
      </c>
      <c r="F1280" s="317" t="s">
        <v>4062</v>
      </c>
      <c r="G1280" s="318" t="s">
        <v>1469</v>
      </c>
      <c r="H1280" s="319">
        <v>17.766666666604578</v>
      </c>
      <c r="I1280" s="319">
        <v>0.47999999999301513</v>
      </c>
      <c r="J1280" s="319">
        <v>1.6</v>
      </c>
      <c r="K1280" s="320">
        <v>20</v>
      </c>
      <c r="L1280" s="320">
        <v>10</v>
      </c>
      <c r="M1280" s="320">
        <v>3</v>
      </c>
      <c r="N1280" s="321" t="s">
        <v>225</v>
      </c>
      <c r="O1280" s="321" t="s">
        <v>225</v>
      </c>
      <c r="P1280" s="322" t="s">
        <v>225</v>
      </c>
      <c r="Q1280" s="308"/>
    </row>
    <row r="1281" spans="3:17" x14ac:dyDescent="0.2">
      <c r="C1281" s="315">
        <v>1381</v>
      </c>
      <c r="D1281" s="316" t="s">
        <v>1225</v>
      </c>
      <c r="E1281" s="317" t="s">
        <v>2470</v>
      </c>
      <c r="F1281" s="317" t="s">
        <v>4062</v>
      </c>
      <c r="G1281" s="318" t="s">
        <v>1477</v>
      </c>
      <c r="H1281" s="319">
        <v>14.526666666625534</v>
      </c>
      <c r="I1281" s="319">
        <v>9.666666666744278E-2</v>
      </c>
      <c r="J1281" s="319">
        <v>0.8</v>
      </c>
      <c r="K1281" s="320">
        <v>20</v>
      </c>
      <c r="L1281" s="320">
        <v>10</v>
      </c>
      <c r="M1281" s="320">
        <v>3</v>
      </c>
      <c r="N1281" s="321" t="s">
        <v>225</v>
      </c>
      <c r="O1281" s="321" t="s">
        <v>225</v>
      </c>
      <c r="P1281" s="322" t="s">
        <v>225</v>
      </c>
      <c r="Q1281" s="308"/>
    </row>
    <row r="1282" spans="3:17" x14ac:dyDescent="0.2">
      <c r="C1282" s="315">
        <v>555</v>
      </c>
      <c r="D1282" s="316" t="s">
        <v>1225</v>
      </c>
      <c r="E1282" s="317" t="s">
        <v>2470</v>
      </c>
      <c r="F1282" s="317" t="s">
        <v>4062</v>
      </c>
      <c r="G1282" s="318" t="s">
        <v>1468</v>
      </c>
      <c r="H1282" s="319">
        <v>6.2066666666767567</v>
      </c>
      <c r="I1282" s="319">
        <v>0</v>
      </c>
      <c r="J1282" s="319">
        <v>0</v>
      </c>
      <c r="K1282" s="320">
        <v>20</v>
      </c>
      <c r="L1282" s="320">
        <v>10</v>
      </c>
      <c r="M1282" s="320">
        <v>3</v>
      </c>
      <c r="N1282" s="321" t="s">
        <v>225</v>
      </c>
      <c r="O1282" s="321" t="s">
        <v>225</v>
      </c>
      <c r="P1282" s="322" t="s">
        <v>225</v>
      </c>
      <c r="Q1282" s="308"/>
    </row>
    <row r="1283" spans="3:17" x14ac:dyDescent="0.2">
      <c r="C1283" s="315">
        <v>1382</v>
      </c>
      <c r="D1283" s="316" t="s">
        <v>1225</v>
      </c>
      <c r="E1283" s="317" t="s">
        <v>2470</v>
      </c>
      <c r="F1283" s="317" t="s">
        <v>4062</v>
      </c>
      <c r="G1283" s="318" t="s">
        <v>1444</v>
      </c>
      <c r="H1283" s="319">
        <v>11.753333333332558</v>
      </c>
      <c r="I1283" s="319">
        <v>0.56666666669771082</v>
      </c>
      <c r="J1283" s="319">
        <v>0.60000000000000009</v>
      </c>
      <c r="K1283" s="320">
        <v>20</v>
      </c>
      <c r="L1283" s="320">
        <v>10</v>
      </c>
      <c r="M1283" s="320">
        <v>3</v>
      </c>
      <c r="N1283" s="321" t="s">
        <v>225</v>
      </c>
      <c r="O1283" s="321" t="s">
        <v>225</v>
      </c>
      <c r="P1283" s="322" t="s">
        <v>225</v>
      </c>
      <c r="Q1283" s="308"/>
    </row>
    <row r="1284" spans="3:17" x14ac:dyDescent="0.2">
      <c r="C1284" s="315">
        <v>263</v>
      </c>
      <c r="D1284" s="316" t="s">
        <v>1225</v>
      </c>
      <c r="E1284" s="317" t="s">
        <v>2470</v>
      </c>
      <c r="F1284" s="317" t="s">
        <v>4062</v>
      </c>
      <c r="G1284" s="318" t="s">
        <v>1452</v>
      </c>
      <c r="H1284" s="319">
        <v>14.183333333325573</v>
      </c>
      <c r="I1284" s="319">
        <v>17.623333333292976</v>
      </c>
      <c r="J1284" s="319">
        <v>1.8</v>
      </c>
      <c r="K1284" s="320">
        <v>20</v>
      </c>
      <c r="L1284" s="320">
        <v>15</v>
      </c>
      <c r="M1284" s="320">
        <v>4</v>
      </c>
      <c r="N1284" s="321" t="s">
        <v>225</v>
      </c>
      <c r="O1284" s="321" t="s">
        <v>224</v>
      </c>
      <c r="P1284" s="322" t="s">
        <v>225</v>
      </c>
      <c r="Q1284" s="308"/>
    </row>
    <row r="1285" spans="3:17" x14ac:dyDescent="0.2">
      <c r="C1285" s="315">
        <v>262</v>
      </c>
      <c r="D1285" s="316" t="s">
        <v>1225</v>
      </c>
      <c r="E1285" s="317" t="s">
        <v>2470</v>
      </c>
      <c r="F1285" s="317" t="s">
        <v>4062</v>
      </c>
      <c r="G1285" s="318" t="s">
        <v>1448</v>
      </c>
      <c r="H1285" s="319">
        <v>11.106666666653474</v>
      </c>
      <c r="I1285" s="319">
        <v>18.793333333299962</v>
      </c>
      <c r="J1285" s="319">
        <v>2</v>
      </c>
      <c r="K1285" s="320">
        <v>20</v>
      </c>
      <c r="L1285" s="320">
        <v>15</v>
      </c>
      <c r="M1285" s="320">
        <v>4</v>
      </c>
      <c r="N1285" s="321" t="s">
        <v>225</v>
      </c>
      <c r="O1285" s="321" t="s">
        <v>224</v>
      </c>
      <c r="P1285" s="322" t="s">
        <v>225</v>
      </c>
      <c r="Q1285" s="308"/>
    </row>
    <row r="1286" spans="3:17" x14ac:dyDescent="0.2">
      <c r="C1286" s="315">
        <v>558</v>
      </c>
      <c r="D1286" s="316" t="s">
        <v>1225</v>
      </c>
      <c r="E1286" s="317" t="s">
        <v>2470</v>
      </c>
      <c r="F1286" s="317" t="s">
        <v>4062</v>
      </c>
      <c r="G1286" s="318" t="s">
        <v>1479</v>
      </c>
      <c r="H1286" s="319">
        <v>26.213333333353514</v>
      </c>
      <c r="I1286" s="319">
        <v>25.063333333376796</v>
      </c>
      <c r="J1286" s="319">
        <v>3</v>
      </c>
      <c r="K1286" s="320">
        <v>20</v>
      </c>
      <c r="L1286" s="320">
        <v>15</v>
      </c>
      <c r="M1286" s="320">
        <v>4</v>
      </c>
      <c r="N1286" s="321" t="s">
        <v>224</v>
      </c>
      <c r="O1286" s="321" t="s">
        <v>224</v>
      </c>
      <c r="P1286" s="322" t="s">
        <v>225</v>
      </c>
      <c r="Q1286" s="308"/>
    </row>
    <row r="1287" spans="3:17" x14ac:dyDescent="0.2">
      <c r="C1287" s="315">
        <v>557</v>
      </c>
      <c r="D1287" s="316" t="s">
        <v>1225</v>
      </c>
      <c r="E1287" s="317" t="s">
        <v>2470</v>
      </c>
      <c r="F1287" s="317" t="s">
        <v>4062</v>
      </c>
      <c r="G1287" s="318" t="s">
        <v>1451</v>
      </c>
      <c r="H1287" s="319">
        <v>25.006666666665115</v>
      </c>
      <c r="I1287" s="319">
        <v>25.063333333376796</v>
      </c>
      <c r="J1287" s="319">
        <v>3</v>
      </c>
      <c r="K1287" s="320">
        <v>20</v>
      </c>
      <c r="L1287" s="320">
        <v>15</v>
      </c>
      <c r="M1287" s="320">
        <v>4</v>
      </c>
      <c r="N1287" s="321" t="s">
        <v>224</v>
      </c>
      <c r="O1287" s="321" t="s">
        <v>224</v>
      </c>
      <c r="P1287" s="322" t="s">
        <v>225</v>
      </c>
      <c r="Q1287" s="308"/>
    </row>
    <row r="1288" spans="3:17" x14ac:dyDescent="0.2">
      <c r="C1288" s="315">
        <v>265</v>
      </c>
      <c r="D1288" s="316" t="s">
        <v>1225</v>
      </c>
      <c r="E1288" s="317" t="s">
        <v>2470</v>
      </c>
      <c r="F1288" s="317" t="s">
        <v>4062</v>
      </c>
      <c r="G1288" s="318" t="s">
        <v>1449</v>
      </c>
      <c r="H1288" s="319">
        <v>1.8866666666697711</v>
      </c>
      <c r="I1288" s="319">
        <v>0</v>
      </c>
      <c r="J1288" s="319">
        <v>0</v>
      </c>
      <c r="K1288" s="320">
        <v>20</v>
      </c>
      <c r="L1288" s="320">
        <v>15</v>
      </c>
      <c r="M1288" s="320">
        <v>4</v>
      </c>
      <c r="N1288" s="321" t="s">
        <v>225</v>
      </c>
      <c r="O1288" s="321" t="s">
        <v>225</v>
      </c>
      <c r="P1288" s="322" t="s">
        <v>225</v>
      </c>
      <c r="Q1288" s="308"/>
    </row>
    <row r="1289" spans="3:17" x14ac:dyDescent="0.2">
      <c r="C1289" s="315">
        <v>559</v>
      </c>
      <c r="D1289" s="316" t="s">
        <v>1225</v>
      </c>
      <c r="E1289" s="317" t="s">
        <v>2470</v>
      </c>
      <c r="F1289" s="317" t="s">
        <v>4062</v>
      </c>
      <c r="G1289" s="318" t="s">
        <v>1450</v>
      </c>
      <c r="H1289" s="319">
        <v>148.72999999998137</v>
      </c>
      <c r="I1289" s="319">
        <v>3.333333309274167E-3</v>
      </c>
      <c r="J1289" s="319">
        <v>0.2</v>
      </c>
      <c r="K1289" s="320">
        <v>20</v>
      </c>
      <c r="L1289" s="320">
        <v>15</v>
      </c>
      <c r="M1289" s="320">
        <v>4</v>
      </c>
      <c r="N1289" s="321" t="s">
        <v>224</v>
      </c>
      <c r="O1289" s="321" t="s">
        <v>225</v>
      </c>
      <c r="P1289" s="322" t="s">
        <v>225</v>
      </c>
      <c r="Q1289" s="308"/>
    </row>
    <row r="1290" spans="3:17" x14ac:dyDescent="0.2">
      <c r="C1290" s="315">
        <v>288</v>
      </c>
      <c r="D1290" s="316" t="s">
        <v>1225</v>
      </c>
      <c r="E1290" s="317" t="s">
        <v>2470</v>
      </c>
      <c r="F1290" s="317" t="s">
        <v>4062</v>
      </c>
      <c r="G1290" s="318" t="s">
        <v>1441</v>
      </c>
      <c r="H1290" s="319">
        <v>14.596666666679084</v>
      </c>
      <c r="I1290" s="319">
        <v>0.35333333329763267</v>
      </c>
      <c r="J1290" s="319">
        <v>1</v>
      </c>
      <c r="K1290" s="320">
        <v>20</v>
      </c>
      <c r="L1290" s="320">
        <v>10</v>
      </c>
      <c r="M1290" s="320">
        <v>3</v>
      </c>
      <c r="N1290" s="321" t="s">
        <v>225</v>
      </c>
      <c r="O1290" s="321" t="s">
        <v>225</v>
      </c>
      <c r="P1290" s="322" t="s">
        <v>225</v>
      </c>
      <c r="Q1290" s="308"/>
    </row>
    <row r="1291" spans="3:17" x14ac:dyDescent="0.2">
      <c r="C1291" s="315">
        <v>560</v>
      </c>
      <c r="D1291" s="316" t="s">
        <v>1225</v>
      </c>
      <c r="E1291" s="317" t="s">
        <v>2470</v>
      </c>
      <c r="F1291" s="317" t="s">
        <v>4062</v>
      </c>
      <c r="G1291" s="318" t="s">
        <v>1442</v>
      </c>
      <c r="H1291" s="319">
        <v>6.2966666666558018</v>
      </c>
      <c r="I1291" s="319">
        <v>3.7400000000721776</v>
      </c>
      <c r="J1291" s="319">
        <v>2</v>
      </c>
      <c r="K1291" s="320">
        <v>20</v>
      </c>
      <c r="L1291" s="320">
        <v>10</v>
      </c>
      <c r="M1291" s="320">
        <v>3</v>
      </c>
      <c r="N1291" s="321" t="s">
        <v>225</v>
      </c>
      <c r="O1291" s="321" t="s">
        <v>225</v>
      </c>
      <c r="P1291" s="322" t="s">
        <v>225</v>
      </c>
      <c r="Q1291" s="308"/>
    </row>
    <row r="1292" spans="3:17" x14ac:dyDescent="0.2">
      <c r="C1292" s="315">
        <v>1492</v>
      </c>
      <c r="D1292" s="316" t="s">
        <v>1225</v>
      </c>
      <c r="E1292" s="317" t="s">
        <v>2437</v>
      </c>
      <c r="F1292" s="317" t="s">
        <v>4062</v>
      </c>
      <c r="G1292" s="318" t="s">
        <v>4064</v>
      </c>
      <c r="H1292" s="319">
        <v>4.2246313672922247</v>
      </c>
      <c r="I1292" s="319">
        <v>0</v>
      </c>
      <c r="J1292" s="319">
        <v>0</v>
      </c>
      <c r="K1292" s="320">
        <v>20</v>
      </c>
      <c r="L1292" s="320">
        <v>10</v>
      </c>
      <c r="M1292" s="320">
        <v>3</v>
      </c>
      <c r="N1292" s="321" t="s">
        <v>4096</v>
      </c>
      <c r="O1292" s="321" t="s">
        <v>4096</v>
      </c>
      <c r="P1292" s="322" t="s">
        <v>4096</v>
      </c>
      <c r="Q1292" s="308"/>
    </row>
    <row r="1293" spans="3:17" x14ac:dyDescent="0.2">
      <c r="C1293" s="315">
        <v>1493</v>
      </c>
      <c r="D1293" s="316" t="s">
        <v>1225</v>
      </c>
      <c r="E1293" s="317" t="s">
        <v>2437</v>
      </c>
      <c r="F1293" s="317" t="s">
        <v>4062</v>
      </c>
      <c r="G1293" s="318" t="s">
        <v>4065</v>
      </c>
      <c r="H1293" s="319">
        <v>41.683333333174232</v>
      </c>
      <c r="I1293" s="319">
        <v>362.81666666694218</v>
      </c>
      <c r="J1293" s="319">
        <v>10</v>
      </c>
      <c r="K1293" s="320">
        <v>20.461199999999998</v>
      </c>
      <c r="L1293" s="320">
        <v>15.345899999999999</v>
      </c>
      <c r="M1293" s="320">
        <v>4.0922400000000003</v>
      </c>
      <c r="N1293" s="321" t="s">
        <v>4096</v>
      </c>
      <c r="O1293" s="321" t="s">
        <v>4096</v>
      </c>
      <c r="P1293" s="322" t="s">
        <v>4096</v>
      </c>
      <c r="Q1293" s="308"/>
    </row>
    <row r="1294" spans="3:17" x14ac:dyDescent="0.2">
      <c r="C1294" s="315">
        <v>1494</v>
      </c>
      <c r="D1294" s="316" t="s">
        <v>1225</v>
      </c>
      <c r="E1294" s="317" t="s">
        <v>2437</v>
      </c>
      <c r="F1294" s="317" t="s">
        <v>4062</v>
      </c>
      <c r="G1294" s="318" t="s">
        <v>4066</v>
      </c>
      <c r="H1294" s="319">
        <v>32.478639410123989</v>
      </c>
      <c r="I1294" s="319">
        <v>346.29323726551627</v>
      </c>
      <c r="J1294" s="319">
        <v>3.673592493297587</v>
      </c>
      <c r="K1294" s="320" t="s">
        <v>2504</v>
      </c>
      <c r="L1294" s="320" t="s">
        <v>2504</v>
      </c>
      <c r="M1294" s="320" t="s">
        <v>2504</v>
      </c>
      <c r="N1294" s="321" t="s">
        <v>4096</v>
      </c>
      <c r="O1294" s="321" t="s">
        <v>4096</v>
      </c>
      <c r="P1294" s="322" t="s">
        <v>4096</v>
      </c>
      <c r="Q1294" s="308"/>
    </row>
    <row r="1295" spans="3:17" x14ac:dyDescent="0.2">
      <c r="C1295" s="315">
        <v>290</v>
      </c>
      <c r="D1295" s="316" t="s">
        <v>1225</v>
      </c>
      <c r="E1295" s="317" t="s">
        <v>2470</v>
      </c>
      <c r="F1295" s="317" t="s">
        <v>4062</v>
      </c>
      <c r="G1295" s="318" t="s">
        <v>1480</v>
      </c>
      <c r="H1295" s="319">
        <v>10.423333333327902</v>
      </c>
      <c r="I1295" s="319">
        <v>0.79666666664415975</v>
      </c>
      <c r="J1295" s="319">
        <v>1.4000000000000001</v>
      </c>
      <c r="K1295" s="320">
        <v>20</v>
      </c>
      <c r="L1295" s="320">
        <v>10</v>
      </c>
      <c r="M1295" s="320">
        <v>3</v>
      </c>
      <c r="N1295" s="321" t="s">
        <v>225</v>
      </c>
      <c r="O1295" s="321" t="s">
        <v>225</v>
      </c>
      <c r="P1295" s="322" t="s">
        <v>225</v>
      </c>
      <c r="Q1295" s="308"/>
    </row>
    <row r="1296" spans="3:17" x14ac:dyDescent="0.2">
      <c r="C1296" s="315">
        <v>289</v>
      </c>
      <c r="D1296" s="316" t="s">
        <v>1225</v>
      </c>
      <c r="E1296" s="317" t="s">
        <v>2470</v>
      </c>
      <c r="F1296" s="317" t="s">
        <v>4062</v>
      </c>
      <c r="G1296" s="318" t="s">
        <v>1443</v>
      </c>
      <c r="H1296" s="319">
        <v>3.0333333333372141</v>
      </c>
      <c r="I1296" s="319">
        <v>0.79666666664415975</v>
      </c>
      <c r="J1296" s="319">
        <v>1.4000000000000001</v>
      </c>
      <c r="K1296" s="320">
        <v>20</v>
      </c>
      <c r="L1296" s="320">
        <v>10</v>
      </c>
      <c r="M1296" s="320">
        <v>3</v>
      </c>
      <c r="N1296" s="321" t="s">
        <v>225</v>
      </c>
      <c r="O1296" s="321" t="s">
        <v>225</v>
      </c>
      <c r="P1296" s="322" t="s">
        <v>225</v>
      </c>
      <c r="Q1296" s="308"/>
    </row>
    <row r="1297" spans="3:17" x14ac:dyDescent="0.2">
      <c r="C1297" s="315">
        <v>294</v>
      </c>
      <c r="D1297" s="316" t="s">
        <v>1225</v>
      </c>
      <c r="E1297" s="317" t="s">
        <v>2470</v>
      </c>
      <c r="F1297" s="317" t="s">
        <v>4062</v>
      </c>
      <c r="G1297" s="318" t="s">
        <v>1465</v>
      </c>
      <c r="H1297" s="319">
        <v>3.0333333333372141</v>
      </c>
      <c r="I1297" s="319">
        <v>0.67999999998137362</v>
      </c>
      <c r="J1297" s="319">
        <v>0.8</v>
      </c>
      <c r="K1297" s="320">
        <v>20</v>
      </c>
      <c r="L1297" s="320">
        <v>10</v>
      </c>
      <c r="M1297" s="320">
        <v>3</v>
      </c>
      <c r="N1297" s="321" t="s">
        <v>225</v>
      </c>
      <c r="O1297" s="321" t="s">
        <v>225</v>
      </c>
      <c r="P1297" s="322" t="s">
        <v>225</v>
      </c>
      <c r="Q1297" s="308"/>
    </row>
    <row r="1298" spans="3:17" x14ac:dyDescent="0.2">
      <c r="C1298" s="315">
        <v>1428</v>
      </c>
      <c r="D1298" s="316" t="s">
        <v>1225</v>
      </c>
      <c r="E1298" s="317" t="s">
        <v>2470</v>
      </c>
      <c r="F1298" s="317" t="s">
        <v>4062</v>
      </c>
      <c r="G1298" s="318" t="s">
        <v>1226</v>
      </c>
      <c r="H1298" s="319">
        <v>3.0333333333372141</v>
      </c>
      <c r="I1298" s="319">
        <v>0.67999999998137362</v>
      </c>
      <c r="J1298" s="319">
        <v>0.8</v>
      </c>
      <c r="K1298" s="320">
        <v>20</v>
      </c>
      <c r="L1298" s="320">
        <v>10</v>
      </c>
      <c r="M1298" s="320">
        <v>3</v>
      </c>
      <c r="N1298" s="321" t="s">
        <v>225</v>
      </c>
      <c r="O1298" s="321" t="s">
        <v>225</v>
      </c>
      <c r="P1298" s="322" t="s">
        <v>225</v>
      </c>
      <c r="Q1298" s="308"/>
    </row>
    <row r="1299" spans="3:17" x14ac:dyDescent="0.2">
      <c r="C1299" s="315">
        <v>1339</v>
      </c>
      <c r="D1299" s="316" t="s">
        <v>1225</v>
      </c>
      <c r="E1299" s="317" t="s">
        <v>2470</v>
      </c>
      <c r="F1299" s="317" t="s">
        <v>4062</v>
      </c>
      <c r="G1299" s="318" t="s">
        <v>1481</v>
      </c>
      <c r="H1299" s="319">
        <v>3.0333333333372141</v>
      </c>
      <c r="I1299" s="319">
        <v>0.67999999998137362</v>
      </c>
      <c r="J1299" s="319">
        <v>0.8</v>
      </c>
      <c r="K1299" s="320">
        <v>20</v>
      </c>
      <c r="L1299" s="320">
        <v>10</v>
      </c>
      <c r="M1299" s="320">
        <v>3</v>
      </c>
      <c r="N1299" s="321" t="s">
        <v>225</v>
      </c>
      <c r="O1299" s="321" t="s">
        <v>225</v>
      </c>
      <c r="P1299" s="322" t="s">
        <v>225</v>
      </c>
      <c r="Q1299" s="308"/>
    </row>
    <row r="1300" spans="3:17" x14ac:dyDescent="0.2">
      <c r="C1300" s="315">
        <v>1429</v>
      </c>
      <c r="D1300" s="316" t="s">
        <v>1225</v>
      </c>
      <c r="E1300" s="317" t="s">
        <v>2470</v>
      </c>
      <c r="F1300" s="317" t="s">
        <v>4062</v>
      </c>
      <c r="G1300" s="318" t="s">
        <v>1227</v>
      </c>
      <c r="H1300" s="319">
        <v>3.0700000000186267</v>
      </c>
      <c r="I1300" s="319">
        <v>0.26333333331858738</v>
      </c>
      <c r="J1300" s="319">
        <v>0.60000000000000009</v>
      </c>
      <c r="K1300" s="320">
        <v>20</v>
      </c>
      <c r="L1300" s="320">
        <v>10</v>
      </c>
      <c r="M1300" s="320">
        <v>3</v>
      </c>
      <c r="N1300" s="321" t="s">
        <v>225</v>
      </c>
      <c r="O1300" s="321" t="s">
        <v>225</v>
      </c>
      <c r="P1300" s="322" t="s">
        <v>225</v>
      </c>
      <c r="Q1300" s="308"/>
    </row>
    <row r="1301" spans="3:17" x14ac:dyDescent="0.2">
      <c r="C1301" s="315">
        <v>562</v>
      </c>
      <c r="D1301" s="316" t="s">
        <v>1225</v>
      </c>
      <c r="E1301" s="317" t="s">
        <v>2470</v>
      </c>
      <c r="F1301" s="317" t="s">
        <v>4062</v>
      </c>
      <c r="G1301" s="318" t="s">
        <v>1466</v>
      </c>
      <c r="H1301" s="319">
        <v>12.043333333334886</v>
      </c>
      <c r="I1301" s="319">
        <v>0.53333333332557231</v>
      </c>
      <c r="J1301" s="319">
        <v>1</v>
      </c>
      <c r="K1301" s="320">
        <v>20</v>
      </c>
      <c r="L1301" s="320">
        <v>10</v>
      </c>
      <c r="M1301" s="320">
        <v>3</v>
      </c>
      <c r="N1301" s="321" t="s">
        <v>225</v>
      </c>
      <c r="O1301" s="321" t="s">
        <v>225</v>
      </c>
      <c r="P1301" s="322" t="s">
        <v>225</v>
      </c>
      <c r="Q1301" s="308"/>
    </row>
    <row r="1302" spans="3:17" x14ac:dyDescent="0.2">
      <c r="C1302" s="315">
        <v>1340</v>
      </c>
      <c r="D1302" s="316" t="s">
        <v>1225</v>
      </c>
      <c r="E1302" s="317" t="s">
        <v>2470</v>
      </c>
      <c r="F1302" s="317" t="s">
        <v>4062</v>
      </c>
      <c r="G1302" s="318" t="s">
        <v>1484</v>
      </c>
      <c r="H1302" s="319">
        <v>3.0700000000186267</v>
      </c>
      <c r="I1302" s="319">
        <v>0.26333333331858738</v>
      </c>
      <c r="J1302" s="319">
        <v>0.60000000000000009</v>
      </c>
      <c r="K1302" s="320">
        <v>20</v>
      </c>
      <c r="L1302" s="320">
        <v>10</v>
      </c>
      <c r="M1302" s="320">
        <v>3</v>
      </c>
      <c r="N1302" s="321" t="s">
        <v>225</v>
      </c>
      <c r="O1302" s="321" t="s">
        <v>225</v>
      </c>
      <c r="P1302" s="322" t="s">
        <v>225</v>
      </c>
      <c r="Q1302" s="308"/>
    </row>
    <row r="1303" spans="3:17" x14ac:dyDescent="0.2">
      <c r="C1303" s="315">
        <v>293</v>
      </c>
      <c r="D1303" s="316" t="s">
        <v>1225</v>
      </c>
      <c r="E1303" s="317" t="s">
        <v>2470</v>
      </c>
      <c r="F1303" s="317" t="s">
        <v>4062</v>
      </c>
      <c r="G1303" s="318" t="s">
        <v>1454</v>
      </c>
      <c r="H1303" s="319">
        <v>13.719999999983703</v>
      </c>
      <c r="I1303" s="319">
        <v>13.656666666618548</v>
      </c>
      <c r="J1303" s="319">
        <v>0.4</v>
      </c>
      <c r="K1303" s="320">
        <v>20</v>
      </c>
      <c r="L1303" s="320">
        <v>10</v>
      </c>
      <c r="M1303" s="320">
        <v>3</v>
      </c>
      <c r="N1303" s="321" t="s">
        <v>225</v>
      </c>
      <c r="O1303" s="321" t="s">
        <v>224</v>
      </c>
      <c r="P1303" s="322" t="s">
        <v>225</v>
      </c>
      <c r="Q1303" s="308"/>
    </row>
    <row r="1304" spans="3:17" x14ac:dyDescent="0.2">
      <c r="C1304" s="315">
        <v>561</v>
      </c>
      <c r="D1304" s="316" t="s">
        <v>1225</v>
      </c>
      <c r="E1304" s="317" t="s">
        <v>2470</v>
      </c>
      <c r="F1304" s="317" t="s">
        <v>4062</v>
      </c>
      <c r="G1304" s="318" t="s">
        <v>1455</v>
      </c>
      <c r="H1304" s="319">
        <v>23.306666666746608</v>
      </c>
      <c r="I1304" s="319">
        <v>1.4433333333581686</v>
      </c>
      <c r="J1304" s="319">
        <v>0.60000000000000009</v>
      </c>
      <c r="K1304" s="320">
        <v>20</v>
      </c>
      <c r="L1304" s="320">
        <v>10</v>
      </c>
      <c r="M1304" s="320">
        <v>3</v>
      </c>
      <c r="N1304" s="321" t="s">
        <v>224</v>
      </c>
      <c r="O1304" s="321" t="s">
        <v>225</v>
      </c>
      <c r="P1304" s="322" t="s">
        <v>225</v>
      </c>
      <c r="Q1304" s="308"/>
    </row>
    <row r="1305" spans="3:17" x14ac:dyDescent="0.2">
      <c r="C1305" s="315">
        <v>312</v>
      </c>
      <c r="D1305" s="316" t="s">
        <v>1225</v>
      </c>
      <c r="E1305" s="317" t="s">
        <v>2470</v>
      </c>
      <c r="F1305" s="317" t="s">
        <v>4062</v>
      </c>
      <c r="G1305" s="318" t="s">
        <v>1439</v>
      </c>
      <c r="H1305" s="319">
        <v>6.2599999999743892</v>
      </c>
      <c r="I1305" s="319">
        <v>2.4299999999930151</v>
      </c>
      <c r="J1305" s="319">
        <v>0.2</v>
      </c>
      <c r="K1305" s="320">
        <v>20</v>
      </c>
      <c r="L1305" s="320">
        <v>15</v>
      </c>
      <c r="M1305" s="320">
        <v>4</v>
      </c>
      <c r="N1305" s="321" t="s">
        <v>225</v>
      </c>
      <c r="O1305" s="321" t="s">
        <v>225</v>
      </c>
      <c r="P1305" s="322" t="s">
        <v>225</v>
      </c>
      <c r="Q1305" s="308"/>
    </row>
    <row r="1306" spans="3:17" x14ac:dyDescent="0.2">
      <c r="C1306" s="315">
        <v>571</v>
      </c>
      <c r="D1306" s="316" t="s">
        <v>1225</v>
      </c>
      <c r="E1306" s="317" t="s">
        <v>2470</v>
      </c>
      <c r="F1306" s="317" t="s">
        <v>4062</v>
      </c>
      <c r="G1306" s="318" t="s">
        <v>1483</v>
      </c>
      <c r="H1306" s="319">
        <v>2.4833333333255725</v>
      </c>
      <c r="I1306" s="319">
        <v>2.4299999999930151</v>
      </c>
      <c r="J1306" s="319">
        <v>0.2</v>
      </c>
      <c r="K1306" s="320">
        <v>20</v>
      </c>
      <c r="L1306" s="320">
        <v>15</v>
      </c>
      <c r="M1306" s="320">
        <v>4</v>
      </c>
      <c r="N1306" s="321" t="s">
        <v>225</v>
      </c>
      <c r="O1306" s="321" t="s">
        <v>225</v>
      </c>
      <c r="P1306" s="322" t="s">
        <v>225</v>
      </c>
      <c r="Q1306" s="308"/>
    </row>
    <row r="1307" spans="3:17" x14ac:dyDescent="0.2">
      <c r="C1307" s="315">
        <v>1427</v>
      </c>
      <c r="D1307" s="316" t="s">
        <v>1225</v>
      </c>
      <c r="E1307" s="317" t="s">
        <v>2470</v>
      </c>
      <c r="F1307" s="317" t="s">
        <v>4062</v>
      </c>
      <c r="G1307" s="318" t="s">
        <v>1440</v>
      </c>
      <c r="H1307" s="319">
        <v>2.4833333333255725</v>
      </c>
      <c r="I1307" s="319">
        <v>2.4299999999930151</v>
      </c>
      <c r="J1307" s="319">
        <v>0.2</v>
      </c>
      <c r="K1307" s="320">
        <v>20</v>
      </c>
      <c r="L1307" s="320">
        <v>15</v>
      </c>
      <c r="M1307" s="320">
        <v>4</v>
      </c>
      <c r="N1307" s="321" t="s">
        <v>225</v>
      </c>
      <c r="O1307" s="321" t="s">
        <v>225</v>
      </c>
      <c r="P1307" s="322" t="s">
        <v>225</v>
      </c>
      <c r="Q1307" s="308"/>
    </row>
    <row r="1308" spans="3:17" x14ac:dyDescent="0.2">
      <c r="C1308" s="315">
        <v>1020</v>
      </c>
      <c r="D1308" s="316" t="s">
        <v>1225</v>
      </c>
      <c r="E1308" s="317" t="s">
        <v>2470</v>
      </c>
      <c r="F1308" s="317" t="s">
        <v>4062</v>
      </c>
      <c r="G1308" s="318" t="s">
        <v>1464</v>
      </c>
      <c r="H1308" s="319">
        <v>4.3333333333488557</v>
      </c>
      <c r="I1308" s="319">
        <v>0</v>
      </c>
      <c r="J1308" s="319">
        <v>0</v>
      </c>
      <c r="K1308" s="320">
        <v>20</v>
      </c>
      <c r="L1308" s="320">
        <v>10</v>
      </c>
      <c r="M1308" s="320">
        <v>3</v>
      </c>
      <c r="N1308" s="321" t="s">
        <v>225</v>
      </c>
      <c r="O1308" s="321" t="s">
        <v>225</v>
      </c>
      <c r="P1308" s="322" t="s">
        <v>225</v>
      </c>
      <c r="Q1308" s="308"/>
    </row>
    <row r="1309" spans="3:17" x14ac:dyDescent="0.2">
      <c r="C1309" s="315">
        <v>983</v>
      </c>
      <c r="D1309" s="316" t="s">
        <v>1225</v>
      </c>
      <c r="E1309" s="317" t="s">
        <v>2470</v>
      </c>
      <c r="F1309" s="317" t="s">
        <v>4062</v>
      </c>
      <c r="G1309" s="318" t="s">
        <v>1447</v>
      </c>
      <c r="H1309" s="319">
        <v>6.186666666646488</v>
      </c>
      <c r="I1309" s="319">
        <v>7.5033333333441989</v>
      </c>
      <c r="J1309" s="319">
        <v>1</v>
      </c>
      <c r="K1309" s="320">
        <v>15</v>
      </c>
      <c r="L1309" s="320">
        <v>30</v>
      </c>
      <c r="M1309" s="320">
        <v>5</v>
      </c>
      <c r="N1309" s="321" t="s">
        <v>225</v>
      </c>
      <c r="O1309" s="321" t="s">
        <v>225</v>
      </c>
      <c r="P1309" s="322" t="s">
        <v>225</v>
      </c>
      <c r="Q1309" s="308"/>
    </row>
    <row r="1310" spans="3:17" x14ac:dyDescent="0.2">
      <c r="C1310" s="315">
        <v>897</v>
      </c>
      <c r="D1310" s="316" t="s">
        <v>1225</v>
      </c>
      <c r="E1310" s="317" t="s">
        <v>2470</v>
      </c>
      <c r="F1310" s="317" t="s">
        <v>4062</v>
      </c>
      <c r="G1310" s="318" t="s">
        <v>1471</v>
      </c>
      <c r="H1310" s="319">
        <v>0</v>
      </c>
      <c r="I1310" s="319">
        <v>2.6633333333185876</v>
      </c>
      <c r="J1310" s="319">
        <v>0</v>
      </c>
      <c r="K1310" s="320">
        <v>15</v>
      </c>
      <c r="L1310" s="320">
        <v>30</v>
      </c>
      <c r="M1310" s="320">
        <v>5</v>
      </c>
      <c r="N1310" s="321" t="s">
        <v>225</v>
      </c>
      <c r="O1310" s="321" t="s">
        <v>225</v>
      </c>
      <c r="P1310" s="322" t="s">
        <v>225</v>
      </c>
      <c r="Q1310" s="308"/>
    </row>
    <row r="1311" spans="3:17" x14ac:dyDescent="0.2">
      <c r="C1311" s="315">
        <v>355</v>
      </c>
      <c r="D1311" s="316" t="s">
        <v>1225</v>
      </c>
      <c r="E1311" s="317" t="s">
        <v>2470</v>
      </c>
      <c r="F1311" s="317" t="s">
        <v>4062</v>
      </c>
      <c r="G1311" s="318" t="s">
        <v>1470</v>
      </c>
      <c r="H1311" s="319">
        <v>21.923333333304619</v>
      </c>
      <c r="I1311" s="319">
        <v>8.9899999999324791</v>
      </c>
      <c r="J1311" s="319">
        <v>3.6</v>
      </c>
      <c r="K1311" s="320">
        <v>15</v>
      </c>
      <c r="L1311" s="320">
        <v>30</v>
      </c>
      <c r="M1311" s="320">
        <v>5</v>
      </c>
      <c r="N1311" s="321" t="s">
        <v>224</v>
      </c>
      <c r="O1311" s="321" t="s">
        <v>225</v>
      </c>
      <c r="P1311" s="322" t="s">
        <v>225</v>
      </c>
      <c r="Q1311" s="308"/>
    </row>
    <row r="1312" spans="3:17" x14ac:dyDescent="0.2">
      <c r="C1312" s="315">
        <v>358</v>
      </c>
      <c r="D1312" s="316" t="s">
        <v>1225</v>
      </c>
      <c r="E1312" s="317" t="s">
        <v>2470</v>
      </c>
      <c r="F1312" s="317" t="s">
        <v>4062</v>
      </c>
      <c r="G1312" s="318" t="s">
        <v>1445</v>
      </c>
      <c r="H1312" s="319">
        <v>21.813333333260381</v>
      </c>
      <c r="I1312" s="319">
        <v>3.6766666666022503</v>
      </c>
      <c r="J1312" s="319">
        <v>1.4000000000000001</v>
      </c>
      <c r="K1312" s="320">
        <v>20</v>
      </c>
      <c r="L1312" s="320">
        <v>10</v>
      </c>
      <c r="M1312" s="320">
        <v>3</v>
      </c>
      <c r="N1312" s="321" t="s">
        <v>224</v>
      </c>
      <c r="O1312" s="321" t="s">
        <v>225</v>
      </c>
      <c r="P1312" s="322" t="s">
        <v>225</v>
      </c>
      <c r="Q1312" s="308"/>
    </row>
    <row r="1313" spans="3:17" x14ac:dyDescent="0.2">
      <c r="C1313" s="315">
        <v>578</v>
      </c>
      <c r="D1313" s="316" t="s">
        <v>1225</v>
      </c>
      <c r="E1313" s="317" t="s">
        <v>2470</v>
      </c>
      <c r="F1313" s="317" t="s">
        <v>4062</v>
      </c>
      <c r="G1313" s="318" t="s">
        <v>1446</v>
      </c>
      <c r="H1313" s="319">
        <v>25.350000000069851</v>
      </c>
      <c r="I1313" s="319">
        <v>3.6133333333069459</v>
      </c>
      <c r="J1313" s="319">
        <v>0.8</v>
      </c>
      <c r="K1313" s="320">
        <v>20</v>
      </c>
      <c r="L1313" s="320">
        <v>10</v>
      </c>
      <c r="M1313" s="320">
        <v>3</v>
      </c>
      <c r="N1313" s="321" t="s">
        <v>224</v>
      </c>
      <c r="O1313" s="321" t="s">
        <v>225</v>
      </c>
      <c r="P1313" s="322" t="s">
        <v>225</v>
      </c>
      <c r="Q1313" s="308"/>
    </row>
    <row r="1314" spans="3:17" x14ac:dyDescent="0.2">
      <c r="C1314" s="315">
        <v>369</v>
      </c>
      <c r="D1314" s="316" t="s">
        <v>1225</v>
      </c>
      <c r="E1314" s="317" t="s">
        <v>2470</v>
      </c>
      <c r="F1314" s="317" t="s">
        <v>4062</v>
      </c>
      <c r="G1314" s="318" t="s">
        <v>1456</v>
      </c>
      <c r="H1314" s="319">
        <v>6.7000000000465665</v>
      </c>
      <c r="I1314" s="319">
        <v>0</v>
      </c>
      <c r="J1314" s="319">
        <v>0</v>
      </c>
      <c r="K1314" s="320">
        <v>15</v>
      </c>
      <c r="L1314" s="320">
        <v>30</v>
      </c>
      <c r="M1314" s="320">
        <v>5</v>
      </c>
      <c r="N1314" s="321" t="s">
        <v>225</v>
      </c>
      <c r="O1314" s="321" t="s">
        <v>225</v>
      </c>
      <c r="P1314" s="322" t="s">
        <v>225</v>
      </c>
      <c r="Q1314" s="308"/>
    </row>
    <row r="1315" spans="3:17" x14ac:dyDescent="0.2">
      <c r="C1315" s="315">
        <v>579</v>
      </c>
      <c r="D1315" s="316" t="s">
        <v>1225</v>
      </c>
      <c r="E1315" s="317" t="s">
        <v>2470</v>
      </c>
      <c r="F1315" s="317" t="s">
        <v>4062</v>
      </c>
      <c r="G1315" s="318" t="s">
        <v>1457</v>
      </c>
      <c r="H1315" s="319">
        <v>0</v>
      </c>
      <c r="I1315" s="319">
        <v>0</v>
      </c>
      <c r="J1315" s="319">
        <v>0</v>
      </c>
      <c r="K1315" s="320">
        <v>15</v>
      </c>
      <c r="L1315" s="320">
        <v>30</v>
      </c>
      <c r="M1315" s="320">
        <v>5</v>
      </c>
      <c r="N1315" s="321" t="s">
        <v>225</v>
      </c>
      <c r="O1315" s="321" t="s">
        <v>225</v>
      </c>
      <c r="P1315" s="322" t="s">
        <v>225</v>
      </c>
      <c r="Q1315" s="308"/>
    </row>
    <row r="1316" spans="3:17" x14ac:dyDescent="0.2">
      <c r="C1316" s="315">
        <v>379</v>
      </c>
      <c r="D1316" s="316" t="s">
        <v>1225</v>
      </c>
      <c r="E1316" s="317" t="s">
        <v>2470</v>
      </c>
      <c r="F1316" s="317" t="s">
        <v>4062</v>
      </c>
      <c r="G1316" s="318" t="s">
        <v>1463</v>
      </c>
      <c r="H1316" s="319">
        <v>13.086666666646488</v>
      </c>
      <c r="I1316" s="319">
        <v>0.31000000003259631</v>
      </c>
      <c r="J1316" s="319">
        <v>0.60000000000000009</v>
      </c>
      <c r="K1316" s="320">
        <v>20</v>
      </c>
      <c r="L1316" s="320">
        <v>10</v>
      </c>
      <c r="M1316" s="320">
        <v>3</v>
      </c>
      <c r="N1316" s="321" t="s">
        <v>225</v>
      </c>
      <c r="O1316" s="321" t="s">
        <v>225</v>
      </c>
      <c r="P1316" s="322" t="s">
        <v>225</v>
      </c>
      <c r="Q1316" s="308"/>
    </row>
    <row r="1317" spans="3:17" x14ac:dyDescent="0.2">
      <c r="C1317" s="315">
        <v>387</v>
      </c>
      <c r="D1317" s="316" t="s">
        <v>1225</v>
      </c>
      <c r="E1317" s="317" t="s">
        <v>2470</v>
      </c>
      <c r="F1317" s="317" t="s">
        <v>4062</v>
      </c>
      <c r="G1317" s="318" t="s">
        <v>1472</v>
      </c>
      <c r="H1317" s="319">
        <v>9.7966666666441604</v>
      </c>
      <c r="I1317" s="319">
        <v>4.8200000000302685</v>
      </c>
      <c r="J1317" s="319">
        <v>0.60000000000000009</v>
      </c>
      <c r="K1317" s="320">
        <v>15</v>
      </c>
      <c r="L1317" s="320">
        <v>30</v>
      </c>
      <c r="M1317" s="320">
        <v>5</v>
      </c>
      <c r="N1317" s="321" t="s">
        <v>225</v>
      </c>
      <c r="O1317" s="321" t="s">
        <v>225</v>
      </c>
      <c r="P1317" s="322" t="s">
        <v>225</v>
      </c>
      <c r="Q1317" s="308"/>
    </row>
    <row r="1318" spans="3:17" x14ac:dyDescent="0.2">
      <c r="C1318" s="315">
        <v>337</v>
      </c>
      <c r="D1318" s="316" t="s">
        <v>1225</v>
      </c>
      <c r="E1318" s="317" t="s">
        <v>2470</v>
      </c>
      <c r="F1318" s="317" t="s">
        <v>4062</v>
      </c>
      <c r="G1318" s="318" t="s">
        <v>2682</v>
      </c>
      <c r="H1318" s="319">
        <v>9.3300000000279404</v>
      </c>
      <c r="I1318" s="319">
        <v>1.9599999999976718</v>
      </c>
      <c r="J1318" s="319">
        <v>0</v>
      </c>
      <c r="K1318" s="320">
        <v>20</v>
      </c>
      <c r="L1318" s="320">
        <v>15</v>
      </c>
      <c r="M1318" s="320">
        <v>4</v>
      </c>
      <c r="N1318" s="321" t="s">
        <v>225</v>
      </c>
      <c r="O1318" s="321" t="s">
        <v>225</v>
      </c>
      <c r="P1318" s="322" t="s">
        <v>225</v>
      </c>
      <c r="Q1318" s="308"/>
    </row>
    <row r="1319" spans="3:17" x14ac:dyDescent="0.2">
      <c r="C1319" s="315">
        <v>403</v>
      </c>
      <c r="D1319" s="316" t="s">
        <v>1225</v>
      </c>
      <c r="E1319" s="317" t="s">
        <v>2470</v>
      </c>
      <c r="F1319" s="317" t="s">
        <v>4062</v>
      </c>
      <c r="G1319" s="318" t="s">
        <v>1460</v>
      </c>
      <c r="H1319" s="319">
        <v>3.6900000000139701</v>
      </c>
      <c r="I1319" s="319">
        <v>6.6666666674427694E-2</v>
      </c>
      <c r="J1319" s="319">
        <v>0.4</v>
      </c>
      <c r="K1319" s="320">
        <v>20</v>
      </c>
      <c r="L1319" s="320">
        <v>10</v>
      </c>
      <c r="M1319" s="320">
        <v>3</v>
      </c>
      <c r="N1319" s="321" t="s">
        <v>225</v>
      </c>
      <c r="O1319" s="321" t="s">
        <v>225</v>
      </c>
      <c r="P1319" s="322" t="s">
        <v>225</v>
      </c>
      <c r="Q1319" s="308"/>
    </row>
    <row r="1320" spans="3:17" x14ac:dyDescent="0.2">
      <c r="C1320" s="315">
        <v>136</v>
      </c>
      <c r="D1320" s="316" t="s">
        <v>1225</v>
      </c>
      <c r="E1320" s="317" t="s">
        <v>2470</v>
      </c>
      <c r="F1320" s="317" t="s">
        <v>4062</v>
      </c>
      <c r="G1320" s="318" t="s">
        <v>1231</v>
      </c>
      <c r="H1320" s="319">
        <v>57.309999999962749</v>
      </c>
      <c r="I1320" s="319">
        <v>9.9999999976716936E-2</v>
      </c>
      <c r="J1320" s="319">
        <v>0.4</v>
      </c>
      <c r="K1320" s="320">
        <v>20</v>
      </c>
      <c r="L1320" s="320">
        <v>10</v>
      </c>
      <c r="M1320" s="320">
        <v>3</v>
      </c>
      <c r="N1320" s="321" t="s">
        <v>224</v>
      </c>
      <c r="O1320" s="321" t="s">
        <v>225</v>
      </c>
      <c r="P1320" s="322" t="s">
        <v>225</v>
      </c>
      <c r="Q1320" s="308"/>
    </row>
    <row r="1321" spans="3:17" x14ac:dyDescent="0.2">
      <c r="C1321" s="315">
        <v>527</v>
      </c>
      <c r="D1321" s="316" t="s">
        <v>1225</v>
      </c>
      <c r="E1321" s="317" t="s">
        <v>2470</v>
      </c>
      <c r="F1321" s="317" t="s">
        <v>4062</v>
      </c>
      <c r="G1321" s="318" t="s">
        <v>1391</v>
      </c>
      <c r="H1321" s="319">
        <v>6.0666666667093523</v>
      </c>
      <c r="I1321" s="319">
        <v>0.8066666666418314</v>
      </c>
      <c r="J1321" s="319">
        <v>1</v>
      </c>
      <c r="K1321" s="320">
        <v>28.2</v>
      </c>
      <c r="L1321" s="320">
        <v>14.1</v>
      </c>
      <c r="M1321" s="320">
        <v>4.2300000000000004</v>
      </c>
      <c r="N1321" s="321" t="s">
        <v>225</v>
      </c>
      <c r="O1321" s="321" t="s">
        <v>225</v>
      </c>
      <c r="P1321" s="322" t="s">
        <v>225</v>
      </c>
      <c r="Q1321" s="308"/>
    </row>
    <row r="1322" spans="3:17" x14ac:dyDescent="0.2">
      <c r="C1322" s="315">
        <v>1430</v>
      </c>
      <c r="D1322" s="316" t="s">
        <v>1225</v>
      </c>
      <c r="E1322" s="317" t="s">
        <v>2470</v>
      </c>
      <c r="F1322" s="317" t="s">
        <v>4062</v>
      </c>
      <c r="G1322" s="318" t="s">
        <v>2683</v>
      </c>
      <c r="H1322" s="319">
        <v>10.723333333362826</v>
      </c>
      <c r="I1322" s="319">
        <v>0</v>
      </c>
      <c r="J1322" s="319">
        <v>0</v>
      </c>
      <c r="K1322" s="320">
        <v>20</v>
      </c>
      <c r="L1322" s="320">
        <v>10</v>
      </c>
      <c r="M1322" s="320">
        <v>3</v>
      </c>
      <c r="N1322" s="321" t="s">
        <v>225</v>
      </c>
      <c r="O1322" s="321" t="s">
        <v>225</v>
      </c>
      <c r="P1322" s="322" t="s">
        <v>225</v>
      </c>
      <c r="Q1322" s="308"/>
    </row>
    <row r="1323" spans="3:17" x14ac:dyDescent="0.2">
      <c r="C1323" s="315">
        <v>1622</v>
      </c>
      <c r="D1323" s="316" t="s">
        <v>1225</v>
      </c>
      <c r="E1323" s="317" t="s">
        <v>2470</v>
      </c>
      <c r="F1323" s="317" t="s">
        <v>4062</v>
      </c>
      <c r="G1323" s="318" t="s">
        <v>2684</v>
      </c>
      <c r="H1323" s="319">
        <v>19.000000000116415</v>
      </c>
      <c r="I1323" s="319">
        <v>0</v>
      </c>
      <c r="J1323" s="319">
        <v>0</v>
      </c>
      <c r="K1323" s="320" t="s">
        <v>2504</v>
      </c>
      <c r="L1323" s="320" t="s">
        <v>2504</v>
      </c>
      <c r="M1323" s="320" t="s">
        <v>2504</v>
      </c>
      <c r="N1323" s="321" t="s">
        <v>4096</v>
      </c>
      <c r="O1323" s="321" t="s">
        <v>4096</v>
      </c>
      <c r="P1323" s="322" t="s">
        <v>4096</v>
      </c>
      <c r="Q1323" s="308"/>
    </row>
    <row r="1324" spans="3:17" x14ac:dyDescent="0.2">
      <c r="C1324" s="315">
        <v>1587</v>
      </c>
      <c r="D1324" s="316" t="s">
        <v>1225</v>
      </c>
      <c r="E1324" s="317" t="s">
        <v>2470</v>
      </c>
      <c r="F1324" s="317" t="s">
        <v>4062</v>
      </c>
      <c r="G1324" s="318" t="s">
        <v>2685</v>
      </c>
      <c r="H1324" s="319">
        <v>21.500000000058208</v>
      </c>
      <c r="I1324" s="319">
        <v>0.91666666668606922</v>
      </c>
      <c r="J1324" s="319">
        <v>0.60000000000000009</v>
      </c>
      <c r="K1324" s="320">
        <v>22.68</v>
      </c>
      <c r="L1324" s="320">
        <v>11.34</v>
      </c>
      <c r="M1324" s="320">
        <v>3.4020000000000006</v>
      </c>
      <c r="N1324" s="321" t="s">
        <v>225</v>
      </c>
      <c r="O1324" s="321" t="s">
        <v>225</v>
      </c>
      <c r="P1324" s="322" t="s">
        <v>225</v>
      </c>
      <c r="Q1324" s="308"/>
    </row>
    <row r="1325" spans="3:17" x14ac:dyDescent="0.2">
      <c r="C1325" s="315">
        <v>522</v>
      </c>
      <c r="D1325" s="316" t="s">
        <v>1225</v>
      </c>
      <c r="E1325" s="317" t="s">
        <v>2470</v>
      </c>
      <c r="F1325" s="317" t="s">
        <v>4062</v>
      </c>
      <c r="G1325" s="318" t="s">
        <v>1467</v>
      </c>
      <c r="H1325" s="319">
        <v>34.34666666669073</v>
      </c>
      <c r="I1325" s="319">
        <v>5.9400000000139705</v>
      </c>
      <c r="J1325" s="319">
        <v>0.8</v>
      </c>
      <c r="K1325" s="320">
        <v>20</v>
      </c>
      <c r="L1325" s="320">
        <v>10</v>
      </c>
      <c r="M1325" s="320">
        <v>3</v>
      </c>
      <c r="N1325" s="321" t="s">
        <v>224</v>
      </c>
      <c r="O1325" s="321" t="s">
        <v>225</v>
      </c>
      <c r="P1325" s="322" t="s">
        <v>225</v>
      </c>
      <c r="Q1325" s="308"/>
    </row>
    <row r="1326" spans="3:17" x14ac:dyDescent="0.2">
      <c r="C1326" s="315">
        <v>1574</v>
      </c>
      <c r="D1326" s="316" t="s">
        <v>1225</v>
      </c>
      <c r="E1326" s="317" t="s">
        <v>2470</v>
      </c>
      <c r="F1326" s="317" t="s">
        <v>4062</v>
      </c>
      <c r="G1326" s="318" t="s">
        <v>2686</v>
      </c>
      <c r="H1326" s="319">
        <v>34.34666666669073</v>
      </c>
      <c r="I1326" s="319">
        <v>2.2866666666814126</v>
      </c>
      <c r="J1326" s="319">
        <v>0.2</v>
      </c>
      <c r="K1326" s="320">
        <v>20</v>
      </c>
      <c r="L1326" s="320">
        <v>10</v>
      </c>
      <c r="M1326" s="320">
        <v>3</v>
      </c>
      <c r="N1326" s="321" t="s">
        <v>224</v>
      </c>
      <c r="O1326" s="321" t="s">
        <v>225</v>
      </c>
      <c r="P1326" s="322" t="s">
        <v>225</v>
      </c>
      <c r="Q1326" s="308"/>
    </row>
    <row r="1327" spans="3:17" x14ac:dyDescent="0.2">
      <c r="C1327" s="315">
        <v>1575</v>
      </c>
      <c r="D1327" s="316" t="s">
        <v>1225</v>
      </c>
      <c r="E1327" s="317" t="s">
        <v>2470</v>
      </c>
      <c r="F1327" s="317" t="s">
        <v>4062</v>
      </c>
      <c r="G1327" s="318" t="s">
        <v>2687</v>
      </c>
      <c r="H1327" s="319">
        <v>21.900000000000002</v>
      </c>
      <c r="I1327" s="319">
        <v>0.8599999999743887</v>
      </c>
      <c r="J1327" s="319">
        <v>0.8</v>
      </c>
      <c r="K1327" s="320">
        <v>22.7</v>
      </c>
      <c r="L1327" s="320">
        <v>11.35</v>
      </c>
      <c r="M1327" s="320">
        <v>3.4049999999999998</v>
      </c>
      <c r="N1327" s="321" t="s">
        <v>225</v>
      </c>
      <c r="O1327" s="321" t="s">
        <v>225</v>
      </c>
      <c r="P1327" s="322" t="s">
        <v>225</v>
      </c>
      <c r="Q1327" s="308"/>
    </row>
    <row r="1328" spans="3:17" x14ac:dyDescent="0.2">
      <c r="C1328" s="315">
        <v>1384</v>
      </c>
      <c r="D1328" s="316" t="s">
        <v>1225</v>
      </c>
      <c r="E1328" s="317" t="s">
        <v>2688</v>
      </c>
      <c r="F1328" s="317" t="s">
        <v>4062</v>
      </c>
      <c r="G1328" s="318" t="s">
        <v>1248</v>
      </c>
      <c r="H1328" s="319">
        <v>22.259999999951106</v>
      </c>
      <c r="I1328" s="319">
        <v>3.3599999999860302</v>
      </c>
      <c r="J1328" s="319">
        <v>0.60000000000000009</v>
      </c>
      <c r="K1328" s="320">
        <v>20</v>
      </c>
      <c r="L1328" s="320">
        <v>15</v>
      </c>
      <c r="M1328" s="320">
        <v>4</v>
      </c>
      <c r="N1328" s="321" t="s">
        <v>224</v>
      </c>
      <c r="O1328" s="321" t="s">
        <v>225</v>
      </c>
      <c r="P1328" s="322" t="s">
        <v>225</v>
      </c>
      <c r="Q1328" s="308"/>
    </row>
    <row r="1329" spans="3:17" x14ac:dyDescent="0.2">
      <c r="C1329" s="315">
        <v>1547</v>
      </c>
      <c r="D1329" s="316" t="s">
        <v>1225</v>
      </c>
      <c r="E1329" s="317" t="s">
        <v>2688</v>
      </c>
      <c r="F1329" s="317" t="s">
        <v>4062</v>
      </c>
      <c r="G1329" s="318" t="s">
        <v>1249</v>
      </c>
      <c r="H1329" s="319">
        <v>22.259999999951106</v>
      </c>
      <c r="I1329" s="319">
        <v>3.3599999999860302</v>
      </c>
      <c r="J1329" s="319">
        <v>0.60000000000000009</v>
      </c>
      <c r="K1329" s="320">
        <v>20</v>
      </c>
      <c r="L1329" s="320">
        <v>15</v>
      </c>
      <c r="M1329" s="320">
        <v>4</v>
      </c>
      <c r="N1329" s="321" t="s">
        <v>224</v>
      </c>
      <c r="O1329" s="321" t="s">
        <v>225</v>
      </c>
      <c r="P1329" s="322" t="s">
        <v>225</v>
      </c>
      <c r="Q1329" s="308"/>
    </row>
    <row r="1330" spans="3:17" x14ac:dyDescent="0.2">
      <c r="C1330" s="315">
        <v>1185</v>
      </c>
      <c r="D1330" s="316" t="s">
        <v>1225</v>
      </c>
      <c r="E1330" s="317" t="s">
        <v>2384</v>
      </c>
      <c r="F1330" s="317" t="s">
        <v>4062</v>
      </c>
      <c r="G1330" s="318" t="s">
        <v>1488</v>
      </c>
      <c r="H1330" s="319">
        <v>6.093333333323244</v>
      </c>
      <c r="I1330" s="319">
        <v>0.72333333335118377</v>
      </c>
      <c r="J1330" s="319">
        <v>0.60000000000000009</v>
      </c>
      <c r="K1330" s="320">
        <v>15</v>
      </c>
      <c r="L1330" s="320">
        <v>30</v>
      </c>
      <c r="M1330" s="320">
        <v>5</v>
      </c>
      <c r="N1330" s="321" t="s">
        <v>225</v>
      </c>
      <c r="O1330" s="321" t="s">
        <v>225</v>
      </c>
      <c r="P1330" s="322" t="s">
        <v>225</v>
      </c>
      <c r="Q1330" s="308"/>
    </row>
    <row r="1331" spans="3:17" x14ac:dyDescent="0.2">
      <c r="C1331" s="315">
        <v>193</v>
      </c>
      <c r="D1331" s="316" t="s">
        <v>1225</v>
      </c>
      <c r="E1331" s="317" t="s">
        <v>2384</v>
      </c>
      <c r="F1331" s="317" t="s">
        <v>4062</v>
      </c>
      <c r="G1331" s="318" t="s">
        <v>1486</v>
      </c>
      <c r="H1331" s="319">
        <v>6.9099999999976722</v>
      </c>
      <c r="I1331" s="319">
        <v>2.4133333333418707</v>
      </c>
      <c r="J1331" s="319">
        <v>0.8</v>
      </c>
      <c r="K1331" s="320">
        <v>20</v>
      </c>
      <c r="L1331" s="320">
        <v>15</v>
      </c>
      <c r="M1331" s="320">
        <v>4</v>
      </c>
      <c r="N1331" s="321" t="s">
        <v>225</v>
      </c>
      <c r="O1331" s="321" t="s">
        <v>225</v>
      </c>
      <c r="P1331" s="322" t="s">
        <v>225</v>
      </c>
      <c r="Q1331" s="308"/>
    </row>
    <row r="1332" spans="3:17" x14ac:dyDescent="0.2">
      <c r="C1332" s="315">
        <v>1417</v>
      </c>
      <c r="D1332" s="316" t="s">
        <v>1225</v>
      </c>
      <c r="E1332" s="317" t="s">
        <v>2384</v>
      </c>
      <c r="F1332" s="317" t="s">
        <v>4062</v>
      </c>
      <c r="G1332" s="318" t="s">
        <v>1492</v>
      </c>
      <c r="H1332" s="319">
        <v>0</v>
      </c>
      <c r="I1332" s="319">
        <v>0</v>
      </c>
      <c r="J1332" s="319">
        <v>0</v>
      </c>
      <c r="K1332" s="320" t="s">
        <v>2504</v>
      </c>
      <c r="L1332" s="320" t="s">
        <v>2504</v>
      </c>
      <c r="M1332" s="320" t="s">
        <v>2504</v>
      </c>
      <c r="N1332" s="321" t="s">
        <v>225</v>
      </c>
      <c r="O1332" s="321" t="s">
        <v>225</v>
      </c>
      <c r="P1332" s="322" t="s">
        <v>225</v>
      </c>
      <c r="Q1332" s="308"/>
    </row>
    <row r="1333" spans="3:17" x14ac:dyDescent="0.2">
      <c r="C1333" s="315">
        <v>426</v>
      </c>
      <c r="D1333" s="316" t="s">
        <v>1225</v>
      </c>
      <c r="E1333" s="317" t="s">
        <v>2384</v>
      </c>
      <c r="F1333" s="317" t="s">
        <v>4062</v>
      </c>
      <c r="G1333" s="318" t="s">
        <v>1489</v>
      </c>
      <c r="H1333" s="319">
        <v>25.183333333313932</v>
      </c>
      <c r="I1333" s="319">
        <v>64.229999999958096</v>
      </c>
      <c r="J1333" s="319">
        <v>4.2</v>
      </c>
      <c r="K1333" s="320">
        <v>15</v>
      </c>
      <c r="L1333" s="320">
        <v>30</v>
      </c>
      <c r="M1333" s="320">
        <v>5</v>
      </c>
      <c r="N1333" s="321" t="s">
        <v>224</v>
      </c>
      <c r="O1333" s="321" t="s">
        <v>224</v>
      </c>
      <c r="P1333" s="322" t="s">
        <v>225</v>
      </c>
      <c r="Q1333" s="308"/>
    </row>
    <row r="1334" spans="3:17" x14ac:dyDescent="0.2">
      <c r="C1334" s="315">
        <v>1069</v>
      </c>
      <c r="D1334" s="316" t="s">
        <v>1225</v>
      </c>
      <c r="E1334" s="317" t="s">
        <v>2384</v>
      </c>
      <c r="F1334" s="317" t="s">
        <v>4062</v>
      </c>
      <c r="G1334" s="318" t="s">
        <v>1494</v>
      </c>
      <c r="H1334" s="319">
        <v>6.8033333333674824</v>
      </c>
      <c r="I1334" s="319">
        <v>0.85666666666511448</v>
      </c>
      <c r="J1334" s="319">
        <v>0.2</v>
      </c>
      <c r="K1334" s="320">
        <v>15</v>
      </c>
      <c r="L1334" s="320">
        <v>30</v>
      </c>
      <c r="M1334" s="320">
        <v>5</v>
      </c>
      <c r="N1334" s="321" t="s">
        <v>225</v>
      </c>
      <c r="O1334" s="321" t="s">
        <v>225</v>
      </c>
      <c r="P1334" s="322" t="s">
        <v>225</v>
      </c>
      <c r="Q1334" s="308"/>
    </row>
    <row r="1335" spans="3:17" x14ac:dyDescent="0.2">
      <c r="C1335" s="315">
        <v>434</v>
      </c>
      <c r="D1335" s="316" t="s">
        <v>1225</v>
      </c>
      <c r="E1335" s="317" t="s">
        <v>2384</v>
      </c>
      <c r="F1335" s="317" t="s">
        <v>4062</v>
      </c>
      <c r="G1335" s="318" t="s">
        <v>1491</v>
      </c>
      <c r="H1335" s="319">
        <v>7.3333333333837807</v>
      </c>
      <c r="I1335" s="319">
        <v>4.026666666660458</v>
      </c>
      <c r="J1335" s="319">
        <v>1</v>
      </c>
      <c r="K1335" s="320">
        <v>20</v>
      </c>
      <c r="L1335" s="320">
        <v>15</v>
      </c>
      <c r="M1335" s="320">
        <v>4</v>
      </c>
      <c r="N1335" s="321" t="s">
        <v>225</v>
      </c>
      <c r="O1335" s="321" t="s">
        <v>225</v>
      </c>
      <c r="P1335" s="322" t="s">
        <v>225</v>
      </c>
      <c r="Q1335" s="308"/>
    </row>
    <row r="1336" spans="3:17" x14ac:dyDescent="0.2">
      <c r="C1336" s="315">
        <v>441</v>
      </c>
      <c r="D1336" s="316" t="s">
        <v>1225</v>
      </c>
      <c r="E1336" s="317" t="s">
        <v>2384</v>
      </c>
      <c r="F1336" s="317" t="s">
        <v>4062</v>
      </c>
      <c r="G1336" s="318" t="s">
        <v>1485</v>
      </c>
      <c r="H1336" s="319">
        <v>21.323333333339544</v>
      </c>
      <c r="I1336" s="319">
        <v>0.88333333334885544</v>
      </c>
      <c r="J1336" s="319">
        <v>0.2</v>
      </c>
      <c r="K1336" s="320">
        <v>15</v>
      </c>
      <c r="L1336" s="320">
        <v>30</v>
      </c>
      <c r="M1336" s="320">
        <v>5</v>
      </c>
      <c r="N1336" s="321" t="s">
        <v>224</v>
      </c>
      <c r="O1336" s="321" t="s">
        <v>225</v>
      </c>
      <c r="P1336" s="322" t="s">
        <v>225</v>
      </c>
      <c r="Q1336" s="308"/>
    </row>
    <row r="1337" spans="3:17" x14ac:dyDescent="0.2">
      <c r="C1337" s="315">
        <v>93</v>
      </c>
      <c r="D1337" s="316" t="s">
        <v>1225</v>
      </c>
      <c r="E1337" s="317" t="s">
        <v>2384</v>
      </c>
      <c r="F1337" s="317" t="s">
        <v>4062</v>
      </c>
      <c r="G1337" s="318" t="s">
        <v>1493</v>
      </c>
      <c r="H1337" s="319">
        <v>0</v>
      </c>
      <c r="I1337" s="319">
        <v>0</v>
      </c>
      <c r="J1337" s="319">
        <v>0</v>
      </c>
      <c r="K1337" s="320">
        <v>20</v>
      </c>
      <c r="L1337" s="320">
        <v>15</v>
      </c>
      <c r="M1337" s="320">
        <v>4</v>
      </c>
      <c r="N1337" s="321" t="s">
        <v>225</v>
      </c>
      <c r="O1337" s="321" t="s">
        <v>225</v>
      </c>
      <c r="P1337" s="322" t="s">
        <v>225</v>
      </c>
      <c r="Q1337" s="308"/>
    </row>
    <row r="1338" spans="3:17" x14ac:dyDescent="0.2">
      <c r="C1338" s="315">
        <v>472</v>
      </c>
      <c r="D1338" s="316" t="s">
        <v>1225</v>
      </c>
      <c r="E1338" s="317" t="s">
        <v>2384</v>
      </c>
      <c r="F1338" s="317" t="s">
        <v>4062</v>
      </c>
      <c r="G1338" s="318" t="s">
        <v>1487</v>
      </c>
      <c r="H1338" s="319">
        <v>7.9366666666232053</v>
      </c>
      <c r="I1338" s="319">
        <v>0.8033333333325573</v>
      </c>
      <c r="J1338" s="319">
        <v>0.2</v>
      </c>
      <c r="K1338" s="320">
        <v>15</v>
      </c>
      <c r="L1338" s="320">
        <v>30</v>
      </c>
      <c r="M1338" s="320">
        <v>5</v>
      </c>
      <c r="N1338" s="321" t="s">
        <v>225</v>
      </c>
      <c r="O1338" s="321" t="s">
        <v>225</v>
      </c>
      <c r="P1338" s="322" t="s">
        <v>225</v>
      </c>
      <c r="Q1338" s="308"/>
    </row>
    <row r="1339" spans="3:17" x14ac:dyDescent="0.2">
      <c r="C1339" s="315">
        <v>521</v>
      </c>
      <c r="D1339" s="316" t="s">
        <v>1225</v>
      </c>
      <c r="E1339" s="317" t="s">
        <v>2384</v>
      </c>
      <c r="F1339" s="317" t="s">
        <v>4062</v>
      </c>
      <c r="G1339" s="318" t="s">
        <v>1495</v>
      </c>
      <c r="H1339" s="319">
        <v>8.2966666666790854</v>
      </c>
      <c r="I1339" s="319">
        <v>0</v>
      </c>
      <c r="J1339" s="319">
        <v>0</v>
      </c>
      <c r="K1339" s="320">
        <v>15</v>
      </c>
      <c r="L1339" s="320">
        <v>30</v>
      </c>
      <c r="M1339" s="320">
        <v>5</v>
      </c>
      <c r="N1339" s="321" t="s">
        <v>225</v>
      </c>
      <c r="O1339" s="321" t="s">
        <v>225</v>
      </c>
      <c r="P1339" s="322" t="s">
        <v>225</v>
      </c>
      <c r="Q1339" s="308"/>
    </row>
    <row r="1340" spans="3:17" x14ac:dyDescent="0.2">
      <c r="C1340" s="315">
        <v>427</v>
      </c>
      <c r="D1340" s="316" t="s">
        <v>1225</v>
      </c>
      <c r="E1340" s="317" t="s">
        <v>2384</v>
      </c>
      <c r="F1340" s="317" t="s">
        <v>4062</v>
      </c>
      <c r="G1340" s="318" t="s">
        <v>1490</v>
      </c>
      <c r="H1340" s="319">
        <v>17.653333333216143</v>
      </c>
      <c r="I1340" s="319">
        <v>120.48666666671635</v>
      </c>
      <c r="J1340" s="319">
        <v>5.2</v>
      </c>
      <c r="K1340" s="320">
        <v>15</v>
      </c>
      <c r="L1340" s="320">
        <v>30</v>
      </c>
      <c r="M1340" s="320">
        <v>5</v>
      </c>
      <c r="N1340" s="321" t="s">
        <v>224</v>
      </c>
      <c r="O1340" s="321" t="s">
        <v>224</v>
      </c>
      <c r="P1340" s="322" t="s">
        <v>224</v>
      </c>
      <c r="Q1340" s="308"/>
    </row>
    <row r="1341" spans="3:17" x14ac:dyDescent="0.2">
      <c r="C1341" s="315">
        <v>4428</v>
      </c>
      <c r="D1341" s="316" t="s">
        <v>1225</v>
      </c>
      <c r="E1341" s="317" t="s">
        <v>2384</v>
      </c>
      <c r="F1341" s="317" t="s">
        <v>4062</v>
      </c>
      <c r="G1341" s="318" t="s">
        <v>6428</v>
      </c>
      <c r="H1341" s="319">
        <v>0</v>
      </c>
      <c r="I1341" s="319">
        <v>0</v>
      </c>
      <c r="J1341" s="319">
        <v>0</v>
      </c>
      <c r="K1341" s="320">
        <v>15</v>
      </c>
      <c r="L1341" s="320">
        <v>30</v>
      </c>
      <c r="M1341" s="320">
        <v>5</v>
      </c>
      <c r="N1341" s="321" t="s">
        <v>4096</v>
      </c>
      <c r="O1341" s="321" t="s">
        <v>4096</v>
      </c>
      <c r="P1341" s="322" t="s">
        <v>4096</v>
      </c>
      <c r="Q1341" s="308"/>
    </row>
    <row r="1342" spans="3:17" x14ac:dyDescent="0.2">
      <c r="C1342" s="315">
        <v>2884</v>
      </c>
      <c r="D1342" s="316" t="s">
        <v>1225</v>
      </c>
      <c r="E1342" s="317" t="s">
        <v>2384</v>
      </c>
      <c r="F1342" s="317" t="s">
        <v>4062</v>
      </c>
      <c r="G1342" s="318" t="s">
        <v>6429</v>
      </c>
      <c r="H1342" s="319">
        <v>0</v>
      </c>
      <c r="I1342" s="319">
        <v>0</v>
      </c>
      <c r="J1342" s="319">
        <v>0</v>
      </c>
      <c r="K1342" s="320">
        <v>20</v>
      </c>
      <c r="L1342" s="320">
        <v>15</v>
      </c>
      <c r="M1342" s="320">
        <v>4</v>
      </c>
      <c r="N1342" s="321" t="s">
        <v>225</v>
      </c>
      <c r="O1342" s="321" t="s">
        <v>225</v>
      </c>
      <c r="P1342" s="322" t="s">
        <v>225</v>
      </c>
      <c r="Q1342" s="308"/>
    </row>
    <row r="1343" spans="3:17" x14ac:dyDescent="0.2">
      <c r="C1343" s="315">
        <v>669</v>
      </c>
      <c r="D1343" s="316" t="s">
        <v>1225</v>
      </c>
      <c r="E1343" s="317" t="s">
        <v>2689</v>
      </c>
      <c r="F1343" s="317" t="s">
        <v>4062</v>
      </c>
      <c r="G1343" s="318" t="s">
        <v>1496</v>
      </c>
      <c r="H1343" s="319">
        <v>7.1333333333255728</v>
      </c>
      <c r="I1343" s="319">
        <v>0.26666666669771077</v>
      </c>
      <c r="J1343" s="319">
        <v>0</v>
      </c>
      <c r="K1343" s="320">
        <v>20</v>
      </c>
      <c r="L1343" s="320">
        <v>10</v>
      </c>
      <c r="M1343" s="320">
        <v>3</v>
      </c>
      <c r="N1343" s="321" t="s">
        <v>225</v>
      </c>
      <c r="O1343" s="321" t="s">
        <v>225</v>
      </c>
      <c r="P1343" s="322" t="s">
        <v>225</v>
      </c>
      <c r="Q1343" s="308"/>
    </row>
    <row r="1344" spans="3:17" x14ac:dyDescent="0.2">
      <c r="C1344" s="315">
        <v>785</v>
      </c>
      <c r="D1344" s="316" t="s">
        <v>1225</v>
      </c>
      <c r="E1344" s="317" t="s">
        <v>2689</v>
      </c>
      <c r="F1344" s="317" t="s">
        <v>4062</v>
      </c>
      <c r="G1344" s="318" t="s">
        <v>1497</v>
      </c>
      <c r="H1344" s="319">
        <v>8.2133333333535123</v>
      </c>
      <c r="I1344" s="319">
        <v>1.1600000000093134</v>
      </c>
      <c r="J1344" s="319">
        <v>0</v>
      </c>
      <c r="K1344" s="320">
        <v>20</v>
      </c>
      <c r="L1344" s="320">
        <v>10</v>
      </c>
      <c r="M1344" s="320">
        <v>3</v>
      </c>
      <c r="N1344" s="321" t="s">
        <v>225</v>
      </c>
      <c r="O1344" s="321" t="s">
        <v>225</v>
      </c>
      <c r="P1344" s="322" t="s">
        <v>225</v>
      </c>
      <c r="Q1344" s="308"/>
    </row>
    <row r="1345" spans="3:17" x14ac:dyDescent="0.2">
      <c r="C1345" s="315">
        <v>1407</v>
      </c>
      <c r="D1345" s="316" t="s">
        <v>1225</v>
      </c>
      <c r="E1345" s="317" t="s">
        <v>2690</v>
      </c>
      <c r="F1345" s="317" t="s">
        <v>4062</v>
      </c>
      <c r="G1345" s="318" t="s">
        <v>1498</v>
      </c>
      <c r="H1345" s="319">
        <v>30.980000000051223</v>
      </c>
      <c r="I1345" s="319">
        <v>7.7933333332766779</v>
      </c>
      <c r="J1345" s="319">
        <v>1.2000000000000002</v>
      </c>
      <c r="K1345" s="320">
        <v>20</v>
      </c>
      <c r="L1345" s="320">
        <v>10</v>
      </c>
      <c r="M1345" s="320">
        <v>3</v>
      </c>
      <c r="N1345" s="321" t="s">
        <v>224</v>
      </c>
      <c r="O1345" s="321" t="s">
        <v>225</v>
      </c>
      <c r="P1345" s="322" t="s">
        <v>225</v>
      </c>
      <c r="Q1345" s="308"/>
    </row>
    <row r="1346" spans="3:17" x14ac:dyDescent="0.2">
      <c r="C1346" s="315">
        <v>1626</v>
      </c>
      <c r="D1346" s="316" t="s">
        <v>1225</v>
      </c>
      <c r="E1346" s="317" t="s">
        <v>2382</v>
      </c>
      <c r="F1346" s="317" t="s">
        <v>4062</v>
      </c>
      <c r="G1346" s="318" t="s">
        <v>4067</v>
      </c>
      <c r="H1346" s="319">
        <v>3.3965449915327022</v>
      </c>
      <c r="I1346" s="319">
        <v>0</v>
      </c>
      <c r="J1346" s="319">
        <v>0</v>
      </c>
      <c r="K1346" s="320">
        <v>20</v>
      </c>
      <c r="L1346" s="320">
        <v>10</v>
      </c>
      <c r="M1346" s="320">
        <v>3</v>
      </c>
      <c r="N1346" s="321" t="s">
        <v>4096</v>
      </c>
      <c r="O1346" s="321" t="s">
        <v>4096</v>
      </c>
      <c r="P1346" s="322" t="s">
        <v>4096</v>
      </c>
      <c r="Q1346" s="308"/>
    </row>
    <row r="1347" spans="3:17" x14ac:dyDescent="0.2">
      <c r="C1347" s="315">
        <v>4006</v>
      </c>
      <c r="D1347" s="316" t="s">
        <v>1225</v>
      </c>
      <c r="E1347" s="317" t="s">
        <v>3341</v>
      </c>
      <c r="F1347" s="317" t="s">
        <v>4062</v>
      </c>
      <c r="G1347" s="318" t="s">
        <v>4073</v>
      </c>
      <c r="H1347" s="319">
        <v>0</v>
      </c>
      <c r="I1347" s="319">
        <v>0</v>
      </c>
      <c r="J1347" s="319">
        <v>0</v>
      </c>
      <c r="K1347" s="320" t="s">
        <v>2504</v>
      </c>
      <c r="L1347" s="320" t="s">
        <v>2504</v>
      </c>
      <c r="M1347" s="320" t="s">
        <v>2504</v>
      </c>
      <c r="N1347" s="321" t="s">
        <v>4096</v>
      </c>
      <c r="O1347" s="321" t="s">
        <v>4096</v>
      </c>
      <c r="P1347" s="322" t="s">
        <v>4096</v>
      </c>
      <c r="Q1347" s="308"/>
    </row>
    <row r="1348" spans="3:17" x14ac:dyDescent="0.2">
      <c r="C1348" s="315">
        <v>4007</v>
      </c>
      <c r="D1348" s="316" t="s">
        <v>1225</v>
      </c>
      <c r="E1348" s="317" t="s">
        <v>3341</v>
      </c>
      <c r="F1348" s="317" t="s">
        <v>4062</v>
      </c>
      <c r="G1348" s="318" t="s">
        <v>4074</v>
      </c>
      <c r="H1348" s="319">
        <v>0</v>
      </c>
      <c r="I1348" s="319">
        <v>1.1986969112256416</v>
      </c>
      <c r="J1348" s="319">
        <v>0.35255791505791512</v>
      </c>
      <c r="K1348" s="320" t="s">
        <v>2504</v>
      </c>
      <c r="L1348" s="320" t="s">
        <v>2504</v>
      </c>
      <c r="M1348" s="320" t="s">
        <v>2504</v>
      </c>
      <c r="N1348" s="321" t="s">
        <v>4096</v>
      </c>
      <c r="O1348" s="321" t="s">
        <v>4096</v>
      </c>
      <c r="P1348" s="322" t="s">
        <v>4096</v>
      </c>
      <c r="Q1348" s="308"/>
    </row>
    <row r="1349" spans="3:17" x14ac:dyDescent="0.2">
      <c r="C1349" s="315">
        <v>4220</v>
      </c>
      <c r="D1349" s="316" t="s">
        <v>1225</v>
      </c>
      <c r="E1349" s="317" t="s">
        <v>4058</v>
      </c>
      <c r="F1349" s="317" t="s">
        <v>4062</v>
      </c>
      <c r="G1349" s="318" t="s">
        <v>4080</v>
      </c>
      <c r="H1349" s="319">
        <v>1.6932119204976188</v>
      </c>
      <c r="I1349" s="319">
        <v>3.1099810785241244</v>
      </c>
      <c r="J1349" s="319">
        <v>0</v>
      </c>
      <c r="K1349" s="320">
        <v>20</v>
      </c>
      <c r="L1349" s="320">
        <v>10</v>
      </c>
      <c r="M1349" s="320">
        <v>3</v>
      </c>
      <c r="N1349" s="321" t="s">
        <v>4096</v>
      </c>
      <c r="O1349" s="321" t="s">
        <v>4096</v>
      </c>
      <c r="P1349" s="322" t="s">
        <v>4096</v>
      </c>
      <c r="Q1349" s="308"/>
    </row>
    <row r="1350" spans="3:17" x14ac:dyDescent="0.2">
      <c r="C1350" s="315">
        <v>4221</v>
      </c>
      <c r="D1350" s="316" t="s">
        <v>1225</v>
      </c>
      <c r="E1350" s="317" t="s">
        <v>4058</v>
      </c>
      <c r="F1350" s="317" t="s">
        <v>4062</v>
      </c>
      <c r="G1350" s="318" t="s">
        <v>4081</v>
      </c>
      <c r="H1350" s="319">
        <v>1.1864001892201224</v>
      </c>
      <c r="I1350" s="319">
        <v>7.3314924314123306</v>
      </c>
      <c r="J1350" s="319">
        <v>0</v>
      </c>
      <c r="K1350" s="320">
        <v>20</v>
      </c>
      <c r="L1350" s="320">
        <v>10</v>
      </c>
      <c r="M1350" s="320">
        <v>3</v>
      </c>
      <c r="N1350" s="321" t="s">
        <v>4096</v>
      </c>
      <c r="O1350" s="321" t="s">
        <v>4096</v>
      </c>
      <c r="P1350" s="322" t="s">
        <v>4096</v>
      </c>
      <c r="Q1350" s="308"/>
    </row>
    <row r="1351" spans="3:17" x14ac:dyDescent="0.2">
      <c r="C1351" s="315">
        <v>4224</v>
      </c>
      <c r="D1351" s="316" t="s">
        <v>1225</v>
      </c>
      <c r="E1351" s="317" t="s">
        <v>4059</v>
      </c>
      <c r="F1351" s="317" t="s">
        <v>4062</v>
      </c>
      <c r="G1351" s="318" t="s">
        <v>4082</v>
      </c>
      <c r="H1351" s="319">
        <v>20.623539719642729</v>
      </c>
      <c r="I1351" s="319">
        <v>56.380490654242038</v>
      </c>
      <c r="J1351" s="319">
        <v>0.42669392523364491</v>
      </c>
      <c r="K1351" s="320">
        <v>15</v>
      </c>
      <c r="L1351" s="320">
        <v>30</v>
      </c>
      <c r="M1351" s="320">
        <v>5</v>
      </c>
      <c r="N1351" s="321" t="s">
        <v>4096</v>
      </c>
      <c r="O1351" s="321" t="s">
        <v>4096</v>
      </c>
      <c r="P1351" s="322" t="s">
        <v>4096</v>
      </c>
      <c r="Q1351" s="308"/>
    </row>
    <row r="1352" spans="3:17" x14ac:dyDescent="0.2">
      <c r="C1352" s="315">
        <v>4232</v>
      </c>
      <c r="D1352" s="316" t="s">
        <v>1225</v>
      </c>
      <c r="E1352" s="317" t="s">
        <v>4058</v>
      </c>
      <c r="F1352" s="317" t="s">
        <v>4062</v>
      </c>
      <c r="G1352" s="318" t="s">
        <v>6430</v>
      </c>
      <c r="H1352" s="319">
        <v>8.0424668227150082</v>
      </c>
      <c r="I1352" s="319">
        <v>33.381941191823735</v>
      </c>
      <c r="J1352" s="319">
        <v>0.85558157689305214</v>
      </c>
      <c r="K1352" s="320">
        <v>20</v>
      </c>
      <c r="L1352" s="320">
        <v>10</v>
      </c>
      <c r="M1352" s="320">
        <v>3</v>
      </c>
      <c r="N1352" s="321" t="s">
        <v>4096</v>
      </c>
      <c r="O1352" s="321" t="s">
        <v>4096</v>
      </c>
      <c r="P1352" s="322" t="s">
        <v>4096</v>
      </c>
      <c r="Q1352" s="308"/>
    </row>
    <row r="1353" spans="3:17" x14ac:dyDescent="0.2">
      <c r="C1353" s="315">
        <v>4231</v>
      </c>
      <c r="D1353" s="316" t="s">
        <v>1225</v>
      </c>
      <c r="E1353" s="317" t="s">
        <v>4058</v>
      </c>
      <c r="F1353" s="317" t="s">
        <v>4062</v>
      </c>
      <c r="G1353" s="318" t="s">
        <v>6431</v>
      </c>
      <c r="H1353" s="319">
        <v>7.3865209471999238</v>
      </c>
      <c r="I1353" s="319">
        <v>2.1817330211669255</v>
      </c>
      <c r="J1353" s="319">
        <v>0</v>
      </c>
      <c r="K1353" s="320">
        <v>20</v>
      </c>
      <c r="L1353" s="320">
        <v>10</v>
      </c>
      <c r="M1353" s="320">
        <v>3</v>
      </c>
      <c r="N1353" s="321" t="s">
        <v>4096</v>
      </c>
      <c r="O1353" s="321" t="s">
        <v>4096</v>
      </c>
      <c r="P1353" s="322" t="s">
        <v>4096</v>
      </c>
      <c r="Q1353" s="308"/>
    </row>
    <row r="1354" spans="3:17" x14ac:dyDescent="0.2">
      <c r="C1354" s="315">
        <v>4218</v>
      </c>
      <c r="D1354" s="316" t="s">
        <v>1225</v>
      </c>
      <c r="E1354" s="317" t="s">
        <v>4058</v>
      </c>
      <c r="F1354" s="317" t="s">
        <v>4062</v>
      </c>
      <c r="G1354" s="318" t="s">
        <v>6432</v>
      </c>
      <c r="H1354" s="319">
        <v>9.4861536561026725</v>
      </c>
      <c r="I1354" s="319">
        <v>0</v>
      </c>
      <c r="J1354" s="319">
        <v>0</v>
      </c>
      <c r="K1354" s="320">
        <v>20</v>
      </c>
      <c r="L1354" s="320">
        <v>10</v>
      </c>
      <c r="M1354" s="320">
        <v>3</v>
      </c>
      <c r="N1354" s="321" t="s">
        <v>4096</v>
      </c>
      <c r="O1354" s="321" t="s">
        <v>4096</v>
      </c>
      <c r="P1354" s="322" t="s">
        <v>4096</v>
      </c>
      <c r="Q1354" s="308"/>
    </row>
    <row r="1355" spans="3:17" x14ac:dyDescent="0.2">
      <c r="C1355" s="315">
        <v>4219</v>
      </c>
      <c r="D1355" s="316" t="s">
        <v>1225</v>
      </c>
      <c r="E1355" s="317" t="s">
        <v>4058</v>
      </c>
      <c r="F1355" s="317" t="s">
        <v>4062</v>
      </c>
      <c r="G1355" s="318" t="s">
        <v>6433</v>
      </c>
      <c r="H1355" s="319">
        <v>7.0679965414109409</v>
      </c>
      <c r="I1355" s="319">
        <v>0</v>
      </c>
      <c r="J1355" s="319">
        <v>0</v>
      </c>
      <c r="K1355" s="320">
        <v>20</v>
      </c>
      <c r="L1355" s="320">
        <v>10</v>
      </c>
      <c r="M1355" s="320">
        <v>3</v>
      </c>
      <c r="N1355" s="321" t="s">
        <v>4096</v>
      </c>
      <c r="O1355" s="321" t="s">
        <v>4096</v>
      </c>
      <c r="P1355" s="322" t="s">
        <v>4096</v>
      </c>
      <c r="Q1355" s="308"/>
    </row>
    <row r="1356" spans="3:17" x14ac:dyDescent="0.2">
      <c r="C1356" s="315">
        <v>2882</v>
      </c>
      <c r="D1356" s="316" t="s">
        <v>1225</v>
      </c>
      <c r="E1356" s="317" t="s">
        <v>6434</v>
      </c>
      <c r="F1356" s="317" t="s">
        <v>4062</v>
      </c>
      <c r="G1356" s="318" t="s">
        <v>6435</v>
      </c>
      <c r="H1356" s="319">
        <v>2.106666666653473</v>
      </c>
      <c r="I1356" s="319">
        <v>0.89000000000232837</v>
      </c>
      <c r="J1356" s="319">
        <v>0</v>
      </c>
      <c r="K1356" s="320">
        <v>20</v>
      </c>
      <c r="L1356" s="320">
        <v>15</v>
      </c>
      <c r="M1356" s="320">
        <v>4</v>
      </c>
      <c r="N1356" s="321" t="s">
        <v>225</v>
      </c>
      <c r="O1356" s="321" t="s">
        <v>225</v>
      </c>
      <c r="P1356" s="322" t="s">
        <v>225</v>
      </c>
      <c r="Q1356" s="308"/>
    </row>
    <row r="1357" spans="3:17" x14ac:dyDescent="0.2">
      <c r="C1357" s="315">
        <v>2901</v>
      </c>
      <c r="D1357" s="316" t="s">
        <v>1225</v>
      </c>
      <c r="E1357" s="317" t="s">
        <v>6434</v>
      </c>
      <c r="F1357" s="317" t="s">
        <v>4062</v>
      </c>
      <c r="G1357" s="318" t="s">
        <v>6436</v>
      </c>
      <c r="H1357" s="319">
        <v>12.31999999996042</v>
      </c>
      <c r="I1357" s="319">
        <v>0.47666666668374091</v>
      </c>
      <c r="J1357" s="319">
        <v>0</v>
      </c>
      <c r="K1357" s="320">
        <v>20</v>
      </c>
      <c r="L1357" s="320">
        <v>10</v>
      </c>
      <c r="M1357" s="320">
        <v>3</v>
      </c>
      <c r="N1357" s="321" t="s">
        <v>225</v>
      </c>
      <c r="O1357" s="321" t="s">
        <v>225</v>
      </c>
      <c r="P1357" s="322" t="s">
        <v>225</v>
      </c>
      <c r="Q1357" s="308"/>
    </row>
    <row r="1358" spans="3:17" x14ac:dyDescent="0.2">
      <c r="C1358" s="315">
        <v>2902</v>
      </c>
      <c r="D1358" s="316" t="s">
        <v>1225</v>
      </c>
      <c r="E1358" s="317" t="s">
        <v>6434</v>
      </c>
      <c r="F1358" s="317" t="s">
        <v>4062</v>
      </c>
      <c r="G1358" s="318" t="s">
        <v>6437</v>
      </c>
      <c r="H1358" s="319">
        <v>9.8700000000419106</v>
      </c>
      <c r="I1358" s="319">
        <v>1.3533333333441988</v>
      </c>
      <c r="J1358" s="319">
        <v>0.2</v>
      </c>
      <c r="K1358" s="320">
        <v>20</v>
      </c>
      <c r="L1358" s="320">
        <v>10</v>
      </c>
      <c r="M1358" s="320">
        <v>3</v>
      </c>
      <c r="N1358" s="321" t="s">
        <v>225</v>
      </c>
      <c r="O1358" s="321" t="s">
        <v>225</v>
      </c>
      <c r="P1358" s="322" t="s">
        <v>225</v>
      </c>
      <c r="Q1358" s="308"/>
    </row>
    <row r="1359" spans="3:17" x14ac:dyDescent="0.2">
      <c r="C1359" s="315">
        <v>3027</v>
      </c>
      <c r="D1359" s="316" t="s">
        <v>1225</v>
      </c>
      <c r="E1359" s="317" t="s">
        <v>6434</v>
      </c>
      <c r="F1359" s="317" t="s">
        <v>4062</v>
      </c>
      <c r="G1359" s="318" t="s">
        <v>6438</v>
      </c>
      <c r="H1359" s="319">
        <v>2.8266666666953828</v>
      </c>
      <c r="I1359" s="319">
        <v>2.9400000000488946</v>
      </c>
      <c r="J1359" s="319">
        <v>0</v>
      </c>
      <c r="K1359" s="320">
        <v>20</v>
      </c>
      <c r="L1359" s="320">
        <v>10</v>
      </c>
      <c r="M1359" s="320">
        <v>3</v>
      </c>
      <c r="N1359" s="321" t="s">
        <v>225</v>
      </c>
      <c r="O1359" s="321" t="s">
        <v>225</v>
      </c>
      <c r="P1359" s="322" t="s">
        <v>225</v>
      </c>
      <c r="Q1359" s="308"/>
    </row>
    <row r="1360" spans="3:17" x14ac:dyDescent="0.2">
      <c r="C1360" s="315">
        <v>3028</v>
      </c>
      <c r="D1360" s="316" t="s">
        <v>1225</v>
      </c>
      <c r="E1360" s="317" t="s">
        <v>6434</v>
      </c>
      <c r="F1360" s="317" t="s">
        <v>4062</v>
      </c>
      <c r="G1360" s="318" t="s">
        <v>6439</v>
      </c>
      <c r="H1360" s="319">
        <v>46.896666666597596</v>
      </c>
      <c r="I1360" s="319">
        <v>33.296666666690726</v>
      </c>
      <c r="J1360" s="319">
        <v>0</v>
      </c>
      <c r="K1360" s="320">
        <v>20</v>
      </c>
      <c r="L1360" s="320">
        <v>10</v>
      </c>
      <c r="M1360" s="320">
        <v>3</v>
      </c>
      <c r="N1360" s="321" t="s">
        <v>224</v>
      </c>
      <c r="O1360" s="321" t="s">
        <v>224</v>
      </c>
      <c r="P1360" s="322" t="s">
        <v>225</v>
      </c>
      <c r="Q1360" s="308"/>
    </row>
    <row r="1361" spans="3:17" x14ac:dyDescent="0.2">
      <c r="C1361" s="315">
        <v>3042</v>
      </c>
      <c r="D1361" s="316" t="s">
        <v>1225</v>
      </c>
      <c r="E1361" s="317" t="s">
        <v>6434</v>
      </c>
      <c r="F1361" s="317" t="s">
        <v>4062</v>
      </c>
      <c r="G1361" s="318" t="s">
        <v>6440</v>
      </c>
      <c r="H1361" s="319">
        <v>52.263333333365154</v>
      </c>
      <c r="I1361" s="319">
        <v>15.426666666660459</v>
      </c>
      <c r="J1361" s="319">
        <v>0</v>
      </c>
      <c r="K1361" s="320">
        <v>20</v>
      </c>
      <c r="L1361" s="320">
        <v>10</v>
      </c>
      <c r="M1361" s="320">
        <v>3</v>
      </c>
      <c r="N1361" s="321" t="s">
        <v>224</v>
      </c>
      <c r="O1361" s="321" t="s">
        <v>224</v>
      </c>
      <c r="P1361" s="322" t="s">
        <v>225</v>
      </c>
      <c r="Q1361" s="308"/>
    </row>
    <row r="1362" spans="3:17" x14ac:dyDescent="0.2">
      <c r="C1362" s="315">
        <v>3043</v>
      </c>
      <c r="D1362" s="316" t="s">
        <v>1225</v>
      </c>
      <c r="E1362" s="317" t="s">
        <v>6434</v>
      </c>
      <c r="F1362" s="317" t="s">
        <v>4062</v>
      </c>
      <c r="G1362" s="318" t="s">
        <v>6441</v>
      </c>
      <c r="H1362" s="319">
        <v>52.263333333365154</v>
      </c>
      <c r="I1362" s="319">
        <v>15.426666666660459</v>
      </c>
      <c r="J1362" s="319">
        <v>0</v>
      </c>
      <c r="K1362" s="320">
        <v>20</v>
      </c>
      <c r="L1362" s="320">
        <v>10</v>
      </c>
      <c r="M1362" s="320">
        <v>3</v>
      </c>
      <c r="N1362" s="321" t="s">
        <v>224</v>
      </c>
      <c r="O1362" s="321" t="s">
        <v>224</v>
      </c>
      <c r="P1362" s="322" t="s">
        <v>225</v>
      </c>
      <c r="Q1362" s="308"/>
    </row>
    <row r="1363" spans="3:17" x14ac:dyDescent="0.2">
      <c r="C1363" s="315">
        <v>3044</v>
      </c>
      <c r="D1363" s="316" t="s">
        <v>1225</v>
      </c>
      <c r="E1363" s="317" t="s">
        <v>6434</v>
      </c>
      <c r="F1363" s="317" t="s">
        <v>4062</v>
      </c>
      <c r="G1363" s="318" t="s">
        <v>6442</v>
      </c>
      <c r="H1363" s="319">
        <v>52.263333333365154</v>
      </c>
      <c r="I1363" s="319">
        <v>15.426666666660459</v>
      </c>
      <c r="J1363" s="319">
        <v>0</v>
      </c>
      <c r="K1363" s="320">
        <v>20</v>
      </c>
      <c r="L1363" s="320">
        <v>10</v>
      </c>
      <c r="M1363" s="320">
        <v>3</v>
      </c>
      <c r="N1363" s="321" t="s">
        <v>224</v>
      </c>
      <c r="O1363" s="321" t="s">
        <v>224</v>
      </c>
      <c r="P1363" s="322" t="s">
        <v>225</v>
      </c>
      <c r="Q1363" s="308"/>
    </row>
    <row r="1364" spans="3:17" x14ac:dyDescent="0.2">
      <c r="C1364" s="315">
        <v>3045</v>
      </c>
      <c r="D1364" s="316" t="s">
        <v>1225</v>
      </c>
      <c r="E1364" s="317" t="s">
        <v>6434</v>
      </c>
      <c r="F1364" s="317" t="s">
        <v>4062</v>
      </c>
      <c r="G1364" s="318" t="s">
        <v>6443</v>
      </c>
      <c r="H1364" s="319">
        <v>83.589999999920849</v>
      </c>
      <c r="I1364" s="319">
        <v>12.490000000025612</v>
      </c>
      <c r="J1364" s="319">
        <v>0</v>
      </c>
      <c r="K1364" s="320">
        <v>20</v>
      </c>
      <c r="L1364" s="320">
        <v>10</v>
      </c>
      <c r="M1364" s="320">
        <v>3</v>
      </c>
      <c r="N1364" s="321" t="s">
        <v>224</v>
      </c>
      <c r="O1364" s="321" t="s">
        <v>224</v>
      </c>
      <c r="P1364" s="322" t="s">
        <v>225</v>
      </c>
      <c r="Q1364" s="308"/>
    </row>
    <row r="1365" spans="3:17" x14ac:dyDescent="0.2">
      <c r="C1365" s="315">
        <v>3046</v>
      </c>
      <c r="D1365" s="316" t="s">
        <v>1225</v>
      </c>
      <c r="E1365" s="317" t="s">
        <v>6434</v>
      </c>
      <c r="F1365" s="317" t="s">
        <v>4062</v>
      </c>
      <c r="G1365" s="318" t="s">
        <v>6444</v>
      </c>
      <c r="H1365" s="319">
        <v>83.589999999920849</v>
      </c>
      <c r="I1365" s="319">
        <v>12.490000000025612</v>
      </c>
      <c r="J1365" s="319">
        <v>0</v>
      </c>
      <c r="K1365" s="320">
        <v>20</v>
      </c>
      <c r="L1365" s="320">
        <v>10</v>
      </c>
      <c r="M1365" s="320">
        <v>3</v>
      </c>
      <c r="N1365" s="321" t="s">
        <v>224</v>
      </c>
      <c r="O1365" s="321" t="s">
        <v>224</v>
      </c>
      <c r="P1365" s="322" t="s">
        <v>225</v>
      </c>
      <c r="Q1365" s="308"/>
    </row>
    <row r="1366" spans="3:17" x14ac:dyDescent="0.2">
      <c r="C1366" s="315">
        <v>3047</v>
      </c>
      <c r="D1366" s="316" t="s">
        <v>1225</v>
      </c>
      <c r="E1366" s="317" t="s">
        <v>6434</v>
      </c>
      <c r="F1366" s="317" t="s">
        <v>4062</v>
      </c>
      <c r="G1366" s="318" t="s">
        <v>6445</v>
      </c>
      <c r="H1366" s="319">
        <v>83.589999999920849</v>
      </c>
      <c r="I1366" s="319">
        <v>12.490000000025612</v>
      </c>
      <c r="J1366" s="319">
        <v>0</v>
      </c>
      <c r="K1366" s="320">
        <v>20</v>
      </c>
      <c r="L1366" s="320">
        <v>10</v>
      </c>
      <c r="M1366" s="320">
        <v>3</v>
      </c>
      <c r="N1366" s="321" t="s">
        <v>224</v>
      </c>
      <c r="O1366" s="321" t="s">
        <v>224</v>
      </c>
      <c r="P1366" s="322" t="s">
        <v>225</v>
      </c>
      <c r="Q1366" s="308"/>
    </row>
    <row r="1367" spans="3:17" x14ac:dyDescent="0.2">
      <c r="C1367" s="315">
        <v>3053</v>
      </c>
      <c r="D1367" s="316" t="s">
        <v>1225</v>
      </c>
      <c r="E1367" s="317" t="s">
        <v>6434</v>
      </c>
      <c r="F1367" s="317" t="s">
        <v>4062</v>
      </c>
      <c r="G1367" s="318" t="s">
        <v>6446</v>
      </c>
      <c r="H1367" s="319">
        <v>35.106666666688398</v>
      </c>
      <c r="I1367" s="319">
        <v>0</v>
      </c>
      <c r="J1367" s="319">
        <v>0</v>
      </c>
      <c r="K1367" s="320">
        <v>20</v>
      </c>
      <c r="L1367" s="320">
        <v>10</v>
      </c>
      <c r="M1367" s="320">
        <v>3</v>
      </c>
      <c r="N1367" s="321" t="s">
        <v>224</v>
      </c>
      <c r="O1367" s="321" t="s">
        <v>225</v>
      </c>
      <c r="P1367" s="322" t="s">
        <v>225</v>
      </c>
      <c r="Q1367" s="308"/>
    </row>
    <row r="1368" spans="3:17" x14ac:dyDescent="0.2">
      <c r="C1368" s="315">
        <v>3113</v>
      </c>
      <c r="D1368" s="316" t="s">
        <v>1225</v>
      </c>
      <c r="E1368" s="317" t="s">
        <v>6434</v>
      </c>
      <c r="F1368" s="317" t="s">
        <v>4062</v>
      </c>
      <c r="G1368" s="318" t="s">
        <v>6447</v>
      </c>
      <c r="H1368" s="319">
        <v>101.76999999998371</v>
      </c>
      <c r="I1368" s="319">
        <v>22.686666666681415</v>
      </c>
      <c r="J1368" s="319">
        <v>0</v>
      </c>
      <c r="K1368" s="320">
        <v>74.039999999999992</v>
      </c>
      <c r="L1368" s="320">
        <v>37.019999999999996</v>
      </c>
      <c r="M1368" s="320">
        <v>11.106</v>
      </c>
      <c r="N1368" s="321" t="s">
        <v>224</v>
      </c>
      <c r="O1368" s="321" t="s">
        <v>225</v>
      </c>
      <c r="P1368" s="322" t="s">
        <v>225</v>
      </c>
      <c r="Q1368" s="308"/>
    </row>
    <row r="1369" spans="3:17" x14ac:dyDescent="0.2">
      <c r="C1369" s="315">
        <v>3109</v>
      </c>
      <c r="D1369" s="316" t="s">
        <v>1225</v>
      </c>
      <c r="E1369" s="317" t="s">
        <v>3352</v>
      </c>
      <c r="F1369" s="317" t="s">
        <v>4062</v>
      </c>
      <c r="G1369" s="318" t="s">
        <v>6448</v>
      </c>
      <c r="H1369" s="319">
        <v>0</v>
      </c>
      <c r="I1369" s="319">
        <v>9.3800000000512238</v>
      </c>
      <c r="J1369" s="319">
        <v>0</v>
      </c>
      <c r="K1369" s="320" t="s">
        <v>2504</v>
      </c>
      <c r="L1369" s="320" t="s">
        <v>2504</v>
      </c>
      <c r="M1369" s="320" t="s">
        <v>2504</v>
      </c>
      <c r="N1369" s="321" t="s">
        <v>225</v>
      </c>
      <c r="O1369" s="321" t="s">
        <v>225</v>
      </c>
      <c r="P1369" s="322" t="s">
        <v>225</v>
      </c>
      <c r="Q1369" s="308"/>
    </row>
    <row r="1370" spans="3:17" x14ac:dyDescent="0.2">
      <c r="C1370" s="315">
        <v>3110</v>
      </c>
      <c r="D1370" s="316" t="s">
        <v>1225</v>
      </c>
      <c r="E1370" s="317" t="s">
        <v>3352</v>
      </c>
      <c r="F1370" s="317" t="s">
        <v>4062</v>
      </c>
      <c r="G1370" s="318" t="s">
        <v>6449</v>
      </c>
      <c r="H1370" s="319">
        <v>0</v>
      </c>
      <c r="I1370" s="319">
        <v>9.3800000000512238</v>
      </c>
      <c r="J1370" s="319">
        <v>0</v>
      </c>
      <c r="K1370" s="320" t="s">
        <v>2504</v>
      </c>
      <c r="L1370" s="320" t="s">
        <v>2504</v>
      </c>
      <c r="M1370" s="320" t="s">
        <v>2504</v>
      </c>
      <c r="N1370" s="321" t="s">
        <v>225</v>
      </c>
      <c r="O1370" s="321" t="s">
        <v>225</v>
      </c>
      <c r="P1370" s="322" t="s">
        <v>225</v>
      </c>
      <c r="Q1370" s="308"/>
    </row>
    <row r="1371" spans="3:17" x14ac:dyDescent="0.2">
      <c r="C1371" s="315">
        <v>3111</v>
      </c>
      <c r="D1371" s="316" t="s">
        <v>1225</v>
      </c>
      <c r="E1371" s="317" t="s">
        <v>3352</v>
      </c>
      <c r="F1371" s="317" t="s">
        <v>4062</v>
      </c>
      <c r="G1371" s="318" t="s">
        <v>6450</v>
      </c>
      <c r="H1371" s="319">
        <v>0</v>
      </c>
      <c r="I1371" s="319">
        <v>9.3800000000512238</v>
      </c>
      <c r="J1371" s="319">
        <v>0</v>
      </c>
      <c r="K1371" s="320" t="s">
        <v>2504</v>
      </c>
      <c r="L1371" s="320" t="s">
        <v>2504</v>
      </c>
      <c r="M1371" s="320" t="s">
        <v>2504</v>
      </c>
      <c r="N1371" s="321" t="s">
        <v>225</v>
      </c>
      <c r="O1371" s="321" t="s">
        <v>225</v>
      </c>
      <c r="P1371" s="322" t="s">
        <v>225</v>
      </c>
      <c r="Q1371" s="308"/>
    </row>
    <row r="1372" spans="3:17" x14ac:dyDescent="0.2">
      <c r="C1372" s="315">
        <v>3112</v>
      </c>
      <c r="D1372" s="316" t="s">
        <v>1225</v>
      </c>
      <c r="E1372" s="317" t="s">
        <v>3352</v>
      </c>
      <c r="F1372" s="317" t="s">
        <v>4062</v>
      </c>
      <c r="G1372" s="318" t="s">
        <v>6451</v>
      </c>
      <c r="H1372" s="319">
        <v>0</v>
      </c>
      <c r="I1372" s="319">
        <v>9.3800000000512238</v>
      </c>
      <c r="J1372" s="319">
        <v>0</v>
      </c>
      <c r="K1372" s="320" t="s">
        <v>2504</v>
      </c>
      <c r="L1372" s="320" t="s">
        <v>2504</v>
      </c>
      <c r="M1372" s="320" t="s">
        <v>2504</v>
      </c>
      <c r="N1372" s="321" t="s">
        <v>225</v>
      </c>
      <c r="O1372" s="321" t="s">
        <v>225</v>
      </c>
      <c r="P1372" s="322" t="s">
        <v>225</v>
      </c>
      <c r="Q1372" s="308"/>
    </row>
    <row r="1373" spans="3:17" x14ac:dyDescent="0.2">
      <c r="C1373" s="315">
        <v>2823</v>
      </c>
      <c r="D1373" s="316" t="s">
        <v>1225</v>
      </c>
      <c r="E1373" s="317" t="s">
        <v>3438</v>
      </c>
      <c r="F1373" s="317" t="s">
        <v>4062</v>
      </c>
      <c r="G1373" s="318" t="s">
        <v>6452</v>
      </c>
      <c r="H1373" s="319">
        <v>51.966666666639505</v>
      </c>
      <c r="I1373" s="319">
        <v>1.0433333333116026</v>
      </c>
      <c r="J1373" s="319">
        <v>0</v>
      </c>
      <c r="K1373" s="320">
        <v>20</v>
      </c>
      <c r="L1373" s="320">
        <v>15</v>
      </c>
      <c r="M1373" s="320">
        <v>4</v>
      </c>
      <c r="N1373" s="321" t="s">
        <v>224</v>
      </c>
      <c r="O1373" s="321" t="s">
        <v>225</v>
      </c>
      <c r="P1373" s="322" t="s">
        <v>225</v>
      </c>
      <c r="Q1373" s="308"/>
    </row>
    <row r="1374" spans="3:17" x14ac:dyDescent="0.2">
      <c r="C1374" s="315">
        <v>2814</v>
      </c>
      <c r="D1374" s="316" t="s">
        <v>1225</v>
      </c>
      <c r="E1374" s="317" t="s">
        <v>3438</v>
      </c>
      <c r="F1374" s="317" t="s">
        <v>4062</v>
      </c>
      <c r="G1374" s="318" t="s">
        <v>6453</v>
      </c>
      <c r="H1374" s="319">
        <v>38.576666666683742</v>
      </c>
      <c r="I1374" s="319">
        <v>104.53666666665814</v>
      </c>
      <c r="J1374" s="319">
        <v>0</v>
      </c>
      <c r="K1374" s="320">
        <v>20</v>
      </c>
      <c r="L1374" s="320">
        <v>15</v>
      </c>
      <c r="M1374" s="320">
        <v>4</v>
      </c>
      <c r="N1374" s="321" t="s">
        <v>224</v>
      </c>
      <c r="O1374" s="321" t="s">
        <v>224</v>
      </c>
      <c r="P1374" s="322" t="s">
        <v>225</v>
      </c>
      <c r="Q1374" s="308"/>
    </row>
    <row r="1375" spans="3:17" x14ac:dyDescent="0.2">
      <c r="C1375" s="315">
        <v>2815</v>
      </c>
      <c r="D1375" s="316" t="s">
        <v>1225</v>
      </c>
      <c r="E1375" s="317" t="s">
        <v>3438</v>
      </c>
      <c r="F1375" s="317" t="s">
        <v>4062</v>
      </c>
      <c r="G1375" s="318" t="s">
        <v>6454</v>
      </c>
      <c r="H1375" s="319">
        <v>19.533333333232441</v>
      </c>
      <c r="I1375" s="319">
        <v>1.5433333333348855</v>
      </c>
      <c r="J1375" s="319">
        <v>0</v>
      </c>
      <c r="K1375" s="320">
        <v>20</v>
      </c>
      <c r="L1375" s="320">
        <v>15</v>
      </c>
      <c r="M1375" s="320">
        <v>4</v>
      </c>
      <c r="N1375" s="321" t="s">
        <v>225</v>
      </c>
      <c r="O1375" s="321" t="s">
        <v>225</v>
      </c>
      <c r="P1375" s="322" t="s">
        <v>225</v>
      </c>
      <c r="Q1375" s="308"/>
    </row>
    <row r="1376" spans="3:17" x14ac:dyDescent="0.2">
      <c r="C1376" s="315">
        <v>2809</v>
      </c>
      <c r="D1376" s="316" t="s">
        <v>1225</v>
      </c>
      <c r="E1376" s="317" t="s">
        <v>3438</v>
      </c>
      <c r="F1376" s="317" t="s">
        <v>4062</v>
      </c>
      <c r="G1376" s="318" t="s">
        <v>6455</v>
      </c>
      <c r="H1376" s="319">
        <v>29.87000000010012</v>
      </c>
      <c r="I1376" s="319">
        <v>6.8166666666395033</v>
      </c>
      <c r="J1376" s="319">
        <v>0</v>
      </c>
      <c r="K1376" s="320">
        <v>20</v>
      </c>
      <c r="L1376" s="320">
        <v>15</v>
      </c>
      <c r="M1376" s="320">
        <v>4</v>
      </c>
      <c r="N1376" s="321" t="s">
        <v>224</v>
      </c>
      <c r="O1376" s="321" t="s">
        <v>225</v>
      </c>
      <c r="P1376" s="322" t="s">
        <v>225</v>
      </c>
      <c r="Q1376" s="308"/>
    </row>
    <row r="1377" spans="3:17" x14ac:dyDescent="0.2">
      <c r="C1377" s="315">
        <v>2810</v>
      </c>
      <c r="D1377" s="316" t="s">
        <v>1225</v>
      </c>
      <c r="E1377" s="317" t="s">
        <v>3438</v>
      </c>
      <c r="F1377" s="317" t="s">
        <v>4062</v>
      </c>
      <c r="G1377" s="318" t="s">
        <v>6456</v>
      </c>
      <c r="H1377" s="319">
        <v>20.563333333306947</v>
      </c>
      <c r="I1377" s="319">
        <v>0.52333333332790066</v>
      </c>
      <c r="J1377" s="319">
        <v>0</v>
      </c>
      <c r="K1377" s="320">
        <v>20</v>
      </c>
      <c r="L1377" s="320">
        <v>15</v>
      </c>
      <c r="M1377" s="320">
        <v>4</v>
      </c>
      <c r="N1377" s="321" t="s">
        <v>224</v>
      </c>
      <c r="O1377" s="321" t="s">
        <v>225</v>
      </c>
      <c r="P1377" s="322" t="s">
        <v>225</v>
      </c>
      <c r="Q1377" s="308"/>
    </row>
    <row r="1378" spans="3:17" x14ac:dyDescent="0.2">
      <c r="C1378" s="315">
        <v>2811</v>
      </c>
      <c r="D1378" s="316" t="s">
        <v>1225</v>
      </c>
      <c r="E1378" s="317" t="s">
        <v>3438</v>
      </c>
      <c r="F1378" s="317" t="s">
        <v>4062</v>
      </c>
      <c r="G1378" s="318" t="s">
        <v>6457</v>
      </c>
      <c r="H1378" s="319">
        <v>15.379999999981374</v>
      </c>
      <c r="I1378" s="319">
        <v>2.9600000000093134</v>
      </c>
      <c r="J1378" s="319">
        <v>0</v>
      </c>
      <c r="K1378" s="320">
        <v>20</v>
      </c>
      <c r="L1378" s="320">
        <v>15</v>
      </c>
      <c r="M1378" s="320">
        <v>4</v>
      </c>
      <c r="N1378" s="321" t="s">
        <v>225</v>
      </c>
      <c r="O1378" s="321" t="s">
        <v>225</v>
      </c>
      <c r="P1378" s="322" t="s">
        <v>225</v>
      </c>
      <c r="Q1378" s="308"/>
    </row>
    <row r="1379" spans="3:17" x14ac:dyDescent="0.2">
      <c r="C1379" s="315">
        <v>2813</v>
      </c>
      <c r="D1379" s="316" t="s">
        <v>1225</v>
      </c>
      <c r="E1379" s="317" t="s">
        <v>3438</v>
      </c>
      <c r="F1379" s="317" t="s">
        <v>4062</v>
      </c>
      <c r="G1379" s="318" t="s">
        <v>6458</v>
      </c>
      <c r="H1379" s="319">
        <v>36.619999999995343</v>
      </c>
      <c r="I1379" s="319">
        <v>2.6133333333302291</v>
      </c>
      <c r="J1379" s="319">
        <v>0</v>
      </c>
      <c r="K1379" s="320">
        <v>20</v>
      </c>
      <c r="L1379" s="320">
        <v>15</v>
      </c>
      <c r="M1379" s="320">
        <v>4</v>
      </c>
      <c r="N1379" s="321" t="s">
        <v>224</v>
      </c>
      <c r="O1379" s="321" t="s">
        <v>225</v>
      </c>
      <c r="P1379" s="322" t="s">
        <v>225</v>
      </c>
      <c r="Q1379" s="308"/>
    </row>
    <row r="1380" spans="3:17" x14ac:dyDescent="0.2">
      <c r="C1380" s="315">
        <v>2812</v>
      </c>
      <c r="D1380" s="316" t="s">
        <v>1225</v>
      </c>
      <c r="E1380" s="317" t="s">
        <v>3438</v>
      </c>
      <c r="F1380" s="317" t="s">
        <v>4062</v>
      </c>
      <c r="G1380" s="318" t="s">
        <v>6459</v>
      </c>
      <c r="H1380" s="319">
        <v>209.96666666669773</v>
      </c>
      <c r="I1380" s="319">
        <v>9.8500000000465668</v>
      </c>
      <c r="J1380" s="319">
        <v>0</v>
      </c>
      <c r="K1380" s="320">
        <v>20</v>
      </c>
      <c r="L1380" s="320">
        <v>15</v>
      </c>
      <c r="M1380" s="320">
        <v>4</v>
      </c>
      <c r="N1380" s="321" t="s">
        <v>224</v>
      </c>
      <c r="O1380" s="321" t="s">
        <v>225</v>
      </c>
      <c r="P1380" s="322" t="s">
        <v>225</v>
      </c>
      <c r="Q1380" s="308"/>
    </row>
    <row r="1381" spans="3:17" x14ac:dyDescent="0.2">
      <c r="C1381" s="315">
        <v>2819</v>
      </c>
      <c r="D1381" s="316" t="s">
        <v>1225</v>
      </c>
      <c r="E1381" s="317" t="s">
        <v>3438</v>
      </c>
      <c r="F1381" s="317" t="s">
        <v>4062</v>
      </c>
      <c r="G1381" s="318" t="s">
        <v>6460</v>
      </c>
      <c r="H1381" s="319">
        <v>30.786666666646489</v>
      </c>
      <c r="I1381" s="319">
        <v>25.710000000055881</v>
      </c>
      <c r="J1381" s="319">
        <v>0</v>
      </c>
      <c r="K1381" s="320">
        <v>20</v>
      </c>
      <c r="L1381" s="320">
        <v>15</v>
      </c>
      <c r="M1381" s="320">
        <v>4</v>
      </c>
      <c r="N1381" s="321" t="s">
        <v>224</v>
      </c>
      <c r="O1381" s="321" t="s">
        <v>224</v>
      </c>
      <c r="P1381" s="322" t="s">
        <v>225</v>
      </c>
      <c r="Q1381" s="308"/>
    </row>
    <row r="1382" spans="3:17" x14ac:dyDescent="0.2">
      <c r="C1382" s="315">
        <v>2818</v>
      </c>
      <c r="D1382" s="316" t="s">
        <v>1225</v>
      </c>
      <c r="E1382" s="317" t="s">
        <v>3438</v>
      </c>
      <c r="F1382" s="317" t="s">
        <v>4062</v>
      </c>
      <c r="G1382" s="318" t="s">
        <v>6461</v>
      </c>
      <c r="H1382" s="319">
        <v>131.25333333334422</v>
      </c>
      <c r="I1382" s="319">
        <v>10.5766666666721</v>
      </c>
      <c r="J1382" s="319">
        <v>0</v>
      </c>
      <c r="K1382" s="320">
        <v>20</v>
      </c>
      <c r="L1382" s="320">
        <v>15</v>
      </c>
      <c r="M1382" s="320">
        <v>4</v>
      </c>
      <c r="N1382" s="321" t="s">
        <v>224</v>
      </c>
      <c r="O1382" s="321" t="s">
        <v>225</v>
      </c>
      <c r="P1382" s="322" t="s">
        <v>225</v>
      </c>
      <c r="Q1382" s="308"/>
    </row>
    <row r="1383" spans="3:17" x14ac:dyDescent="0.2">
      <c r="C1383" s="315">
        <v>2817</v>
      </c>
      <c r="D1383" s="316" t="s">
        <v>1225</v>
      </c>
      <c r="E1383" s="317" t="s">
        <v>3438</v>
      </c>
      <c r="F1383" s="317" t="s">
        <v>4062</v>
      </c>
      <c r="G1383" s="318" t="s">
        <v>6462</v>
      </c>
      <c r="H1383" s="319">
        <v>104.77333333343267</v>
      </c>
      <c r="I1383" s="319">
        <v>16.556666666676758</v>
      </c>
      <c r="J1383" s="319">
        <v>0</v>
      </c>
      <c r="K1383" s="320">
        <v>20</v>
      </c>
      <c r="L1383" s="320">
        <v>15</v>
      </c>
      <c r="M1383" s="320">
        <v>4</v>
      </c>
      <c r="N1383" s="321" t="s">
        <v>224</v>
      </c>
      <c r="O1383" s="321" t="s">
        <v>224</v>
      </c>
      <c r="P1383" s="322" t="s">
        <v>225</v>
      </c>
      <c r="Q1383" s="308"/>
    </row>
    <row r="1384" spans="3:17" x14ac:dyDescent="0.2">
      <c r="C1384" s="315">
        <v>2821</v>
      </c>
      <c r="D1384" s="316" t="s">
        <v>1225</v>
      </c>
      <c r="E1384" s="317" t="s">
        <v>3438</v>
      </c>
      <c r="F1384" s="317" t="s">
        <v>4062</v>
      </c>
      <c r="G1384" s="318" t="s">
        <v>6463</v>
      </c>
      <c r="H1384" s="319">
        <v>18.626666666683743</v>
      </c>
      <c r="I1384" s="319">
        <v>2.3166666666744278</v>
      </c>
      <c r="J1384" s="319">
        <v>0</v>
      </c>
      <c r="K1384" s="320">
        <v>20</v>
      </c>
      <c r="L1384" s="320">
        <v>15</v>
      </c>
      <c r="M1384" s="320">
        <v>4</v>
      </c>
      <c r="N1384" s="321" t="s">
        <v>225</v>
      </c>
      <c r="O1384" s="321" t="s">
        <v>225</v>
      </c>
      <c r="P1384" s="322" t="s">
        <v>225</v>
      </c>
      <c r="Q1384" s="308"/>
    </row>
    <row r="1385" spans="3:17" x14ac:dyDescent="0.2">
      <c r="C1385" s="315">
        <v>2822</v>
      </c>
      <c r="D1385" s="316" t="s">
        <v>1225</v>
      </c>
      <c r="E1385" s="317" t="s">
        <v>3438</v>
      </c>
      <c r="F1385" s="317" t="s">
        <v>4062</v>
      </c>
      <c r="G1385" s="318" t="s">
        <v>6464</v>
      </c>
      <c r="H1385" s="319">
        <v>12.809999999986031</v>
      </c>
      <c r="I1385" s="319">
        <v>14.696666666655801</v>
      </c>
      <c r="J1385" s="319">
        <v>0</v>
      </c>
      <c r="K1385" s="320">
        <v>20</v>
      </c>
      <c r="L1385" s="320">
        <v>15</v>
      </c>
      <c r="M1385" s="320">
        <v>4</v>
      </c>
      <c r="N1385" s="321" t="s">
        <v>225</v>
      </c>
      <c r="O1385" s="321" t="s">
        <v>225</v>
      </c>
      <c r="P1385" s="322" t="s">
        <v>225</v>
      </c>
      <c r="Q1385" s="308"/>
    </row>
    <row r="1386" spans="3:17" x14ac:dyDescent="0.2">
      <c r="C1386" s="315">
        <v>3000</v>
      </c>
      <c r="D1386" s="316" t="s">
        <v>1225</v>
      </c>
      <c r="E1386" s="317" t="s">
        <v>3435</v>
      </c>
      <c r="F1386" s="317" t="s">
        <v>4062</v>
      </c>
      <c r="G1386" s="318" t="s">
        <v>6465</v>
      </c>
      <c r="H1386" s="319">
        <v>2.8899999999906871</v>
      </c>
      <c r="I1386" s="319">
        <v>0</v>
      </c>
      <c r="J1386" s="319">
        <v>0</v>
      </c>
      <c r="K1386" s="320">
        <v>20</v>
      </c>
      <c r="L1386" s="320">
        <v>10</v>
      </c>
      <c r="M1386" s="320">
        <v>3</v>
      </c>
      <c r="N1386" s="321" t="s">
        <v>225</v>
      </c>
      <c r="O1386" s="321" t="s">
        <v>225</v>
      </c>
      <c r="P1386" s="322" t="s">
        <v>225</v>
      </c>
      <c r="Q1386" s="308"/>
    </row>
    <row r="1387" spans="3:17" x14ac:dyDescent="0.2">
      <c r="C1387" s="315">
        <v>2816</v>
      </c>
      <c r="D1387" s="316" t="s">
        <v>1225</v>
      </c>
      <c r="E1387" s="317" t="s">
        <v>3437</v>
      </c>
      <c r="F1387" s="317" t="s">
        <v>4062</v>
      </c>
      <c r="G1387" s="318" t="s">
        <v>6466</v>
      </c>
      <c r="H1387" s="319">
        <v>13.156666666665116</v>
      </c>
      <c r="I1387" s="319">
        <v>0.71666666669771084</v>
      </c>
      <c r="J1387" s="319">
        <v>0</v>
      </c>
      <c r="K1387" s="320">
        <v>20</v>
      </c>
      <c r="L1387" s="320">
        <v>15</v>
      </c>
      <c r="M1387" s="320">
        <v>4</v>
      </c>
      <c r="N1387" s="321" t="s">
        <v>225</v>
      </c>
      <c r="O1387" s="321" t="s">
        <v>225</v>
      </c>
      <c r="P1387" s="322" t="s">
        <v>225</v>
      </c>
      <c r="Q1387" s="308"/>
    </row>
    <row r="1388" spans="3:17" x14ac:dyDescent="0.2">
      <c r="C1388" s="315">
        <v>2845</v>
      </c>
      <c r="D1388" s="316" t="s">
        <v>1225</v>
      </c>
      <c r="E1388" s="317" t="s">
        <v>3446</v>
      </c>
      <c r="F1388" s="317" t="s">
        <v>4062</v>
      </c>
      <c r="G1388" s="318" t="s">
        <v>6467</v>
      </c>
      <c r="H1388" s="319">
        <v>25.05666666661855</v>
      </c>
      <c r="I1388" s="319">
        <v>1.4300000000512227</v>
      </c>
      <c r="J1388" s="319">
        <v>0</v>
      </c>
      <c r="K1388" s="320">
        <v>25.6</v>
      </c>
      <c r="L1388" s="320">
        <v>19.2</v>
      </c>
      <c r="M1388" s="320">
        <v>5.12</v>
      </c>
      <c r="N1388" s="321" t="s">
        <v>225</v>
      </c>
      <c r="O1388" s="321" t="s">
        <v>225</v>
      </c>
      <c r="P1388" s="322" t="s">
        <v>225</v>
      </c>
      <c r="Q1388" s="308"/>
    </row>
    <row r="1389" spans="3:17" x14ac:dyDescent="0.2">
      <c r="C1389" s="315">
        <v>2846</v>
      </c>
      <c r="D1389" s="316" t="s">
        <v>1225</v>
      </c>
      <c r="E1389" s="317" t="s">
        <v>3446</v>
      </c>
      <c r="F1389" s="317" t="s">
        <v>4062</v>
      </c>
      <c r="G1389" s="318" t="s">
        <v>6468</v>
      </c>
      <c r="H1389" s="319">
        <v>11.593333333334886</v>
      </c>
      <c r="I1389" s="319">
        <v>6.7999999999534344</v>
      </c>
      <c r="J1389" s="319">
        <v>0</v>
      </c>
      <c r="K1389" s="320">
        <v>28</v>
      </c>
      <c r="L1389" s="320">
        <v>21</v>
      </c>
      <c r="M1389" s="320">
        <v>5.6</v>
      </c>
      <c r="N1389" s="321" t="s">
        <v>225</v>
      </c>
      <c r="O1389" s="321" t="s">
        <v>225</v>
      </c>
      <c r="P1389" s="322" t="s">
        <v>225</v>
      </c>
      <c r="Q1389" s="308"/>
    </row>
    <row r="1390" spans="3:17" x14ac:dyDescent="0.2">
      <c r="C1390" s="315">
        <v>2847</v>
      </c>
      <c r="D1390" s="316" t="s">
        <v>1225</v>
      </c>
      <c r="E1390" s="317" t="s">
        <v>3446</v>
      </c>
      <c r="F1390" s="317" t="s">
        <v>4062</v>
      </c>
      <c r="G1390" s="318" t="s">
        <v>6469</v>
      </c>
      <c r="H1390" s="319">
        <v>531.22000000001867</v>
      </c>
      <c r="I1390" s="319">
        <v>135.71333333335352</v>
      </c>
      <c r="J1390" s="319">
        <v>0</v>
      </c>
      <c r="K1390" s="320">
        <v>29.411999999999999</v>
      </c>
      <c r="L1390" s="320">
        <v>22.059000000000001</v>
      </c>
      <c r="M1390" s="320">
        <v>5.8824000000000005</v>
      </c>
      <c r="N1390" s="321" t="s">
        <v>224</v>
      </c>
      <c r="O1390" s="321" t="s">
        <v>224</v>
      </c>
      <c r="P1390" s="322" t="s">
        <v>225</v>
      </c>
      <c r="Q1390" s="308"/>
    </row>
    <row r="1391" spans="3:17" x14ac:dyDescent="0.2">
      <c r="C1391" s="315">
        <v>2848</v>
      </c>
      <c r="D1391" s="316" t="s">
        <v>1225</v>
      </c>
      <c r="E1391" s="317" t="s">
        <v>3446</v>
      </c>
      <c r="F1391" s="317" t="s">
        <v>4062</v>
      </c>
      <c r="G1391" s="318" t="s">
        <v>6470</v>
      </c>
      <c r="H1391" s="319">
        <v>2145.5166666666046</v>
      </c>
      <c r="I1391" s="319">
        <v>126.19333333329996</v>
      </c>
      <c r="J1391" s="319">
        <v>0.2</v>
      </c>
      <c r="K1391" s="320">
        <v>28.646000000000004</v>
      </c>
      <c r="L1391" s="320">
        <v>21.484500000000004</v>
      </c>
      <c r="M1391" s="320">
        <v>5.7292000000000005</v>
      </c>
      <c r="N1391" s="321" t="s">
        <v>224</v>
      </c>
      <c r="O1391" s="321" t="s">
        <v>224</v>
      </c>
      <c r="P1391" s="322" t="s">
        <v>225</v>
      </c>
      <c r="Q1391" s="308"/>
    </row>
    <row r="1392" spans="3:17" x14ac:dyDescent="0.2">
      <c r="C1392" s="315">
        <v>2849</v>
      </c>
      <c r="D1392" s="316" t="s">
        <v>1225</v>
      </c>
      <c r="E1392" s="317" t="s">
        <v>3446</v>
      </c>
      <c r="F1392" s="317" t="s">
        <v>4062</v>
      </c>
      <c r="G1392" s="318" t="s">
        <v>6471</v>
      </c>
      <c r="H1392" s="319">
        <v>658.18666666655338</v>
      </c>
      <c r="I1392" s="319">
        <v>22.526666666683742</v>
      </c>
      <c r="J1392" s="319">
        <v>0</v>
      </c>
      <c r="K1392" s="320">
        <v>20</v>
      </c>
      <c r="L1392" s="320">
        <v>15</v>
      </c>
      <c r="M1392" s="320">
        <v>4</v>
      </c>
      <c r="N1392" s="321" t="s">
        <v>224</v>
      </c>
      <c r="O1392" s="321" t="s">
        <v>224</v>
      </c>
      <c r="P1392" s="322" t="s">
        <v>225</v>
      </c>
      <c r="Q1392" s="308"/>
    </row>
    <row r="1393" spans="3:17" x14ac:dyDescent="0.2">
      <c r="C1393" s="315">
        <v>2850</v>
      </c>
      <c r="D1393" s="316" t="s">
        <v>1225</v>
      </c>
      <c r="E1393" s="317" t="s">
        <v>3446</v>
      </c>
      <c r="F1393" s="317" t="s">
        <v>4062</v>
      </c>
      <c r="G1393" s="318" t="s">
        <v>6472</v>
      </c>
      <c r="H1393" s="319">
        <v>393.3366666664719</v>
      </c>
      <c r="I1393" s="319">
        <v>42.860000000044238</v>
      </c>
      <c r="J1393" s="319">
        <v>0</v>
      </c>
      <c r="K1393" s="320">
        <v>20</v>
      </c>
      <c r="L1393" s="320">
        <v>15</v>
      </c>
      <c r="M1393" s="320">
        <v>4</v>
      </c>
      <c r="N1393" s="321" t="s">
        <v>224</v>
      </c>
      <c r="O1393" s="321" t="s">
        <v>224</v>
      </c>
      <c r="P1393" s="322" t="s">
        <v>225</v>
      </c>
      <c r="Q1393" s="308"/>
    </row>
    <row r="1394" spans="3:17" x14ac:dyDescent="0.2">
      <c r="C1394" s="315">
        <v>2852</v>
      </c>
      <c r="D1394" s="316" t="s">
        <v>1225</v>
      </c>
      <c r="E1394" s="317" t="s">
        <v>3359</v>
      </c>
      <c r="F1394" s="317" t="s">
        <v>4062</v>
      </c>
      <c r="G1394" s="318" t="s">
        <v>6473</v>
      </c>
      <c r="H1394" s="319">
        <v>4.3799999999580903</v>
      </c>
      <c r="I1394" s="319">
        <v>0</v>
      </c>
      <c r="J1394" s="319">
        <v>0</v>
      </c>
      <c r="K1394" s="320">
        <v>20</v>
      </c>
      <c r="L1394" s="320">
        <v>15</v>
      </c>
      <c r="M1394" s="320">
        <v>4</v>
      </c>
      <c r="N1394" s="321" t="s">
        <v>225</v>
      </c>
      <c r="O1394" s="321" t="s">
        <v>225</v>
      </c>
      <c r="P1394" s="322" t="s">
        <v>225</v>
      </c>
      <c r="Q1394" s="308"/>
    </row>
    <row r="1395" spans="3:17" x14ac:dyDescent="0.2">
      <c r="C1395" s="315">
        <v>2854</v>
      </c>
      <c r="D1395" s="316" t="s">
        <v>1225</v>
      </c>
      <c r="E1395" s="317" t="s">
        <v>3446</v>
      </c>
      <c r="F1395" s="317" t="s">
        <v>4062</v>
      </c>
      <c r="G1395" s="318" t="s">
        <v>6474</v>
      </c>
      <c r="H1395" s="319">
        <v>24.623333333304618</v>
      </c>
      <c r="I1395" s="319">
        <v>4.6066666666301899</v>
      </c>
      <c r="J1395" s="319">
        <v>0.4</v>
      </c>
      <c r="K1395" s="320">
        <v>20</v>
      </c>
      <c r="L1395" s="320">
        <v>15</v>
      </c>
      <c r="M1395" s="320">
        <v>4</v>
      </c>
      <c r="N1395" s="321" t="s">
        <v>224</v>
      </c>
      <c r="O1395" s="321" t="s">
        <v>225</v>
      </c>
      <c r="P1395" s="322" t="s">
        <v>225</v>
      </c>
      <c r="Q1395" s="308"/>
    </row>
    <row r="1396" spans="3:17" x14ac:dyDescent="0.2">
      <c r="C1396" s="315">
        <v>2869</v>
      </c>
      <c r="D1396" s="316" t="s">
        <v>1225</v>
      </c>
      <c r="E1396" s="317" t="s">
        <v>3446</v>
      </c>
      <c r="F1396" s="317" t="s">
        <v>4062</v>
      </c>
      <c r="G1396" s="318" t="s">
        <v>6475</v>
      </c>
      <c r="H1396" s="319">
        <v>233.54000000000235</v>
      </c>
      <c r="I1396" s="319">
        <v>28.660000000032596</v>
      </c>
      <c r="J1396" s="319">
        <v>0.2</v>
      </c>
      <c r="K1396" s="320">
        <v>20</v>
      </c>
      <c r="L1396" s="320">
        <v>15</v>
      </c>
      <c r="M1396" s="320">
        <v>4</v>
      </c>
      <c r="N1396" s="321" t="s">
        <v>224</v>
      </c>
      <c r="O1396" s="321" t="s">
        <v>224</v>
      </c>
      <c r="P1396" s="322" t="s">
        <v>225</v>
      </c>
      <c r="Q1396" s="308"/>
    </row>
    <row r="1397" spans="3:17" x14ac:dyDescent="0.2">
      <c r="C1397" s="315">
        <v>2871</v>
      </c>
      <c r="D1397" s="316" t="s">
        <v>1225</v>
      </c>
      <c r="E1397" s="317" t="s">
        <v>3357</v>
      </c>
      <c r="F1397" s="317" t="s">
        <v>4062</v>
      </c>
      <c r="G1397" s="318" t="s">
        <v>6476</v>
      </c>
      <c r="H1397" s="319">
        <v>6.653333333367482</v>
      </c>
      <c r="I1397" s="319">
        <v>6.0566666666418314</v>
      </c>
      <c r="J1397" s="319">
        <v>0</v>
      </c>
      <c r="K1397" s="320">
        <v>20</v>
      </c>
      <c r="L1397" s="320">
        <v>15</v>
      </c>
      <c r="M1397" s="320">
        <v>4</v>
      </c>
      <c r="N1397" s="321" t="s">
        <v>225</v>
      </c>
      <c r="O1397" s="321" t="s">
        <v>225</v>
      </c>
      <c r="P1397" s="322" t="s">
        <v>225</v>
      </c>
      <c r="Q1397" s="308"/>
    </row>
    <row r="1398" spans="3:17" x14ac:dyDescent="0.2">
      <c r="C1398" s="315">
        <v>2879</v>
      </c>
      <c r="D1398" s="316" t="s">
        <v>1225</v>
      </c>
      <c r="E1398" s="317" t="s">
        <v>3446</v>
      </c>
      <c r="F1398" s="317" t="s">
        <v>4062</v>
      </c>
      <c r="G1398" s="318" t="s">
        <v>6477</v>
      </c>
      <c r="H1398" s="319">
        <v>1.9766666666488164</v>
      </c>
      <c r="I1398" s="319">
        <v>0</v>
      </c>
      <c r="J1398" s="319">
        <v>0</v>
      </c>
      <c r="K1398" s="320">
        <v>20</v>
      </c>
      <c r="L1398" s="320">
        <v>15</v>
      </c>
      <c r="M1398" s="320">
        <v>4</v>
      </c>
      <c r="N1398" s="321" t="s">
        <v>225</v>
      </c>
      <c r="O1398" s="321" t="s">
        <v>225</v>
      </c>
      <c r="P1398" s="322" t="s">
        <v>225</v>
      </c>
      <c r="Q1398" s="308"/>
    </row>
    <row r="1399" spans="3:17" x14ac:dyDescent="0.2">
      <c r="C1399" s="315">
        <v>2937</v>
      </c>
      <c r="D1399" s="316" t="s">
        <v>1225</v>
      </c>
      <c r="E1399" s="317" t="s">
        <v>3446</v>
      </c>
      <c r="F1399" s="317" t="s">
        <v>4062</v>
      </c>
      <c r="G1399" s="318" t="s">
        <v>6478</v>
      </c>
      <c r="H1399" s="319">
        <v>245.87333333337449</v>
      </c>
      <c r="I1399" s="319">
        <v>0.50999999998603018</v>
      </c>
      <c r="J1399" s="319">
        <v>0</v>
      </c>
      <c r="K1399" s="320">
        <v>20</v>
      </c>
      <c r="L1399" s="320">
        <v>10</v>
      </c>
      <c r="M1399" s="320">
        <v>3</v>
      </c>
      <c r="N1399" s="321" t="s">
        <v>224</v>
      </c>
      <c r="O1399" s="321" t="s">
        <v>225</v>
      </c>
      <c r="P1399" s="322" t="s">
        <v>225</v>
      </c>
      <c r="Q1399" s="308"/>
    </row>
    <row r="1400" spans="3:17" x14ac:dyDescent="0.2">
      <c r="C1400" s="315">
        <v>2936</v>
      </c>
      <c r="D1400" s="316" t="s">
        <v>1225</v>
      </c>
      <c r="E1400" s="317" t="s">
        <v>3446</v>
      </c>
      <c r="F1400" s="317" t="s">
        <v>4062</v>
      </c>
      <c r="G1400" s="318" t="s">
        <v>6479</v>
      </c>
      <c r="H1400" s="319">
        <v>485.91666666709352</v>
      </c>
      <c r="I1400" s="319">
        <v>0.46666666661622003</v>
      </c>
      <c r="J1400" s="319">
        <v>0</v>
      </c>
      <c r="K1400" s="320">
        <v>20</v>
      </c>
      <c r="L1400" s="320">
        <v>10</v>
      </c>
      <c r="M1400" s="320">
        <v>3</v>
      </c>
      <c r="N1400" s="321" t="s">
        <v>4096</v>
      </c>
      <c r="O1400" s="321" t="s">
        <v>4096</v>
      </c>
      <c r="P1400" s="322" t="s">
        <v>4096</v>
      </c>
      <c r="Q1400" s="308"/>
    </row>
    <row r="1401" spans="3:17" x14ac:dyDescent="0.2">
      <c r="C1401" s="315">
        <v>2938</v>
      </c>
      <c r="D1401" s="316" t="s">
        <v>1225</v>
      </c>
      <c r="E1401" s="317" t="s">
        <v>3446</v>
      </c>
      <c r="F1401" s="317" t="s">
        <v>4062</v>
      </c>
      <c r="G1401" s="318" t="s">
        <v>6480</v>
      </c>
      <c r="H1401" s="319">
        <v>741.66666666587116</v>
      </c>
      <c r="I1401" s="319">
        <v>29.983333333628252</v>
      </c>
      <c r="J1401" s="319">
        <v>0</v>
      </c>
      <c r="K1401" s="320">
        <v>20</v>
      </c>
      <c r="L1401" s="320">
        <v>10</v>
      </c>
      <c r="M1401" s="320">
        <v>3</v>
      </c>
      <c r="N1401" s="321" t="s">
        <v>4096</v>
      </c>
      <c r="O1401" s="321" t="s">
        <v>4096</v>
      </c>
      <c r="P1401" s="322" t="s">
        <v>4096</v>
      </c>
      <c r="Q1401" s="308"/>
    </row>
    <row r="1402" spans="3:17" x14ac:dyDescent="0.2">
      <c r="C1402" s="315">
        <v>2939</v>
      </c>
      <c r="D1402" s="316" t="s">
        <v>1225</v>
      </c>
      <c r="E1402" s="317" t="s">
        <v>3446</v>
      </c>
      <c r="F1402" s="317" t="s">
        <v>4062</v>
      </c>
      <c r="G1402" s="318" t="s">
        <v>6481</v>
      </c>
      <c r="H1402" s="319">
        <v>302.64333333318353</v>
      </c>
      <c r="I1402" s="319">
        <v>8.0133333334000785</v>
      </c>
      <c r="J1402" s="319">
        <v>0</v>
      </c>
      <c r="K1402" s="320">
        <v>20</v>
      </c>
      <c r="L1402" s="320">
        <v>10</v>
      </c>
      <c r="M1402" s="320">
        <v>3</v>
      </c>
      <c r="N1402" s="321" t="s">
        <v>224</v>
      </c>
      <c r="O1402" s="321" t="s">
        <v>225</v>
      </c>
      <c r="P1402" s="322" t="s">
        <v>225</v>
      </c>
      <c r="Q1402" s="308"/>
    </row>
    <row r="1403" spans="3:17" x14ac:dyDescent="0.2">
      <c r="C1403" s="315">
        <v>2940</v>
      </c>
      <c r="D1403" s="316" t="s">
        <v>1225</v>
      </c>
      <c r="E1403" s="317" t="s">
        <v>3446</v>
      </c>
      <c r="F1403" s="317" t="s">
        <v>4062</v>
      </c>
      <c r="G1403" s="318" t="s">
        <v>6482</v>
      </c>
      <c r="H1403" s="319">
        <v>176.75999999995111</v>
      </c>
      <c r="I1403" s="319">
        <v>6.1066666666301899</v>
      </c>
      <c r="J1403" s="319">
        <v>0.2</v>
      </c>
      <c r="K1403" s="320">
        <v>30.54</v>
      </c>
      <c r="L1403" s="320">
        <v>15.27</v>
      </c>
      <c r="M1403" s="320">
        <v>4.5809999999999995</v>
      </c>
      <c r="N1403" s="321" t="s">
        <v>224</v>
      </c>
      <c r="O1403" s="321" t="s">
        <v>225</v>
      </c>
      <c r="P1403" s="322" t="s">
        <v>225</v>
      </c>
      <c r="Q1403" s="308"/>
    </row>
    <row r="1404" spans="3:17" x14ac:dyDescent="0.2">
      <c r="C1404" s="315">
        <v>2941</v>
      </c>
      <c r="D1404" s="316" t="s">
        <v>1225</v>
      </c>
      <c r="E1404" s="317" t="s">
        <v>3446</v>
      </c>
      <c r="F1404" s="317" t="s">
        <v>4062</v>
      </c>
      <c r="G1404" s="318" t="s">
        <v>6483</v>
      </c>
      <c r="H1404" s="319">
        <v>14.480000000016299</v>
      </c>
      <c r="I1404" s="319">
        <v>14.773333333362826</v>
      </c>
      <c r="J1404" s="319">
        <v>0.2</v>
      </c>
      <c r="K1404" s="320">
        <v>28.8</v>
      </c>
      <c r="L1404" s="320">
        <v>14.4</v>
      </c>
      <c r="M1404" s="320">
        <v>4.32</v>
      </c>
      <c r="N1404" s="321" t="s">
        <v>225</v>
      </c>
      <c r="O1404" s="321" t="s">
        <v>224</v>
      </c>
      <c r="P1404" s="322" t="s">
        <v>225</v>
      </c>
      <c r="Q1404" s="308"/>
    </row>
    <row r="1405" spans="3:17" x14ac:dyDescent="0.2">
      <c r="C1405" s="315">
        <v>2942</v>
      </c>
      <c r="D1405" s="316" t="s">
        <v>1225</v>
      </c>
      <c r="E1405" s="317" t="s">
        <v>3446</v>
      </c>
      <c r="F1405" s="317" t="s">
        <v>4062</v>
      </c>
      <c r="G1405" s="318" t="s">
        <v>6484</v>
      </c>
      <c r="H1405" s="319">
        <v>9.2833333332790069</v>
      </c>
      <c r="I1405" s="319">
        <v>5.0333333333255723</v>
      </c>
      <c r="J1405" s="319">
        <v>0</v>
      </c>
      <c r="K1405" s="320">
        <v>28.8</v>
      </c>
      <c r="L1405" s="320">
        <v>14.4</v>
      </c>
      <c r="M1405" s="320">
        <v>4.32</v>
      </c>
      <c r="N1405" s="321" t="s">
        <v>225</v>
      </c>
      <c r="O1405" s="321" t="s">
        <v>225</v>
      </c>
      <c r="P1405" s="322" t="s">
        <v>225</v>
      </c>
      <c r="Q1405" s="308"/>
    </row>
    <row r="1406" spans="3:17" x14ac:dyDescent="0.2">
      <c r="C1406" s="315">
        <v>2945</v>
      </c>
      <c r="D1406" s="316" t="s">
        <v>1225</v>
      </c>
      <c r="E1406" s="317" t="s">
        <v>3446</v>
      </c>
      <c r="F1406" s="317" t="s">
        <v>4062</v>
      </c>
      <c r="G1406" s="318" t="s">
        <v>6485</v>
      </c>
      <c r="H1406" s="319">
        <v>107.96999999997206</v>
      </c>
      <c r="I1406" s="319">
        <v>3.5233333332929764</v>
      </c>
      <c r="J1406" s="319">
        <v>0</v>
      </c>
      <c r="K1406" s="320">
        <v>20</v>
      </c>
      <c r="L1406" s="320">
        <v>10</v>
      </c>
      <c r="M1406" s="320">
        <v>3</v>
      </c>
      <c r="N1406" s="321" t="s">
        <v>224</v>
      </c>
      <c r="O1406" s="321" t="s">
        <v>225</v>
      </c>
      <c r="P1406" s="322" t="s">
        <v>225</v>
      </c>
      <c r="Q1406" s="308"/>
    </row>
    <row r="1407" spans="3:17" x14ac:dyDescent="0.2">
      <c r="C1407" s="315">
        <v>2808</v>
      </c>
      <c r="D1407" s="316" t="s">
        <v>1225</v>
      </c>
      <c r="E1407" s="317" t="s">
        <v>3446</v>
      </c>
      <c r="F1407" s="317" t="s">
        <v>4062</v>
      </c>
      <c r="G1407" s="318" t="s">
        <v>6486</v>
      </c>
      <c r="H1407" s="319">
        <v>0</v>
      </c>
      <c r="I1407" s="319">
        <v>0</v>
      </c>
      <c r="J1407" s="319">
        <v>0</v>
      </c>
      <c r="K1407" s="320" t="s">
        <v>2504</v>
      </c>
      <c r="L1407" s="320" t="s">
        <v>2504</v>
      </c>
      <c r="M1407" s="320" t="s">
        <v>2504</v>
      </c>
      <c r="N1407" s="321" t="s">
        <v>4096</v>
      </c>
      <c r="O1407" s="321" t="s">
        <v>4096</v>
      </c>
      <c r="P1407" s="322" t="s">
        <v>4096</v>
      </c>
      <c r="Q1407" s="308"/>
    </row>
    <row r="1408" spans="3:17" x14ac:dyDescent="0.2">
      <c r="C1408" s="315">
        <v>1957</v>
      </c>
      <c r="D1408" s="316" t="s">
        <v>1225</v>
      </c>
      <c r="E1408" s="317" t="s">
        <v>3446</v>
      </c>
      <c r="F1408" s="317" t="s">
        <v>4062</v>
      </c>
      <c r="G1408" s="318" t="s">
        <v>6487</v>
      </c>
      <c r="H1408" s="319">
        <v>3.7433333333116026</v>
      </c>
      <c r="I1408" s="319">
        <v>0</v>
      </c>
      <c r="J1408" s="319">
        <v>0</v>
      </c>
      <c r="K1408" s="320">
        <v>20</v>
      </c>
      <c r="L1408" s="320">
        <v>10</v>
      </c>
      <c r="M1408" s="320">
        <v>3</v>
      </c>
      <c r="N1408" s="321" t="s">
        <v>225</v>
      </c>
      <c r="O1408" s="321" t="s">
        <v>225</v>
      </c>
      <c r="P1408" s="322" t="s">
        <v>225</v>
      </c>
      <c r="Q1408" s="308"/>
    </row>
    <row r="1409" spans="3:17" x14ac:dyDescent="0.2">
      <c r="C1409" s="315">
        <v>1956</v>
      </c>
      <c r="D1409" s="316" t="s">
        <v>1225</v>
      </c>
      <c r="E1409" s="317" t="s">
        <v>3446</v>
      </c>
      <c r="F1409" s="317" t="s">
        <v>4062</v>
      </c>
      <c r="G1409" s="318" t="s">
        <v>6488</v>
      </c>
      <c r="H1409" s="319">
        <v>3.7433333333116026</v>
      </c>
      <c r="I1409" s="319">
        <v>0</v>
      </c>
      <c r="J1409" s="319">
        <v>0</v>
      </c>
      <c r="K1409" s="320">
        <v>20</v>
      </c>
      <c r="L1409" s="320">
        <v>10</v>
      </c>
      <c r="M1409" s="320">
        <v>3</v>
      </c>
      <c r="N1409" s="321" t="s">
        <v>225</v>
      </c>
      <c r="O1409" s="321" t="s">
        <v>225</v>
      </c>
      <c r="P1409" s="322" t="s">
        <v>225</v>
      </c>
      <c r="Q1409" s="308"/>
    </row>
    <row r="1410" spans="3:17" x14ac:dyDescent="0.2">
      <c r="C1410" s="315">
        <v>3189</v>
      </c>
      <c r="D1410" s="316" t="s">
        <v>1225</v>
      </c>
      <c r="E1410" s="317" t="s">
        <v>3446</v>
      </c>
      <c r="F1410" s="317" t="s">
        <v>4062</v>
      </c>
      <c r="G1410" s="318" t="s">
        <v>6489</v>
      </c>
      <c r="H1410" s="319">
        <v>23.896666666714012</v>
      </c>
      <c r="I1410" s="319">
        <v>2.6966666667256507</v>
      </c>
      <c r="J1410" s="319">
        <v>0.4</v>
      </c>
      <c r="K1410" s="320">
        <v>15</v>
      </c>
      <c r="L1410" s="320">
        <v>30</v>
      </c>
      <c r="M1410" s="320">
        <v>5</v>
      </c>
      <c r="N1410" s="321" t="s">
        <v>224</v>
      </c>
      <c r="O1410" s="321" t="s">
        <v>225</v>
      </c>
      <c r="P1410" s="322" t="s">
        <v>225</v>
      </c>
      <c r="Q1410" s="308"/>
    </row>
    <row r="1411" spans="3:17" x14ac:dyDescent="0.2">
      <c r="C1411" s="315">
        <v>2968</v>
      </c>
      <c r="D1411" s="316" t="s">
        <v>1225</v>
      </c>
      <c r="E1411" s="317" t="s">
        <v>18</v>
      </c>
      <c r="F1411" s="317" t="s">
        <v>4062</v>
      </c>
      <c r="G1411" s="318" t="s">
        <v>6490</v>
      </c>
      <c r="H1411" s="319">
        <v>6.0533333333674824</v>
      </c>
      <c r="I1411" s="319">
        <v>1.2233333333395422</v>
      </c>
      <c r="J1411" s="319">
        <v>0</v>
      </c>
      <c r="K1411" s="320">
        <v>20</v>
      </c>
      <c r="L1411" s="320">
        <v>10</v>
      </c>
      <c r="M1411" s="320">
        <v>3</v>
      </c>
      <c r="N1411" s="321" t="s">
        <v>225</v>
      </c>
      <c r="O1411" s="321" t="s">
        <v>225</v>
      </c>
      <c r="P1411" s="322" t="s">
        <v>225</v>
      </c>
      <c r="Q1411" s="308"/>
    </row>
    <row r="1412" spans="3:17" x14ac:dyDescent="0.2">
      <c r="C1412" s="315">
        <v>2963</v>
      </c>
      <c r="D1412" s="316" t="s">
        <v>1225</v>
      </c>
      <c r="E1412" s="317" t="s">
        <v>18</v>
      </c>
      <c r="F1412" s="317" t="s">
        <v>4062</v>
      </c>
      <c r="G1412" s="318" t="s">
        <v>6491</v>
      </c>
      <c r="H1412" s="319">
        <v>2.8566666666883975</v>
      </c>
      <c r="I1412" s="319">
        <v>1.2433333333698102</v>
      </c>
      <c r="J1412" s="319">
        <v>0</v>
      </c>
      <c r="K1412" s="320">
        <v>20</v>
      </c>
      <c r="L1412" s="320">
        <v>10</v>
      </c>
      <c r="M1412" s="320">
        <v>3</v>
      </c>
      <c r="N1412" s="321" t="s">
        <v>225</v>
      </c>
      <c r="O1412" s="321" t="s">
        <v>225</v>
      </c>
      <c r="P1412" s="322" t="s">
        <v>225</v>
      </c>
      <c r="Q1412" s="308"/>
    </row>
    <row r="1413" spans="3:17" x14ac:dyDescent="0.2">
      <c r="C1413" s="315">
        <v>2979</v>
      </c>
      <c r="D1413" s="316" t="s">
        <v>1225</v>
      </c>
      <c r="E1413" s="317" t="s">
        <v>3446</v>
      </c>
      <c r="F1413" s="317" t="s">
        <v>4062</v>
      </c>
      <c r="G1413" s="318" t="s">
        <v>6492</v>
      </c>
      <c r="H1413" s="319">
        <v>12.583333333348856</v>
      </c>
      <c r="I1413" s="319">
        <v>0.34000000002561137</v>
      </c>
      <c r="J1413" s="319">
        <v>0.2</v>
      </c>
      <c r="K1413" s="320">
        <v>20</v>
      </c>
      <c r="L1413" s="320">
        <v>10</v>
      </c>
      <c r="M1413" s="320">
        <v>3</v>
      </c>
      <c r="N1413" s="321" t="s">
        <v>225</v>
      </c>
      <c r="O1413" s="321" t="s">
        <v>225</v>
      </c>
      <c r="P1413" s="322" t="s">
        <v>225</v>
      </c>
      <c r="Q1413" s="308"/>
    </row>
    <row r="1414" spans="3:17" x14ac:dyDescent="0.2">
      <c r="C1414" s="315">
        <v>2992</v>
      </c>
      <c r="D1414" s="316" t="s">
        <v>1225</v>
      </c>
      <c r="E1414" s="317" t="s">
        <v>3442</v>
      </c>
      <c r="F1414" s="317" t="s">
        <v>4062</v>
      </c>
      <c r="G1414" s="318" t="s">
        <v>6493</v>
      </c>
      <c r="H1414" s="319">
        <v>6.7700000000302687</v>
      </c>
      <c r="I1414" s="319">
        <v>4.9000000000116417</v>
      </c>
      <c r="J1414" s="319">
        <v>0.2</v>
      </c>
      <c r="K1414" s="320">
        <v>20</v>
      </c>
      <c r="L1414" s="320">
        <v>10</v>
      </c>
      <c r="M1414" s="320">
        <v>3</v>
      </c>
      <c r="N1414" s="321" t="s">
        <v>225</v>
      </c>
      <c r="O1414" s="321" t="s">
        <v>225</v>
      </c>
      <c r="P1414" s="322" t="s">
        <v>225</v>
      </c>
      <c r="Q1414" s="308"/>
    </row>
    <row r="1415" spans="3:17" x14ac:dyDescent="0.2">
      <c r="C1415" s="315">
        <v>3083</v>
      </c>
      <c r="D1415" s="316" t="s">
        <v>1225</v>
      </c>
      <c r="E1415" s="317" t="s">
        <v>3380</v>
      </c>
      <c r="F1415" s="317" t="s">
        <v>4062</v>
      </c>
      <c r="G1415" s="318" t="s">
        <v>6494</v>
      </c>
      <c r="H1415" s="319">
        <v>0</v>
      </c>
      <c r="I1415" s="319">
        <v>0</v>
      </c>
      <c r="J1415" s="319">
        <v>0</v>
      </c>
      <c r="K1415" s="320">
        <v>20</v>
      </c>
      <c r="L1415" s="320">
        <v>10</v>
      </c>
      <c r="M1415" s="320">
        <v>3</v>
      </c>
      <c r="N1415" s="321" t="s">
        <v>225</v>
      </c>
      <c r="O1415" s="321" t="s">
        <v>225</v>
      </c>
      <c r="P1415" s="322" t="s">
        <v>225</v>
      </c>
      <c r="Q1415" s="308"/>
    </row>
    <row r="1416" spans="3:17" x14ac:dyDescent="0.2">
      <c r="C1416" s="315">
        <v>3118</v>
      </c>
      <c r="D1416" s="316" t="s">
        <v>1225</v>
      </c>
      <c r="E1416" s="317" t="s">
        <v>3446</v>
      </c>
      <c r="F1416" s="317" t="s">
        <v>4062</v>
      </c>
      <c r="G1416" s="318" t="s">
        <v>6495</v>
      </c>
      <c r="H1416" s="319">
        <v>4.9433333333116032</v>
      </c>
      <c r="I1416" s="319">
        <v>6.3966666667023677</v>
      </c>
      <c r="J1416" s="319">
        <v>0</v>
      </c>
      <c r="K1416" s="320">
        <v>15</v>
      </c>
      <c r="L1416" s="320">
        <v>30</v>
      </c>
      <c r="M1416" s="320">
        <v>5</v>
      </c>
      <c r="N1416" s="321" t="s">
        <v>225</v>
      </c>
      <c r="O1416" s="321" t="s">
        <v>225</v>
      </c>
      <c r="P1416" s="322" t="s">
        <v>225</v>
      </c>
      <c r="Q1416" s="308"/>
    </row>
    <row r="1417" spans="3:17" x14ac:dyDescent="0.2">
      <c r="C1417" s="315">
        <v>3182</v>
      </c>
      <c r="D1417" s="316" t="s">
        <v>1225</v>
      </c>
      <c r="E1417" s="317" t="s">
        <v>3446</v>
      </c>
      <c r="F1417" s="317" t="s">
        <v>4062</v>
      </c>
      <c r="G1417" s="318" t="s">
        <v>6496</v>
      </c>
      <c r="H1417" s="319">
        <v>37.950000000139703</v>
      </c>
      <c r="I1417" s="319">
        <v>3.8700000000419097</v>
      </c>
      <c r="J1417" s="319">
        <v>0.2</v>
      </c>
      <c r="K1417" s="320">
        <v>15</v>
      </c>
      <c r="L1417" s="320">
        <v>30</v>
      </c>
      <c r="M1417" s="320">
        <v>5</v>
      </c>
      <c r="N1417" s="321" t="s">
        <v>224</v>
      </c>
      <c r="O1417" s="321" t="s">
        <v>225</v>
      </c>
      <c r="P1417" s="322" t="s">
        <v>225</v>
      </c>
      <c r="Q1417" s="308"/>
    </row>
    <row r="1418" spans="3:17" x14ac:dyDescent="0.2">
      <c r="C1418" s="315">
        <v>2878</v>
      </c>
      <c r="D1418" s="316" t="s">
        <v>1225</v>
      </c>
      <c r="E1418" s="317" t="s">
        <v>3360</v>
      </c>
      <c r="F1418" s="317" t="s">
        <v>4062</v>
      </c>
      <c r="G1418" s="318" t="s">
        <v>6497</v>
      </c>
      <c r="H1418" s="319">
        <v>0.83666666666977108</v>
      </c>
      <c r="I1418" s="319">
        <v>7.869999999948778</v>
      </c>
      <c r="J1418" s="319">
        <v>0</v>
      </c>
      <c r="K1418" s="320">
        <v>20</v>
      </c>
      <c r="L1418" s="320">
        <v>15</v>
      </c>
      <c r="M1418" s="320">
        <v>4</v>
      </c>
      <c r="N1418" s="321" t="s">
        <v>225</v>
      </c>
      <c r="O1418" s="321" t="s">
        <v>225</v>
      </c>
      <c r="P1418" s="322" t="s">
        <v>225</v>
      </c>
      <c r="Q1418" s="308"/>
    </row>
    <row r="1419" spans="3:17" x14ac:dyDescent="0.2">
      <c r="C1419" s="315">
        <v>3188</v>
      </c>
      <c r="D1419" s="316" t="s">
        <v>1225</v>
      </c>
      <c r="E1419" s="317" t="s">
        <v>3361</v>
      </c>
      <c r="F1419" s="317" t="s">
        <v>4062</v>
      </c>
      <c r="G1419" s="318" t="s">
        <v>6498</v>
      </c>
      <c r="H1419" s="319">
        <v>9.0699999999837022</v>
      </c>
      <c r="I1419" s="319">
        <v>18.543333333323243</v>
      </c>
      <c r="J1419" s="319">
        <v>0</v>
      </c>
      <c r="K1419" s="320">
        <v>15</v>
      </c>
      <c r="L1419" s="320">
        <v>30</v>
      </c>
      <c r="M1419" s="320">
        <v>5</v>
      </c>
      <c r="N1419" s="321" t="s">
        <v>225</v>
      </c>
      <c r="O1419" s="321" t="s">
        <v>225</v>
      </c>
      <c r="P1419" s="322" t="s">
        <v>225</v>
      </c>
      <c r="Q1419" s="308"/>
    </row>
    <row r="1420" spans="3:17" x14ac:dyDescent="0.2">
      <c r="C1420" s="315">
        <v>2881</v>
      </c>
      <c r="D1420" s="316" t="s">
        <v>1225</v>
      </c>
      <c r="E1420" s="317" t="s">
        <v>3362</v>
      </c>
      <c r="F1420" s="317" t="s">
        <v>4062</v>
      </c>
      <c r="G1420" s="318" t="s">
        <v>6499</v>
      </c>
      <c r="H1420" s="319">
        <v>0</v>
      </c>
      <c r="I1420" s="319">
        <v>0</v>
      </c>
      <c r="J1420" s="319">
        <v>0</v>
      </c>
      <c r="K1420" s="320">
        <v>20</v>
      </c>
      <c r="L1420" s="320">
        <v>15</v>
      </c>
      <c r="M1420" s="320">
        <v>4</v>
      </c>
      <c r="N1420" s="321" t="s">
        <v>225</v>
      </c>
      <c r="O1420" s="321" t="s">
        <v>225</v>
      </c>
      <c r="P1420" s="322" t="s">
        <v>225</v>
      </c>
      <c r="Q1420" s="308"/>
    </row>
    <row r="1421" spans="3:17" x14ac:dyDescent="0.2">
      <c r="C1421" s="315">
        <v>3084</v>
      </c>
      <c r="D1421" s="316" t="s">
        <v>1225</v>
      </c>
      <c r="E1421" s="317" t="s">
        <v>3362</v>
      </c>
      <c r="F1421" s="317" t="s">
        <v>4062</v>
      </c>
      <c r="G1421" s="318" t="s">
        <v>6500</v>
      </c>
      <c r="H1421" s="319">
        <v>9.843333333358169</v>
      </c>
      <c r="I1421" s="319">
        <v>1.7933333332766779</v>
      </c>
      <c r="J1421" s="319">
        <v>0</v>
      </c>
      <c r="K1421" s="320">
        <v>20</v>
      </c>
      <c r="L1421" s="320">
        <v>10</v>
      </c>
      <c r="M1421" s="320">
        <v>3</v>
      </c>
      <c r="N1421" s="321" t="s">
        <v>225</v>
      </c>
      <c r="O1421" s="321" t="s">
        <v>225</v>
      </c>
      <c r="P1421" s="322" t="s">
        <v>225</v>
      </c>
      <c r="Q1421" s="308"/>
    </row>
    <row r="1422" spans="3:17" x14ac:dyDescent="0.2">
      <c r="C1422" s="315">
        <v>3193</v>
      </c>
      <c r="D1422" s="316" t="s">
        <v>1225</v>
      </c>
      <c r="E1422" s="317" t="s">
        <v>3453</v>
      </c>
      <c r="F1422" s="317" t="s">
        <v>4062</v>
      </c>
      <c r="G1422" s="318" t="s">
        <v>6501</v>
      </c>
      <c r="H1422" s="319">
        <v>6.6533333333325579</v>
      </c>
      <c r="I1422" s="319">
        <v>17.076666666625535</v>
      </c>
      <c r="J1422" s="319">
        <v>0.60000000000000009</v>
      </c>
      <c r="K1422" s="320">
        <v>15</v>
      </c>
      <c r="L1422" s="320">
        <v>30</v>
      </c>
      <c r="M1422" s="320">
        <v>5</v>
      </c>
      <c r="N1422" s="321" t="s">
        <v>225</v>
      </c>
      <c r="O1422" s="321" t="s">
        <v>225</v>
      </c>
      <c r="P1422" s="322" t="s">
        <v>225</v>
      </c>
      <c r="Q1422" s="308"/>
    </row>
    <row r="1423" spans="3:17" x14ac:dyDescent="0.2">
      <c r="C1423" s="315">
        <v>2876</v>
      </c>
      <c r="D1423" s="316" t="s">
        <v>1225</v>
      </c>
      <c r="E1423" s="317" t="s">
        <v>3363</v>
      </c>
      <c r="F1423" s="317" t="s">
        <v>4062</v>
      </c>
      <c r="G1423" s="318" t="s">
        <v>6502</v>
      </c>
      <c r="H1423" s="319">
        <v>2.4933333333232444</v>
      </c>
      <c r="I1423" s="319">
        <v>1.4200000000186266</v>
      </c>
      <c r="J1423" s="319">
        <v>0</v>
      </c>
      <c r="K1423" s="320">
        <v>20</v>
      </c>
      <c r="L1423" s="320">
        <v>15</v>
      </c>
      <c r="M1423" s="320">
        <v>4</v>
      </c>
      <c r="N1423" s="321" t="s">
        <v>225</v>
      </c>
      <c r="O1423" s="321" t="s">
        <v>225</v>
      </c>
      <c r="P1423" s="322" t="s">
        <v>225</v>
      </c>
      <c r="Q1423" s="308"/>
    </row>
    <row r="1424" spans="3:17" x14ac:dyDescent="0.2">
      <c r="C1424" s="315">
        <v>2994</v>
      </c>
      <c r="D1424" s="316" t="s">
        <v>1225</v>
      </c>
      <c r="E1424" s="317" t="s">
        <v>3364</v>
      </c>
      <c r="F1424" s="317" t="s">
        <v>4062</v>
      </c>
      <c r="G1424" s="318" t="s">
        <v>6503</v>
      </c>
      <c r="H1424" s="319">
        <v>643.44666666670241</v>
      </c>
      <c r="I1424" s="319">
        <v>12.836666666634848</v>
      </c>
      <c r="J1424" s="319">
        <v>0.60000000000000009</v>
      </c>
      <c r="K1424" s="320">
        <v>40.200000000000003</v>
      </c>
      <c r="L1424" s="320">
        <v>20.100000000000001</v>
      </c>
      <c r="M1424" s="320">
        <v>6.03</v>
      </c>
      <c r="N1424" s="321" t="s">
        <v>224</v>
      </c>
      <c r="O1424" s="321" t="s">
        <v>225</v>
      </c>
      <c r="P1424" s="322" t="s">
        <v>225</v>
      </c>
      <c r="Q1424" s="308"/>
    </row>
    <row r="1425" spans="3:17" x14ac:dyDescent="0.2">
      <c r="C1425" s="315">
        <v>2995</v>
      </c>
      <c r="D1425" s="316" t="s">
        <v>1225</v>
      </c>
      <c r="E1425" s="317" t="s">
        <v>3364</v>
      </c>
      <c r="F1425" s="317" t="s">
        <v>4062</v>
      </c>
      <c r="G1425" s="318" t="s">
        <v>6504</v>
      </c>
      <c r="H1425" s="319">
        <v>45.406666666665117</v>
      </c>
      <c r="I1425" s="319">
        <v>16.11000000005588</v>
      </c>
      <c r="J1425" s="319">
        <v>0</v>
      </c>
      <c r="K1425" s="320">
        <v>40.24</v>
      </c>
      <c r="L1425" s="320">
        <v>20.12</v>
      </c>
      <c r="M1425" s="320">
        <v>6.0359999999999987</v>
      </c>
      <c r="N1425" s="321" t="s">
        <v>224</v>
      </c>
      <c r="O1425" s="321" t="s">
        <v>225</v>
      </c>
      <c r="P1425" s="322" t="s">
        <v>225</v>
      </c>
      <c r="Q1425" s="308"/>
    </row>
    <row r="1426" spans="3:17" x14ac:dyDescent="0.2">
      <c r="C1426" s="315">
        <v>3031</v>
      </c>
      <c r="D1426" s="316" t="s">
        <v>1225</v>
      </c>
      <c r="E1426" s="317" t="s">
        <v>3364</v>
      </c>
      <c r="F1426" s="317" t="s">
        <v>4062</v>
      </c>
      <c r="G1426" s="318" t="s">
        <v>6505</v>
      </c>
      <c r="H1426" s="319">
        <v>97.39999999984866</v>
      </c>
      <c r="I1426" s="319">
        <v>26.650000000011644</v>
      </c>
      <c r="J1426" s="319">
        <v>0</v>
      </c>
      <c r="K1426" s="320">
        <v>23.6</v>
      </c>
      <c r="L1426" s="320">
        <v>11.8</v>
      </c>
      <c r="M1426" s="320">
        <v>3.54</v>
      </c>
      <c r="N1426" s="321" t="s">
        <v>224</v>
      </c>
      <c r="O1426" s="321" t="s">
        <v>224</v>
      </c>
      <c r="P1426" s="322" t="s">
        <v>225</v>
      </c>
      <c r="Q1426" s="308"/>
    </row>
    <row r="1427" spans="3:17" x14ac:dyDescent="0.2">
      <c r="C1427" s="315">
        <v>3032</v>
      </c>
      <c r="D1427" s="316" t="s">
        <v>1225</v>
      </c>
      <c r="E1427" s="317" t="s">
        <v>3364</v>
      </c>
      <c r="F1427" s="317" t="s">
        <v>4062</v>
      </c>
      <c r="G1427" s="318" t="s">
        <v>6506</v>
      </c>
      <c r="H1427" s="319">
        <v>94.676666666544051</v>
      </c>
      <c r="I1427" s="319">
        <v>23.82333333338611</v>
      </c>
      <c r="J1427" s="319">
        <v>0</v>
      </c>
      <c r="K1427" s="320">
        <v>23.6</v>
      </c>
      <c r="L1427" s="320">
        <v>11.8</v>
      </c>
      <c r="M1427" s="320">
        <v>3.54</v>
      </c>
      <c r="N1427" s="321" t="s">
        <v>224</v>
      </c>
      <c r="O1427" s="321" t="s">
        <v>224</v>
      </c>
      <c r="P1427" s="322" t="s">
        <v>225</v>
      </c>
      <c r="Q1427" s="308"/>
    </row>
    <row r="1428" spans="3:17" x14ac:dyDescent="0.2">
      <c r="C1428" s="315">
        <v>3100</v>
      </c>
      <c r="D1428" s="316" t="s">
        <v>1225</v>
      </c>
      <c r="E1428" s="317" t="s">
        <v>3364</v>
      </c>
      <c r="F1428" s="317" t="s">
        <v>4062</v>
      </c>
      <c r="G1428" s="318" t="s">
        <v>6507</v>
      </c>
      <c r="H1428" s="319">
        <v>10.879999999981374</v>
      </c>
      <c r="I1428" s="319">
        <v>0</v>
      </c>
      <c r="J1428" s="319">
        <v>0</v>
      </c>
      <c r="K1428" s="320" t="s">
        <v>2504</v>
      </c>
      <c r="L1428" s="320" t="s">
        <v>2504</v>
      </c>
      <c r="M1428" s="320" t="s">
        <v>2504</v>
      </c>
      <c r="N1428" s="321" t="s">
        <v>225</v>
      </c>
      <c r="O1428" s="321" t="s">
        <v>225</v>
      </c>
      <c r="P1428" s="322" t="s">
        <v>225</v>
      </c>
      <c r="Q1428" s="308"/>
    </row>
    <row r="1429" spans="3:17" x14ac:dyDescent="0.2">
      <c r="C1429" s="315">
        <v>3101</v>
      </c>
      <c r="D1429" s="316" t="s">
        <v>1225</v>
      </c>
      <c r="E1429" s="317" t="s">
        <v>3364</v>
      </c>
      <c r="F1429" s="317" t="s">
        <v>4062</v>
      </c>
      <c r="G1429" s="318" t="s">
        <v>6508</v>
      </c>
      <c r="H1429" s="319">
        <v>13.106666666676757</v>
      </c>
      <c r="I1429" s="319">
        <v>0</v>
      </c>
      <c r="J1429" s="319">
        <v>0</v>
      </c>
      <c r="K1429" s="320" t="s">
        <v>2504</v>
      </c>
      <c r="L1429" s="320" t="s">
        <v>2504</v>
      </c>
      <c r="M1429" s="320" t="s">
        <v>2504</v>
      </c>
      <c r="N1429" s="321" t="s">
        <v>225</v>
      </c>
      <c r="O1429" s="321" t="s">
        <v>225</v>
      </c>
      <c r="P1429" s="322" t="s">
        <v>225</v>
      </c>
      <c r="Q1429" s="308"/>
    </row>
    <row r="1430" spans="3:17" x14ac:dyDescent="0.2">
      <c r="C1430" s="315">
        <v>2824</v>
      </c>
      <c r="D1430" s="316" t="s">
        <v>1225</v>
      </c>
      <c r="E1430" s="317" t="s">
        <v>3364</v>
      </c>
      <c r="F1430" s="317" t="s">
        <v>4062</v>
      </c>
      <c r="G1430" s="318" t="s">
        <v>6509</v>
      </c>
      <c r="H1430" s="319">
        <v>1.5966666666674429</v>
      </c>
      <c r="I1430" s="319">
        <v>0</v>
      </c>
      <c r="J1430" s="319">
        <v>0</v>
      </c>
      <c r="K1430" s="320" t="s">
        <v>2504</v>
      </c>
      <c r="L1430" s="320" t="s">
        <v>2504</v>
      </c>
      <c r="M1430" s="320" t="s">
        <v>2504</v>
      </c>
      <c r="N1430" s="321" t="s">
        <v>225</v>
      </c>
      <c r="O1430" s="321" t="s">
        <v>225</v>
      </c>
      <c r="P1430" s="322" t="s">
        <v>225</v>
      </c>
      <c r="Q1430" s="308"/>
    </row>
    <row r="1431" spans="3:17" x14ac:dyDescent="0.2">
      <c r="C1431" s="315">
        <v>2825</v>
      </c>
      <c r="D1431" s="316" t="s">
        <v>1225</v>
      </c>
      <c r="E1431" s="317" t="s">
        <v>3364</v>
      </c>
      <c r="F1431" s="317" t="s">
        <v>4062</v>
      </c>
      <c r="G1431" s="318" t="s">
        <v>6510</v>
      </c>
      <c r="H1431" s="319">
        <v>1.1566666666651144</v>
      </c>
      <c r="I1431" s="319">
        <v>0</v>
      </c>
      <c r="J1431" s="319">
        <v>0</v>
      </c>
      <c r="K1431" s="320" t="s">
        <v>2504</v>
      </c>
      <c r="L1431" s="320" t="s">
        <v>2504</v>
      </c>
      <c r="M1431" s="320" t="s">
        <v>2504</v>
      </c>
      <c r="N1431" s="321" t="s">
        <v>225</v>
      </c>
      <c r="O1431" s="321" t="s">
        <v>225</v>
      </c>
      <c r="P1431" s="322" t="s">
        <v>225</v>
      </c>
      <c r="Q1431" s="308"/>
    </row>
    <row r="1432" spans="3:17" x14ac:dyDescent="0.2">
      <c r="C1432" s="315">
        <v>2982</v>
      </c>
      <c r="D1432" s="316" t="s">
        <v>1225</v>
      </c>
      <c r="E1432" s="317" t="s">
        <v>3366</v>
      </c>
      <c r="F1432" s="317" t="s">
        <v>4062</v>
      </c>
      <c r="G1432" s="318" t="s">
        <v>6511</v>
      </c>
      <c r="H1432" s="319">
        <v>58.970000000030268</v>
      </c>
      <c r="I1432" s="319">
        <v>25.903333333320916</v>
      </c>
      <c r="J1432" s="319">
        <v>0</v>
      </c>
      <c r="K1432" s="320">
        <v>20</v>
      </c>
      <c r="L1432" s="320">
        <v>10</v>
      </c>
      <c r="M1432" s="320">
        <v>3</v>
      </c>
      <c r="N1432" s="321" t="s">
        <v>224</v>
      </c>
      <c r="O1432" s="321" t="s">
        <v>224</v>
      </c>
      <c r="P1432" s="322" t="s">
        <v>225</v>
      </c>
      <c r="Q1432" s="308"/>
    </row>
    <row r="1433" spans="3:17" x14ac:dyDescent="0.2">
      <c r="C1433" s="315">
        <v>2983</v>
      </c>
      <c r="D1433" s="316" t="s">
        <v>1225</v>
      </c>
      <c r="E1433" s="317" t="s">
        <v>3366</v>
      </c>
      <c r="F1433" s="317" t="s">
        <v>4062</v>
      </c>
      <c r="G1433" s="318" t="s">
        <v>6512</v>
      </c>
      <c r="H1433" s="319">
        <v>57.973333333327901</v>
      </c>
      <c r="I1433" s="319">
        <v>0</v>
      </c>
      <c r="J1433" s="319">
        <v>0</v>
      </c>
      <c r="K1433" s="320">
        <v>20</v>
      </c>
      <c r="L1433" s="320">
        <v>10</v>
      </c>
      <c r="M1433" s="320">
        <v>3</v>
      </c>
      <c r="N1433" s="321" t="s">
        <v>224</v>
      </c>
      <c r="O1433" s="321" t="s">
        <v>225</v>
      </c>
      <c r="P1433" s="322" t="s">
        <v>225</v>
      </c>
      <c r="Q1433" s="308"/>
    </row>
    <row r="1434" spans="3:17" x14ac:dyDescent="0.2">
      <c r="C1434" s="315">
        <v>2984</v>
      </c>
      <c r="D1434" s="316" t="s">
        <v>1225</v>
      </c>
      <c r="E1434" s="317" t="s">
        <v>3366</v>
      </c>
      <c r="F1434" s="317" t="s">
        <v>4062</v>
      </c>
      <c r="G1434" s="318" t="s">
        <v>6513</v>
      </c>
      <c r="H1434" s="319">
        <v>5.906666666676756</v>
      </c>
      <c r="I1434" s="319">
        <v>0</v>
      </c>
      <c r="J1434" s="319">
        <v>0</v>
      </c>
      <c r="K1434" s="320">
        <v>20</v>
      </c>
      <c r="L1434" s="320">
        <v>10</v>
      </c>
      <c r="M1434" s="320">
        <v>3</v>
      </c>
      <c r="N1434" s="321" t="s">
        <v>225</v>
      </c>
      <c r="O1434" s="321" t="s">
        <v>225</v>
      </c>
      <c r="P1434" s="322" t="s">
        <v>225</v>
      </c>
      <c r="Q1434" s="308"/>
    </row>
    <row r="1435" spans="3:17" x14ac:dyDescent="0.2">
      <c r="C1435" s="315">
        <v>2986</v>
      </c>
      <c r="D1435" s="316" t="s">
        <v>1225</v>
      </c>
      <c r="E1435" s="317" t="s">
        <v>3366</v>
      </c>
      <c r="F1435" s="317" t="s">
        <v>4062</v>
      </c>
      <c r="G1435" s="318" t="s">
        <v>6514</v>
      </c>
      <c r="H1435" s="319">
        <v>3.9833333333255725</v>
      </c>
      <c r="I1435" s="319">
        <v>0</v>
      </c>
      <c r="J1435" s="319">
        <v>0</v>
      </c>
      <c r="K1435" s="320">
        <v>20</v>
      </c>
      <c r="L1435" s="320">
        <v>10</v>
      </c>
      <c r="M1435" s="320">
        <v>3</v>
      </c>
      <c r="N1435" s="321" t="s">
        <v>225</v>
      </c>
      <c r="O1435" s="321" t="s">
        <v>225</v>
      </c>
      <c r="P1435" s="322" t="s">
        <v>225</v>
      </c>
      <c r="Q1435" s="308"/>
    </row>
    <row r="1436" spans="3:17" x14ac:dyDescent="0.2">
      <c r="C1436" s="315">
        <v>2987</v>
      </c>
      <c r="D1436" s="316" t="s">
        <v>1225</v>
      </c>
      <c r="E1436" s="317" t="s">
        <v>3366</v>
      </c>
      <c r="F1436" s="317" t="s">
        <v>4062</v>
      </c>
      <c r="G1436" s="318" t="s">
        <v>6515</v>
      </c>
      <c r="H1436" s="319">
        <v>37.78333333327901</v>
      </c>
      <c r="I1436" s="319">
        <v>8.4099999999976713</v>
      </c>
      <c r="J1436" s="319">
        <v>0</v>
      </c>
      <c r="K1436" s="320">
        <v>20</v>
      </c>
      <c r="L1436" s="320">
        <v>10</v>
      </c>
      <c r="M1436" s="320">
        <v>3</v>
      </c>
      <c r="N1436" s="321" t="s">
        <v>224</v>
      </c>
      <c r="O1436" s="321" t="s">
        <v>225</v>
      </c>
      <c r="P1436" s="322" t="s">
        <v>225</v>
      </c>
      <c r="Q1436" s="308"/>
    </row>
    <row r="1437" spans="3:17" x14ac:dyDescent="0.2">
      <c r="C1437" s="315">
        <v>3029</v>
      </c>
      <c r="D1437" s="316" t="s">
        <v>1225</v>
      </c>
      <c r="E1437" s="317" t="s">
        <v>3366</v>
      </c>
      <c r="F1437" s="317" t="s">
        <v>4062</v>
      </c>
      <c r="G1437" s="318" t="s">
        <v>6516</v>
      </c>
      <c r="H1437" s="319">
        <v>0</v>
      </c>
      <c r="I1437" s="319">
        <v>2.2799999999930152</v>
      </c>
      <c r="J1437" s="319">
        <v>0</v>
      </c>
      <c r="K1437" s="320">
        <v>20</v>
      </c>
      <c r="L1437" s="320">
        <v>10</v>
      </c>
      <c r="M1437" s="320">
        <v>3</v>
      </c>
      <c r="N1437" s="321" t="s">
        <v>225</v>
      </c>
      <c r="O1437" s="321" t="s">
        <v>225</v>
      </c>
      <c r="P1437" s="322" t="s">
        <v>225</v>
      </c>
      <c r="Q1437" s="308"/>
    </row>
    <row r="1438" spans="3:17" x14ac:dyDescent="0.2">
      <c r="C1438" s="315">
        <v>3037</v>
      </c>
      <c r="D1438" s="316" t="s">
        <v>1225</v>
      </c>
      <c r="E1438" s="317" t="s">
        <v>3366</v>
      </c>
      <c r="F1438" s="317" t="s">
        <v>4062</v>
      </c>
      <c r="G1438" s="318" t="s">
        <v>6517</v>
      </c>
      <c r="H1438" s="319">
        <v>109.84333333329997</v>
      </c>
      <c r="I1438" s="319">
        <v>14.953333333320916</v>
      </c>
      <c r="J1438" s="319">
        <v>0</v>
      </c>
      <c r="K1438" s="320">
        <v>20</v>
      </c>
      <c r="L1438" s="320">
        <v>10</v>
      </c>
      <c r="M1438" s="320">
        <v>3</v>
      </c>
      <c r="N1438" s="321" t="s">
        <v>224</v>
      </c>
      <c r="O1438" s="321" t="s">
        <v>224</v>
      </c>
      <c r="P1438" s="322" t="s">
        <v>225</v>
      </c>
      <c r="Q1438" s="308"/>
    </row>
    <row r="1439" spans="3:17" x14ac:dyDescent="0.2">
      <c r="C1439" s="315">
        <v>3090</v>
      </c>
      <c r="D1439" s="316" t="s">
        <v>1225</v>
      </c>
      <c r="E1439" s="317" t="s">
        <v>3366</v>
      </c>
      <c r="F1439" s="317" t="s">
        <v>4062</v>
      </c>
      <c r="G1439" s="318" t="s">
        <v>6518</v>
      </c>
      <c r="H1439" s="319">
        <v>636.17999999999302</v>
      </c>
      <c r="I1439" s="319">
        <v>54.086666666669771</v>
      </c>
      <c r="J1439" s="319">
        <v>0</v>
      </c>
      <c r="K1439" s="320">
        <v>20</v>
      </c>
      <c r="L1439" s="320">
        <v>10</v>
      </c>
      <c r="M1439" s="320">
        <v>3</v>
      </c>
      <c r="N1439" s="321" t="s">
        <v>224</v>
      </c>
      <c r="O1439" s="321" t="s">
        <v>224</v>
      </c>
      <c r="P1439" s="322" t="s">
        <v>225</v>
      </c>
      <c r="Q1439" s="308"/>
    </row>
    <row r="1440" spans="3:17" x14ac:dyDescent="0.2">
      <c r="C1440" s="315">
        <v>3052</v>
      </c>
      <c r="D1440" s="316" t="s">
        <v>1225</v>
      </c>
      <c r="E1440" s="317" t="s">
        <v>3366</v>
      </c>
      <c r="F1440" s="317" t="s">
        <v>4062</v>
      </c>
      <c r="G1440" s="318" t="s">
        <v>6519</v>
      </c>
      <c r="H1440" s="319">
        <v>16.030000000039582</v>
      </c>
      <c r="I1440" s="319">
        <v>0.60000000000000009</v>
      </c>
      <c r="J1440" s="319">
        <v>0</v>
      </c>
      <c r="K1440" s="320">
        <v>20</v>
      </c>
      <c r="L1440" s="320">
        <v>10</v>
      </c>
      <c r="M1440" s="320">
        <v>3</v>
      </c>
      <c r="N1440" s="321" t="s">
        <v>225</v>
      </c>
      <c r="O1440" s="321" t="s">
        <v>225</v>
      </c>
      <c r="P1440" s="322" t="s">
        <v>225</v>
      </c>
      <c r="Q1440" s="308"/>
    </row>
    <row r="1441" spans="3:17" x14ac:dyDescent="0.2">
      <c r="C1441" s="315">
        <v>3055</v>
      </c>
      <c r="D1441" s="316" t="s">
        <v>1225</v>
      </c>
      <c r="E1441" s="317" t="s">
        <v>3366</v>
      </c>
      <c r="F1441" s="317" t="s">
        <v>4062</v>
      </c>
      <c r="G1441" s="318" t="s">
        <v>6520</v>
      </c>
      <c r="H1441" s="319">
        <v>726.47333333340941</v>
      </c>
      <c r="I1441" s="319">
        <v>54.963333333365156</v>
      </c>
      <c r="J1441" s="319">
        <v>0</v>
      </c>
      <c r="K1441" s="320">
        <v>20</v>
      </c>
      <c r="L1441" s="320">
        <v>10</v>
      </c>
      <c r="M1441" s="320">
        <v>3</v>
      </c>
      <c r="N1441" s="321" t="s">
        <v>224</v>
      </c>
      <c r="O1441" s="321" t="s">
        <v>224</v>
      </c>
      <c r="P1441" s="322" t="s">
        <v>225</v>
      </c>
      <c r="Q1441" s="308"/>
    </row>
    <row r="1442" spans="3:17" x14ac:dyDescent="0.2">
      <c r="C1442" s="315">
        <v>3057</v>
      </c>
      <c r="D1442" s="316" t="s">
        <v>1225</v>
      </c>
      <c r="E1442" s="317" t="s">
        <v>3366</v>
      </c>
      <c r="F1442" s="317" t="s">
        <v>4062</v>
      </c>
      <c r="G1442" s="318" t="s">
        <v>6521</v>
      </c>
      <c r="H1442" s="319">
        <v>87.658297506448847</v>
      </c>
      <c r="I1442" s="319">
        <v>16.253963886538227</v>
      </c>
      <c r="J1442" s="319">
        <v>0</v>
      </c>
      <c r="K1442" s="320">
        <v>20</v>
      </c>
      <c r="L1442" s="320">
        <v>10</v>
      </c>
      <c r="M1442" s="320">
        <v>3</v>
      </c>
      <c r="N1442" s="321" t="s">
        <v>4096</v>
      </c>
      <c r="O1442" s="321" t="s">
        <v>4096</v>
      </c>
      <c r="P1442" s="322" t="s">
        <v>4096</v>
      </c>
      <c r="Q1442" s="308"/>
    </row>
    <row r="1443" spans="3:17" x14ac:dyDescent="0.2">
      <c r="C1443" s="315">
        <v>3199</v>
      </c>
      <c r="D1443" s="316" t="s">
        <v>1225</v>
      </c>
      <c r="E1443" s="317" t="s">
        <v>3366</v>
      </c>
      <c r="F1443" s="317" t="s">
        <v>4062</v>
      </c>
      <c r="G1443" s="318" t="s">
        <v>6522</v>
      </c>
      <c r="H1443" s="319">
        <v>9.7799999999930165</v>
      </c>
      <c r="I1443" s="319">
        <v>0</v>
      </c>
      <c r="J1443" s="319">
        <v>0</v>
      </c>
      <c r="K1443" s="320">
        <v>15</v>
      </c>
      <c r="L1443" s="320">
        <v>30</v>
      </c>
      <c r="M1443" s="320">
        <v>5</v>
      </c>
      <c r="N1443" s="321" t="s">
        <v>225</v>
      </c>
      <c r="O1443" s="321" t="s">
        <v>225</v>
      </c>
      <c r="P1443" s="322" t="s">
        <v>225</v>
      </c>
      <c r="Q1443" s="308"/>
    </row>
    <row r="1444" spans="3:17" x14ac:dyDescent="0.2">
      <c r="C1444" s="315">
        <v>3200</v>
      </c>
      <c r="D1444" s="316" t="s">
        <v>1225</v>
      </c>
      <c r="E1444" s="317" t="s">
        <v>3366</v>
      </c>
      <c r="F1444" s="317" t="s">
        <v>4062</v>
      </c>
      <c r="G1444" s="318" t="s">
        <v>6523</v>
      </c>
      <c r="H1444" s="319">
        <v>33.009999999997675</v>
      </c>
      <c r="I1444" s="319">
        <v>9.9899999999441214</v>
      </c>
      <c r="J1444" s="319">
        <v>0</v>
      </c>
      <c r="K1444" s="320">
        <v>15</v>
      </c>
      <c r="L1444" s="320">
        <v>30</v>
      </c>
      <c r="M1444" s="320">
        <v>5</v>
      </c>
      <c r="N1444" s="321" t="s">
        <v>224</v>
      </c>
      <c r="O1444" s="321" t="s">
        <v>225</v>
      </c>
      <c r="P1444" s="322" t="s">
        <v>225</v>
      </c>
      <c r="Q1444" s="308"/>
    </row>
    <row r="1445" spans="3:17" x14ac:dyDescent="0.2">
      <c r="C1445" s="315">
        <v>3221</v>
      </c>
      <c r="D1445" s="316" t="s">
        <v>1225</v>
      </c>
      <c r="E1445" s="317" t="s">
        <v>3366</v>
      </c>
      <c r="F1445" s="317" t="s">
        <v>4062</v>
      </c>
      <c r="G1445" s="318" t="s">
        <v>6524</v>
      </c>
      <c r="H1445" s="319">
        <v>8.0133333332953054</v>
      </c>
      <c r="I1445" s="319">
        <v>0</v>
      </c>
      <c r="J1445" s="319">
        <v>0</v>
      </c>
      <c r="K1445" s="320">
        <v>15</v>
      </c>
      <c r="L1445" s="320">
        <v>30</v>
      </c>
      <c r="M1445" s="320">
        <v>5</v>
      </c>
      <c r="N1445" s="321" t="s">
        <v>225</v>
      </c>
      <c r="O1445" s="321" t="s">
        <v>225</v>
      </c>
      <c r="P1445" s="322" t="s">
        <v>225</v>
      </c>
      <c r="Q1445" s="308"/>
    </row>
    <row r="1446" spans="3:17" x14ac:dyDescent="0.2">
      <c r="C1446" s="315">
        <v>3222</v>
      </c>
      <c r="D1446" s="316" t="s">
        <v>1225</v>
      </c>
      <c r="E1446" s="317" t="s">
        <v>3366</v>
      </c>
      <c r="F1446" s="317" t="s">
        <v>4062</v>
      </c>
      <c r="G1446" s="318" t="s">
        <v>6525</v>
      </c>
      <c r="H1446" s="319">
        <v>8.0133333332953054</v>
      </c>
      <c r="I1446" s="319">
        <v>0</v>
      </c>
      <c r="J1446" s="319">
        <v>0</v>
      </c>
      <c r="K1446" s="320">
        <v>15</v>
      </c>
      <c r="L1446" s="320">
        <v>30</v>
      </c>
      <c r="M1446" s="320">
        <v>5</v>
      </c>
      <c r="N1446" s="321" t="s">
        <v>225</v>
      </c>
      <c r="O1446" s="321" t="s">
        <v>225</v>
      </c>
      <c r="P1446" s="322" t="s">
        <v>225</v>
      </c>
      <c r="Q1446" s="308"/>
    </row>
    <row r="1447" spans="3:17" x14ac:dyDescent="0.2">
      <c r="C1447" s="315">
        <v>3223</v>
      </c>
      <c r="D1447" s="316" t="s">
        <v>1225</v>
      </c>
      <c r="E1447" s="317" t="s">
        <v>3366</v>
      </c>
      <c r="F1447" s="317" t="s">
        <v>4062</v>
      </c>
      <c r="G1447" s="318" t="s">
        <v>6526</v>
      </c>
      <c r="H1447" s="319">
        <v>8.0133333332953054</v>
      </c>
      <c r="I1447" s="319">
        <v>0</v>
      </c>
      <c r="J1447" s="319">
        <v>0</v>
      </c>
      <c r="K1447" s="320">
        <v>15</v>
      </c>
      <c r="L1447" s="320">
        <v>30</v>
      </c>
      <c r="M1447" s="320">
        <v>5</v>
      </c>
      <c r="N1447" s="321" t="s">
        <v>225</v>
      </c>
      <c r="O1447" s="321" t="s">
        <v>225</v>
      </c>
      <c r="P1447" s="322" t="s">
        <v>225</v>
      </c>
      <c r="Q1447" s="308"/>
    </row>
    <row r="1448" spans="3:17" x14ac:dyDescent="0.2">
      <c r="C1448" s="315">
        <v>3224</v>
      </c>
      <c r="D1448" s="316" t="s">
        <v>1225</v>
      </c>
      <c r="E1448" s="317" t="s">
        <v>3366</v>
      </c>
      <c r="F1448" s="317" t="s">
        <v>4062</v>
      </c>
      <c r="G1448" s="318" t="s">
        <v>6527</v>
      </c>
      <c r="H1448" s="319">
        <v>8.0133333332953054</v>
      </c>
      <c r="I1448" s="319">
        <v>0</v>
      </c>
      <c r="J1448" s="319">
        <v>0</v>
      </c>
      <c r="K1448" s="320">
        <v>15</v>
      </c>
      <c r="L1448" s="320">
        <v>30</v>
      </c>
      <c r="M1448" s="320">
        <v>5</v>
      </c>
      <c r="N1448" s="321" t="s">
        <v>225</v>
      </c>
      <c r="O1448" s="321" t="s">
        <v>225</v>
      </c>
      <c r="P1448" s="322" t="s">
        <v>225</v>
      </c>
      <c r="Q1448" s="308"/>
    </row>
    <row r="1449" spans="3:17" x14ac:dyDescent="0.2">
      <c r="C1449" s="315">
        <v>3225</v>
      </c>
      <c r="D1449" s="316" t="s">
        <v>1225</v>
      </c>
      <c r="E1449" s="317" t="s">
        <v>3366</v>
      </c>
      <c r="F1449" s="317" t="s">
        <v>4062</v>
      </c>
      <c r="G1449" s="318" t="s">
        <v>6528</v>
      </c>
      <c r="H1449" s="319">
        <v>8.0133333332953054</v>
      </c>
      <c r="I1449" s="319">
        <v>0</v>
      </c>
      <c r="J1449" s="319">
        <v>0</v>
      </c>
      <c r="K1449" s="320">
        <v>15</v>
      </c>
      <c r="L1449" s="320">
        <v>30</v>
      </c>
      <c r="M1449" s="320">
        <v>5</v>
      </c>
      <c r="N1449" s="321" t="s">
        <v>225</v>
      </c>
      <c r="O1449" s="321" t="s">
        <v>225</v>
      </c>
      <c r="P1449" s="322" t="s">
        <v>225</v>
      </c>
      <c r="Q1449" s="308"/>
    </row>
    <row r="1450" spans="3:17" x14ac:dyDescent="0.2">
      <c r="C1450" s="315">
        <v>3226</v>
      </c>
      <c r="D1450" s="316" t="s">
        <v>1225</v>
      </c>
      <c r="E1450" s="317" t="s">
        <v>3366</v>
      </c>
      <c r="F1450" s="317" t="s">
        <v>4062</v>
      </c>
      <c r="G1450" s="318" t="s">
        <v>6529</v>
      </c>
      <c r="H1450" s="319">
        <v>8.0133333332953054</v>
      </c>
      <c r="I1450" s="319">
        <v>0</v>
      </c>
      <c r="J1450" s="319">
        <v>0</v>
      </c>
      <c r="K1450" s="320">
        <v>15</v>
      </c>
      <c r="L1450" s="320">
        <v>30</v>
      </c>
      <c r="M1450" s="320">
        <v>5</v>
      </c>
      <c r="N1450" s="321" t="s">
        <v>225</v>
      </c>
      <c r="O1450" s="321" t="s">
        <v>225</v>
      </c>
      <c r="P1450" s="322" t="s">
        <v>225</v>
      </c>
      <c r="Q1450" s="308"/>
    </row>
    <row r="1451" spans="3:17" x14ac:dyDescent="0.2">
      <c r="C1451" s="315">
        <v>3209</v>
      </c>
      <c r="D1451" s="316" t="s">
        <v>1225</v>
      </c>
      <c r="E1451" s="317" t="s">
        <v>3366</v>
      </c>
      <c r="F1451" s="317" t="s">
        <v>4062</v>
      </c>
      <c r="G1451" s="318" t="s">
        <v>6530</v>
      </c>
      <c r="H1451" s="319">
        <v>0</v>
      </c>
      <c r="I1451" s="319">
        <v>1.0833333333022892</v>
      </c>
      <c r="J1451" s="319">
        <v>0</v>
      </c>
      <c r="K1451" s="320">
        <v>15</v>
      </c>
      <c r="L1451" s="320">
        <v>30</v>
      </c>
      <c r="M1451" s="320">
        <v>5</v>
      </c>
      <c r="N1451" s="321" t="s">
        <v>225</v>
      </c>
      <c r="O1451" s="321" t="s">
        <v>225</v>
      </c>
      <c r="P1451" s="322" t="s">
        <v>225</v>
      </c>
      <c r="Q1451" s="308"/>
    </row>
    <row r="1452" spans="3:17" x14ac:dyDescent="0.2">
      <c r="C1452" s="315">
        <v>3210</v>
      </c>
      <c r="D1452" s="316" t="s">
        <v>1225</v>
      </c>
      <c r="E1452" s="317" t="s">
        <v>3366</v>
      </c>
      <c r="F1452" s="317" t="s">
        <v>4062</v>
      </c>
      <c r="G1452" s="318" t="s">
        <v>6531</v>
      </c>
      <c r="H1452" s="319">
        <v>0</v>
      </c>
      <c r="I1452" s="319">
        <v>1.0833333333022892</v>
      </c>
      <c r="J1452" s="319">
        <v>0</v>
      </c>
      <c r="K1452" s="320">
        <v>15</v>
      </c>
      <c r="L1452" s="320">
        <v>30</v>
      </c>
      <c r="M1452" s="320">
        <v>5</v>
      </c>
      <c r="N1452" s="321" t="s">
        <v>225</v>
      </c>
      <c r="O1452" s="321" t="s">
        <v>225</v>
      </c>
      <c r="P1452" s="322" t="s">
        <v>225</v>
      </c>
      <c r="Q1452" s="308"/>
    </row>
    <row r="1453" spans="3:17" x14ac:dyDescent="0.2">
      <c r="C1453" s="315">
        <v>3211</v>
      </c>
      <c r="D1453" s="316" t="s">
        <v>1225</v>
      </c>
      <c r="E1453" s="317" t="s">
        <v>3366</v>
      </c>
      <c r="F1453" s="317" t="s">
        <v>4062</v>
      </c>
      <c r="G1453" s="318" t="s">
        <v>6532</v>
      </c>
      <c r="H1453" s="319">
        <v>0</v>
      </c>
      <c r="I1453" s="319">
        <v>1.0833333333022892</v>
      </c>
      <c r="J1453" s="319">
        <v>0</v>
      </c>
      <c r="K1453" s="320">
        <v>15</v>
      </c>
      <c r="L1453" s="320">
        <v>30</v>
      </c>
      <c r="M1453" s="320">
        <v>5</v>
      </c>
      <c r="N1453" s="321" t="s">
        <v>225</v>
      </c>
      <c r="O1453" s="321" t="s">
        <v>225</v>
      </c>
      <c r="P1453" s="322" t="s">
        <v>225</v>
      </c>
      <c r="Q1453" s="308"/>
    </row>
    <row r="1454" spans="3:17" x14ac:dyDescent="0.2">
      <c r="C1454" s="315">
        <v>3212</v>
      </c>
      <c r="D1454" s="316" t="s">
        <v>1225</v>
      </c>
      <c r="E1454" s="317" t="s">
        <v>3366</v>
      </c>
      <c r="F1454" s="317" t="s">
        <v>4062</v>
      </c>
      <c r="G1454" s="318" t="s">
        <v>6533</v>
      </c>
      <c r="H1454" s="319">
        <v>0</v>
      </c>
      <c r="I1454" s="319">
        <v>1.0833333333022892</v>
      </c>
      <c r="J1454" s="319">
        <v>0</v>
      </c>
      <c r="K1454" s="320">
        <v>15</v>
      </c>
      <c r="L1454" s="320">
        <v>30</v>
      </c>
      <c r="M1454" s="320">
        <v>5</v>
      </c>
      <c r="N1454" s="321" t="s">
        <v>225</v>
      </c>
      <c r="O1454" s="321" t="s">
        <v>225</v>
      </c>
      <c r="P1454" s="322" t="s">
        <v>225</v>
      </c>
      <c r="Q1454" s="308"/>
    </row>
    <row r="1455" spans="3:17" x14ac:dyDescent="0.2">
      <c r="C1455" s="315">
        <v>3213</v>
      </c>
      <c r="D1455" s="316" t="s">
        <v>1225</v>
      </c>
      <c r="E1455" s="317" t="s">
        <v>3366</v>
      </c>
      <c r="F1455" s="317" t="s">
        <v>4062</v>
      </c>
      <c r="G1455" s="318" t="s">
        <v>6534</v>
      </c>
      <c r="H1455" s="319">
        <v>0</v>
      </c>
      <c r="I1455" s="319">
        <v>1.0833333333022892</v>
      </c>
      <c r="J1455" s="319">
        <v>0</v>
      </c>
      <c r="K1455" s="320">
        <v>15</v>
      </c>
      <c r="L1455" s="320">
        <v>30</v>
      </c>
      <c r="M1455" s="320">
        <v>5</v>
      </c>
      <c r="N1455" s="321" t="s">
        <v>225</v>
      </c>
      <c r="O1455" s="321" t="s">
        <v>225</v>
      </c>
      <c r="P1455" s="322" t="s">
        <v>225</v>
      </c>
      <c r="Q1455" s="308"/>
    </row>
    <row r="1456" spans="3:17" x14ac:dyDescent="0.2">
      <c r="C1456" s="315">
        <v>3214</v>
      </c>
      <c r="D1456" s="316" t="s">
        <v>1225</v>
      </c>
      <c r="E1456" s="317" t="s">
        <v>3366</v>
      </c>
      <c r="F1456" s="317" t="s">
        <v>4062</v>
      </c>
      <c r="G1456" s="318" t="s">
        <v>6535</v>
      </c>
      <c r="H1456" s="319">
        <v>0</v>
      </c>
      <c r="I1456" s="319">
        <v>1.0833333333022892</v>
      </c>
      <c r="J1456" s="319">
        <v>0</v>
      </c>
      <c r="K1456" s="320">
        <v>15</v>
      </c>
      <c r="L1456" s="320">
        <v>30</v>
      </c>
      <c r="M1456" s="320">
        <v>5</v>
      </c>
      <c r="N1456" s="321" t="s">
        <v>225</v>
      </c>
      <c r="O1456" s="321" t="s">
        <v>225</v>
      </c>
      <c r="P1456" s="322" t="s">
        <v>225</v>
      </c>
      <c r="Q1456" s="308"/>
    </row>
    <row r="1457" spans="3:17" x14ac:dyDescent="0.2">
      <c r="C1457" s="315">
        <v>3215</v>
      </c>
      <c r="D1457" s="316" t="s">
        <v>1225</v>
      </c>
      <c r="E1457" s="317" t="s">
        <v>3366</v>
      </c>
      <c r="F1457" s="317" t="s">
        <v>4062</v>
      </c>
      <c r="G1457" s="318" t="s">
        <v>6536</v>
      </c>
      <c r="H1457" s="319">
        <v>0</v>
      </c>
      <c r="I1457" s="319">
        <v>1.0833333333022892</v>
      </c>
      <c r="J1457" s="319">
        <v>0</v>
      </c>
      <c r="K1457" s="320">
        <v>15</v>
      </c>
      <c r="L1457" s="320">
        <v>30</v>
      </c>
      <c r="M1457" s="320">
        <v>5</v>
      </c>
      <c r="N1457" s="321" t="s">
        <v>225</v>
      </c>
      <c r="O1457" s="321" t="s">
        <v>225</v>
      </c>
      <c r="P1457" s="322" t="s">
        <v>225</v>
      </c>
      <c r="Q1457" s="308"/>
    </row>
    <row r="1458" spans="3:17" x14ac:dyDescent="0.2">
      <c r="C1458" s="315">
        <v>3216</v>
      </c>
      <c r="D1458" s="316" t="s">
        <v>1225</v>
      </c>
      <c r="E1458" s="317" t="s">
        <v>3366</v>
      </c>
      <c r="F1458" s="317" t="s">
        <v>4062</v>
      </c>
      <c r="G1458" s="318" t="s">
        <v>6537</v>
      </c>
      <c r="H1458" s="319">
        <v>0</v>
      </c>
      <c r="I1458" s="319">
        <v>1.0833333333022892</v>
      </c>
      <c r="J1458" s="319">
        <v>0</v>
      </c>
      <c r="K1458" s="320">
        <v>15</v>
      </c>
      <c r="L1458" s="320">
        <v>30</v>
      </c>
      <c r="M1458" s="320">
        <v>5</v>
      </c>
      <c r="N1458" s="321" t="s">
        <v>225</v>
      </c>
      <c r="O1458" s="321" t="s">
        <v>225</v>
      </c>
      <c r="P1458" s="322" t="s">
        <v>225</v>
      </c>
      <c r="Q1458" s="308"/>
    </row>
    <row r="1459" spans="3:17" x14ac:dyDescent="0.2">
      <c r="C1459" s="315">
        <v>3217</v>
      </c>
      <c r="D1459" s="316" t="s">
        <v>1225</v>
      </c>
      <c r="E1459" s="317" t="s">
        <v>3366</v>
      </c>
      <c r="F1459" s="317" t="s">
        <v>4062</v>
      </c>
      <c r="G1459" s="318" t="s">
        <v>6538</v>
      </c>
      <c r="H1459" s="319">
        <v>0</v>
      </c>
      <c r="I1459" s="319">
        <v>1.0833333333022892</v>
      </c>
      <c r="J1459" s="319">
        <v>0</v>
      </c>
      <c r="K1459" s="320">
        <v>15</v>
      </c>
      <c r="L1459" s="320">
        <v>30</v>
      </c>
      <c r="M1459" s="320">
        <v>5</v>
      </c>
      <c r="N1459" s="321" t="s">
        <v>225</v>
      </c>
      <c r="O1459" s="321" t="s">
        <v>225</v>
      </c>
      <c r="P1459" s="322" t="s">
        <v>225</v>
      </c>
      <c r="Q1459" s="308"/>
    </row>
    <row r="1460" spans="3:17" x14ac:dyDescent="0.2">
      <c r="C1460" s="315">
        <v>3218</v>
      </c>
      <c r="D1460" s="316" t="s">
        <v>1225</v>
      </c>
      <c r="E1460" s="317" t="s">
        <v>3366</v>
      </c>
      <c r="F1460" s="317" t="s">
        <v>4062</v>
      </c>
      <c r="G1460" s="318" t="s">
        <v>6539</v>
      </c>
      <c r="H1460" s="319">
        <v>0</v>
      </c>
      <c r="I1460" s="319">
        <v>1.0833333333022892</v>
      </c>
      <c r="J1460" s="319">
        <v>0</v>
      </c>
      <c r="K1460" s="320">
        <v>15</v>
      </c>
      <c r="L1460" s="320">
        <v>30</v>
      </c>
      <c r="M1460" s="320">
        <v>5</v>
      </c>
      <c r="N1460" s="321" t="s">
        <v>225</v>
      </c>
      <c r="O1460" s="321" t="s">
        <v>225</v>
      </c>
      <c r="P1460" s="322" t="s">
        <v>225</v>
      </c>
      <c r="Q1460" s="308"/>
    </row>
    <row r="1461" spans="3:17" x14ac:dyDescent="0.2">
      <c r="C1461" s="315">
        <v>3219</v>
      </c>
      <c r="D1461" s="316" t="s">
        <v>1225</v>
      </c>
      <c r="E1461" s="317" t="s">
        <v>3366</v>
      </c>
      <c r="F1461" s="317" t="s">
        <v>4062</v>
      </c>
      <c r="G1461" s="318" t="s">
        <v>6540</v>
      </c>
      <c r="H1461" s="319">
        <v>0</v>
      </c>
      <c r="I1461" s="319">
        <v>1.0833333333022892</v>
      </c>
      <c r="J1461" s="319">
        <v>0</v>
      </c>
      <c r="K1461" s="320">
        <v>15</v>
      </c>
      <c r="L1461" s="320">
        <v>30</v>
      </c>
      <c r="M1461" s="320">
        <v>5</v>
      </c>
      <c r="N1461" s="321" t="s">
        <v>225</v>
      </c>
      <c r="O1461" s="321" t="s">
        <v>225</v>
      </c>
      <c r="P1461" s="322" t="s">
        <v>225</v>
      </c>
      <c r="Q1461" s="308"/>
    </row>
    <row r="1462" spans="3:17" x14ac:dyDescent="0.2">
      <c r="C1462" s="315">
        <v>3220</v>
      </c>
      <c r="D1462" s="316" t="s">
        <v>1225</v>
      </c>
      <c r="E1462" s="317" t="s">
        <v>3366</v>
      </c>
      <c r="F1462" s="317" t="s">
        <v>4062</v>
      </c>
      <c r="G1462" s="318" t="s">
        <v>6541</v>
      </c>
      <c r="H1462" s="319">
        <v>0</v>
      </c>
      <c r="I1462" s="319">
        <v>1.0833333333022892</v>
      </c>
      <c r="J1462" s="319">
        <v>0</v>
      </c>
      <c r="K1462" s="320">
        <v>15</v>
      </c>
      <c r="L1462" s="320">
        <v>30</v>
      </c>
      <c r="M1462" s="320">
        <v>5</v>
      </c>
      <c r="N1462" s="321" t="s">
        <v>225</v>
      </c>
      <c r="O1462" s="321" t="s">
        <v>225</v>
      </c>
      <c r="P1462" s="322" t="s">
        <v>225</v>
      </c>
      <c r="Q1462" s="308"/>
    </row>
    <row r="1463" spans="3:17" x14ac:dyDescent="0.2">
      <c r="C1463" s="315">
        <v>3227</v>
      </c>
      <c r="D1463" s="316" t="s">
        <v>1225</v>
      </c>
      <c r="E1463" s="317" t="s">
        <v>3366</v>
      </c>
      <c r="F1463" s="317" t="s">
        <v>4062</v>
      </c>
      <c r="G1463" s="318" t="s">
        <v>6542</v>
      </c>
      <c r="H1463" s="319">
        <v>27.0066666666884</v>
      </c>
      <c r="I1463" s="319">
        <v>0</v>
      </c>
      <c r="J1463" s="319">
        <v>0</v>
      </c>
      <c r="K1463" s="320">
        <v>15</v>
      </c>
      <c r="L1463" s="320">
        <v>30</v>
      </c>
      <c r="M1463" s="320">
        <v>5</v>
      </c>
      <c r="N1463" s="321" t="s">
        <v>224</v>
      </c>
      <c r="O1463" s="321" t="s">
        <v>225</v>
      </c>
      <c r="P1463" s="322" t="s">
        <v>225</v>
      </c>
      <c r="Q1463" s="308"/>
    </row>
    <row r="1464" spans="3:17" x14ac:dyDescent="0.2">
      <c r="C1464" s="315">
        <v>3228</v>
      </c>
      <c r="D1464" s="316" t="s">
        <v>1225</v>
      </c>
      <c r="E1464" s="317" t="s">
        <v>3366</v>
      </c>
      <c r="F1464" s="317" t="s">
        <v>4062</v>
      </c>
      <c r="G1464" s="318" t="s">
        <v>6543</v>
      </c>
      <c r="H1464" s="319">
        <v>9.4866666666814137</v>
      </c>
      <c r="I1464" s="319">
        <v>0</v>
      </c>
      <c r="J1464" s="319">
        <v>0</v>
      </c>
      <c r="K1464" s="320">
        <v>15</v>
      </c>
      <c r="L1464" s="320">
        <v>30</v>
      </c>
      <c r="M1464" s="320">
        <v>5</v>
      </c>
      <c r="N1464" s="321" t="s">
        <v>225</v>
      </c>
      <c r="O1464" s="321" t="s">
        <v>225</v>
      </c>
      <c r="P1464" s="322" t="s">
        <v>225</v>
      </c>
      <c r="Q1464" s="308"/>
    </row>
    <row r="1465" spans="3:17" x14ac:dyDescent="0.2">
      <c r="C1465" s="315">
        <v>3229</v>
      </c>
      <c r="D1465" s="316" t="s">
        <v>1225</v>
      </c>
      <c r="E1465" s="317" t="s">
        <v>3366</v>
      </c>
      <c r="F1465" s="317" t="s">
        <v>4062</v>
      </c>
      <c r="G1465" s="318" t="s">
        <v>6544</v>
      </c>
      <c r="H1465" s="319">
        <v>211.17666666666048</v>
      </c>
      <c r="I1465" s="319">
        <v>15.819999999983702</v>
      </c>
      <c r="J1465" s="319">
        <v>0</v>
      </c>
      <c r="K1465" s="320">
        <v>15</v>
      </c>
      <c r="L1465" s="320">
        <v>30</v>
      </c>
      <c r="M1465" s="320">
        <v>5</v>
      </c>
      <c r="N1465" s="321" t="s">
        <v>224</v>
      </c>
      <c r="O1465" s="321" t="s">
        <v>225</v>
      </c>
      <c r="P1465" s="322" t="s">
        <v>225</v>
      </c>
      <c r="Q1465" s="308"/>
    </row>
    <row r="1466" spans="3:17" x14ac:dyDescent="0.2">
      <c r="C1466" s="315">
        <v>3230</v>
      </c>
      <c r="D1466" s="316" t="s">
        <v>1225</v>
      </c>
      <c r="E1466" s="317" t="s">
        <v>3366</v>
      </c>
      <c r="F1466" s="317" t="s">
        <v>4062</v>
      </c>
      <c r="G1466" s="318" t="s">
        <v>6545</v>
      </c>
      <c r="H1466" s="319">
        <v>95.376666666695385</v>
      </c>
      <c r="I1466" s="319">
        <v>13.193333333346528</v>
      </c>
      <c r="J1466" s="319">
        <v>0</v>
      </c>
      <c r="K1466" s="320">
        <v>15</v>
      </c>
      <c r="L1466" s="320">
        <v>30</v>
      </c>
      <c r="M1466" s="320">
        <v>5</v>
      </c>
      <c r="N1466" s="321" t="s">
        <v>224</v>
      </c>
      <c r="O1466" s="321" t="s">
        <v>225</v>
      </c>
      <c r="P1466" s="322" t="s">
        <v>225</v>
      </c>
      <c r="Q1466" s="308"/>
    </row>
    <row r="1467" spans="3:17" x14ac:dyDescent="0.2">
      <c r="C1467" s="315">
        <v>3231</v>
      </c>
      <c r="D1467" s="316" t="s">
        <v>1225</v>
      </c>
      <c r="E1467" s="317" t="s">
        <v>3366</v>
      </c>
      <c r="F1467" s="317" t="s">
        <v>4062</v>
      </c>
      <c r="G1467" s="318" t="s">
        <v>6546</v>
      </c>
      <c r="H1467" s="319">
        <v>7.2766666667070243</v>
      </c>
      <c r="I1467" s="319">
        <v>5.059999999939464</v>
      </c>
      <c r="J1467" s="319">
        <v>0</v>
      </c>
      <c r="K1467" s="320">
        <v>15</v>
      </c>
      <c r="L1467" s="320">
        <v>30</v>
      </c>
      <c r="M1467" s="320">
        <v>5</v>
      </c>
      <c r="N1467" s="321" t="s">
        <v>225</v>
      </c>
      <c r="O1467" s="321" t="s">
        <v>225</v>
      </c>
      <c r="P1467" s="322" t="s">
        <v>225</v>
      </c>
      <c r="Q1467" s="308"/>
    </row>
    <row r="1468" spans="3:17" x14ac:dyDescent="0.2">
      <c r="C1468" s="315">
        <v>3232</v>
      </c>
      <c r="D1468" s="316" t="s">
        <v>1225</v>
      </c>
      <c r="E1468" s="317" t="s">
        <v>3366</v>
      </c>
      <c r="F1468" s="317" t="s">
        <v>4062</v>
      </c>
      <c r="G1468" s="318" t="s">
        <v>6547</v>
      </c>
      <c r="H1468" s="319">
        <v>0</v>
      </c>
      <c r="I1468" s="319">
        <v>0</v>
      </c>
      <c r="J1468" s="319">
        <v>0</v>
      </c>
      <c r="K1468" s="320">
        <v>15</v>
      </c>
      <c r="L1468" s="320">
        <v>30</v>
      </c>
      <c r="M1468" s="320">
        <v>5</v>
      </c>
      <c r="N1468" s="321" t="s">
        <v>225</v>
      </c>
      <c r="O1468" s="321" t="s">
        <v>225</v>
      </c>
      <c r="P1468" s="322" t="s">
        <v>225</v>
      </c>
      <c r="Q1468" s="308"/>
    </row>
    <row r="1469" spans="3:17" x14ac:dyDescent="0.2">
      <c r="C1469" s="315">
        <v>2855</v>
      </c>
      <c r="D1469" s="316" t="s">
        <v>1225</v>
      </c>
      <c r="E1469" s="317" t="s">
        <v>3451</v>
      </c>
      <c r="F1469" s="317" t="s">
        <v>4062</v>
      </c>
      <c r="G1469" s="318" t="s">
        <v>6548</v>
      </c>
      <c r="H1469" s="319">
        <v>28.44666666663252</v>
      </c>
      <c r="I1469" s="319">
        <v>0.71666666659293699</v>
      </c>
      <c r="J1469" s="319">
        <v>0</v>
      </c>
      <c r="K1469" s="320">
        <v>20</v>
      </c>
      <c r="L1469" s="320">
        <v>15</v>
      </c>
      <c r="M1469" s="320">
        <v>4</v>
      </c>
      <c r="N1469" s="321" t="s">
        <v>224</v>
      </c>
      <c r="O1469" s="321" t="s">
        <v>225</v>
      </c>
      <c r="P1469" s="322" t="s">
        <v>225</v>
      </c>
      <c r="Q1469" s="308"/>
    </row>
    <row r="1470" spans="3:17" x14ac:dyDescent="0.2">
      <c r="C1470" s="315">
        <v>2990</v>
      </c>
      <c r="D1470" s="316" t="s">
        <v>1225</v>
      </c>
      <c r="E1470" s="317" t="s">
        <v>3451</v>
      </c>
      <c r="F1470" s="317" t="s">
        <v>4062</v>
      </c>
      <c r="G1470" s="318" t="s">
        <v>6549</v>
      </c>
      <c r="H1470" s="319">
        <v>9.2466666666325192</v>
      </c>
      <c r="I1470" s="319">
        <v>0</v>
      </c>
      <c r="J1470" s="319">
        <v>0</v>
      </c>
      <c r="K1470" s="320">
        <v>20</v>
      </c>
      <c r="L1470" s="320">
        <v>10</v>
      </c>
      <c r="M1470" s="320">
        <v>3</v>
      </c>
      <c r="N1470" s="321" t="s">
        <v>225</v>
      </c>
      <c r="O1470" s="321" t="s">
        <v>225</v>
      </c>
      <c r="P1470" s="322" t="s">
        <v>225</v>
      </c>
      <c r="Q1470" s="308"/>
    </row>
    <row r="1471" spans="3:17" x14ac:dyDescent="0.2">
      <c r="C1471" s="315">
        <v>2991</v>
      </c>
      <c r="D1471" s="316" t="s">
        <v>1225</v>
      </c>
      <c r="E1471" s="317" t="s">
        <v>3451</v>
      </c>
      <c r="F1471" s="317" t="s">
        <v>4062</v>
      </c>
      <c r="G1471" s="318" t="s">
        <v>6550</v>
      </c>
      <c r="H1471" s="319">
        <v>8.9033333333325579</v>
      </c>
      <c r="I1471" s="319">
        <v>0</v>
      </c>
      <c r="J1471" s="319">
        <v>0</v>
      </c>
      <c r="K1471" s="320">
        <v>20</v>
      </c>
      <c r="L1471" s="320">
        <v>10</v>
      </c>
      <c r="M1471" s="320">
        <v>3</v>
      </c>
      <c r="N1471" s="321" t="s">
        <v>225</v>
      </c>
      <c r="O1471" s="321" t="s">
        <v>225</v>
      </c>
      <c r="P1471" s="322" t="s">
        <v>225</v>
      </c>
      <c r="Q1471" s="308"/>
    </row>
    <row r="1472" spans="3:17" x14ac:dyDescent="0.2">
      <c r="C1472" s="315">
        <v>3036</v>
      </c>
      <c r="D1472" s="316" t="s">
        <v>1225</v>
      </c>
      <c r="E1472" s="317" t="s">
        <v>3367</v>
      </c>
      <c r="F1472" s="317" t="s">
        <v>4062</v>
      </c>
      <c r="G1472" s="318" t="s">
        <v>6551</v>
      </c>
      <c r="H1472" s="319">
        <v>3.7866666666814126</v>
      </c>
      <c r="I1472" s="319">
        <v>2.9400000000139701</v>
      </c>
      <c r="J1472" s="319">
        <v>0</v>
      </c>
      <c r="K1472" s="320">
        <v>20</v>
      </c>
      <c r="L1472" s="320">
        <v>10</v>
      </c>
      <c r="M1472" s="320">
        <v>3</v>
      </c>
      <c r="N1472" s="321" t="s">
        <v>225</v>
      </c>
      <c r="O1472" s="321" t="s">
        <v>225</v>
      </c>
      <c r="P1472" s="322" t="s">
        <v>225</v>
      </c>
      <c r="Q1472" s="308"/>
    </row>
    <row r="1473" spans="3:17" x14ac:dyDescent="0.2">
      <c r="C1473" s="315">
        <v>3196</v>
      </c>
      <c r="D1473" s="316" t="s">
        <v>1225</v>
      </c>
      <c r="E1473" s="317" t="s">
        <v>3369</v>
      </c>
      <c r="F1473" s="317" t="s">
        <v>4062</v>
      </c>
      <c r="G1473" s="318" t="s">
        <v>6552</v>
      </c>
      <c r="H1473" s="319">
        <v>53.426666666648821</v>
      </c>
      <c r="I1473" s="319">
        <v>33.969999999913853</v>
      </c>
      <c r="J1473" s="319">
        <v>0.2</v>
      </c>
      <c r="K1473" s="320">
        <v>15</v>
      </c>
      <c r="L1473" s="320">
        <v>30</v>
      </c>
      <c r="M1473" s="320">
        <v>5</v>
      </c>
      <c r="N1473" s="321" t="s">
        <v>224</v>
      </c>
      <c r="O1473" s="321" t="s">
        <v>224</v>
      </c>
      <c r="P1473" s="322" t="s">
        <v>225</v>
      </c>
      <c r="Q1473" s="308"/>
    </row>
    <row r="1474" spans="3:17" x14ac:dyDescent="0.2">
      <c r="C1474" s="315">
        <v>2870</v>
      </c>
      <c r="D1474" s="316" t="s">
        <v>1225</v>
      </c>
      <c r="E1474" s="317" t="s">
        <v>3370</v>
      </c>
      <c r="F1474" s="317" t="s">
        <v>4062</v>
      </c>
      <c r="G1474" s="318" t="s">
        <v>6553</v>
      </c>
      <c r="H1474" s="319">
        <v>100.96333333334188</v>
      </c>
      <c r="I1474" s="319">
        <v>8.4699999999837026</v>
      </c>
      <c r="J1474" s="319">
        <v>0.4</v>
      </c>
      <c r="K1474" s="320">
        <v>20</v>
      </c>
      <c r="L1474" s="320">
        <v>15</v>
      </c>
      <c r="M1474" s="320">
        <v>4</v>
      </c>
      <c r="N1474" s="321" t="s">
        <v>224</v>
      </c>
      <c r="O1474" s="321" t="s">
        <v>225</v>
      </c>
      <c r="P1474" s="322" t="s">
        <v>225</v>
      </c>
      <c r="Q1474" s="308"/>
    </row>
    <row r="1475" spans="3:17" x14ac:dyDescent="0.2">
      <c r="C1475" s="315">
        <v>2961</v>
      </c>
      <c r="D1475" s="316" t="s">
        <v>1225</v>
      </c>
      <c r="E1475" s="317" t="s">
        <v>3371</v>
      </c>
      <c r="F1475" s="317" t="s">
        <v>4062</v>
      </c>
      <c r="G1475" s="318" t="s">
        <v>6554</v>
      </c>
      <c r="H1475" s="319">
        <v>54.789999999920838</v>
      </c>
      <c r="I1475" s="319">
        <v>145.1166666666395</v>
      </c>
      <c r="J1475" s="319">
        <v>0.8</v>
      </c>
      <c r="K1475" s="320">
        <v>20</v>
      </c>
      <c r="L1475" s="320">
        <v>10</v>
      </c>
      <c r="M1475" s="320">
        <v>3</v>
      </c>
      <c r="N1475" s="321" t="s">
        <v>224</v>
      </c>
      <c r="O1475" s="321" t="s">
        <v>224</v>
      </c>
      <c r="P1475" s="322" t="s">
        <v>225</v>
      </c>
      <c r="Q1475" s="308"/>
    </row>
    <row r="1476" spans="3:17" x14ac:dyDescent="0.2">
      <c r="C1476" s="315">
        <v>3030</v>
      </c>
      <c r="D1476" s="316" t="s">
        <v>1225</v>
      </c>
      <c r="E1476" s="317" t="s">
        <v>6555</v>
      </c>
      <c r="F1476" s="317" t="s">
        <v>4062</v>
      </c>
      <c r="G1476" s="318" t="s">
        <v>6556</v>
      </c>
      <c r="H1476" s="319">
        <v>20.54000000000233</v>
      </c>
      <c r="I1476" s="319">
        <v>0.20999999998603017</v>
      </c>
      <c r="J1476" s="319">
        <v>0</v>
      </c>
      <c r="K1476" s="320">
        <v>20</v>
      </c>
      <c r="L1476" s="320">
        <v>10</v>
      </c>
      <c r="M1476" s="320">
        <v>3</v>
      </c>
      <c r="N1476" s="321" t="s">
        <v>224</v>
      </c>
      <c r="O1476" s="321" t="s">
        <v>225</v>
      </c>
      <c r="P1476" s="322" t="s">
        <v>225</v>
      </c>
      <c r="Q1476" s="308"/>
    </row>
    <row r="1477" spans="3:17" x14ac:dyDescent="0.2">
      <c r="C1477" s="315">
        <v>2946</v>
      </c>
      <c r="D1477" s="316" t="s">
        <v>1225</v>
      </c>
      <c r="E1477" s="317" t="s">
        <v>6557</v>
      </c>
      <c r="F1477" s="317" t="s">
        <v>4062</v>
      </c>
      <c r="G1477" s="318" t="s">
        <v>6558</v>
      </c>
      <c r="H1477" s="319">
        <v>16.693333333369811</v>
      </c>
      <c r="I1477" s="319">
        <v>1.383333333337214</v>
      </c>
      <c r="J1477" s="319">
        <v>0</v>
      </c>
      <c r="K1477" s="320">
        <v>20</v>
      </c>
      <c r="L1477" s="320">
        <v>10</v>
      </c>
      <c r="M1477" s="320">
        <v>3</v>
      </c>
      <c r="N1477" s="321" t="s">
        <v>225</v>
      </c>
      <c r="O1477" s="321" t="s">
        <v>225</v>
      </c>
      <c r="P1477" s="322" t="s">
        <v>225</v>
      </c>
      <c r="Q1477" s="308"/>
    </row>
    <row r="1478" spans="3:17" x14ac:dyDescent="0.2">
      <c r="C1478" s="315">
        <v>3194</v>
      </c>
      <c r="D1478" s="316" t="s">
        <v>1225</v>
      </c>
      <c r="E1478" s="317" t="s">
        <v>3380</v>
      </c>
      <c r="F1478" s="317" t="s">
        <v>4062</v>
      </c>
      <c r="G1478" s="318" t="s">
        <v>6559</v>
      </c>
      <c r="H1478" s="319">
        <v>2.1699999999837019</v>
      </c>
      <c r="I1478" s="319">
        <v>4.4233333333279008</v>
      </c>
      <c r="J1478" s="319">
        <v>0</v>
      </c>
      <c r="K1478" s="320">
        <v>15</v>
      </c>
      <c r="L1478" s="320">
        <v>30</v>
      </c>
      <c r="M1478" s="320">
        <v>5</v>
      </c>
      <c r="N1478" s="321" t="s">
        <v>225</v>
      </c>
      <c r="O1478" s="321" t="s">
        <v>225</v>
      </c>
      <c r="P1478" s="322" t="s">
        <v>225</v>
      </c>
      <c r="Q1478" s="308"/>
    </row>
    <row r="1479" spans="3:17" x14ac:dyDescent="0.2">
      <c r="C1479" s="315">
        <v>3195</v>
      </c>
      <c r="D1479" s="316" t="s">
        <v>1225</v>
      </c>
      <c r="E1479" s="317" t="s">
        <v>3380</v>
      </c>
      <c r="F1479" s="317" t="s">
        <v>4062</v>
      </c>
      <c r="G1479" s="318" t="s">
        <v>6560</v>
      </c>
      <c r="H1479" s="319">
        <v>0</v>
      </c>
      <c r="I1479" s="319">
        <v>1.5966666666674429</v>
      </c>
      <c r="J1479" s="319">
        <v>0</v>
      </c>
      <c r="K1479" s="320">
        <v>15</v>
      </c>
      <c r="L1479" s="320">
        <v>30</v>
      </c>
      <c r="M1479" s="320">
        <v>5</v>
      </c>
      <c r="N1479" s="321" t="s">
        <v>225</v>
      </c>
      <c r="O1479" s="321" t="s">
        <v>225</v>
      </c>
      <c r="P1479" s="322" t="s">
        <v>225</v>
      </c>
      <c r="Q1479" s="308"/>
    </row>
    <row r="1480" spans="3:17" x14ac:dyDescent="0.2">
      <c r="C1480" s="315">
        <v>2866</v>
      </c>
      <c r="D1480" s="316" t="s">
        <v>1225</v>
      </c>
      <c r="E1480" s="317" t="s">
        <v>3383</v>
      </c>
      <c r="F1480" s="317" t="s">
        <v>4062</v>
      </c>
      <c r="G1480" s="318" t="s">
        <v>6561</v>
      </c>
      <c r="H1480" s="319">
        <v>0</v>
      </c>
      <c r="I1480" s="319">
        <v>1.2399999999906868</v>
      </c>
      <c r="J1480" s="319">
        <v>0</v>
      </c>
      <c r="K1480" s="320">
        <v>20</v>
      </c>
      <c r="L1480" s="320">
        <v>15</v>
      </c>
      <c r="M1480" s="320">
        <v>4</v>
      </c>
      <c r="N1480" s="321" t="s">
        <v>225</v>
      </c>
      <c r="O1480" s="321" t="s">
        <v>225</v>
      </c>
      <c r="P1480" s="322" t="s">
        <v>225</v>
      </c>
      <c r="Q1480" s="308"/>
    </row>
    <row r="1481" spans="3:17" x14ac:dyDescent="0.2">
      <c r="C1481" s="315">
        <v>2903</v>
      </c>
      <c r="D1481" s="316" t="s">
        <v>1225</v>
      </c>
      <c r="E1481" s="317" t="s">
        <v>3383</v>
      </c>
      <c r="F1481" s="317" t="s">
        <v>4062</v>
      </c>
      <c r="G1481" s="318" t="s">
        <v>6562</v>
      </c>
      <c r="H1481" s="319">
        <v>2.3900000000023285</v>
      </c>
      <c r="I1481" s="319">
        <v>1.0366666666581297</v>
      </c>
      <c r="J1481" s="319">
        <v>0</v>
      </c>
      <c r="K1481" s="320">
        <v>20</v>
      </c>
      <c r="L1481" s="320">
        <v>10</v>
      </c>
      <c r="M1481" s="320">
        <v>3</v>
      </c>
      <c r="N1481" s="321" t="s">
        <v>225</v>
      </c>
      <c r="O1481" s="321" t="s">
        <v>225</v>
      </c>
      <c r="P1481" s="322" t="s">
        <v>225</v>
      </c>
      <c r="Q1481" s="308"/>
    </row>
    <row r="1482" spans="3:17" x14ac:dyDescent="0.2">
      <c r="C1482" s="315">
        <v>3006</v>
      </c>
      <c r="D1482" s="316" t="s">
        <v>1225</v>
      </c>
      <c r="E1482" s="317" t="s">
        <v>3384</v>
      </c>
      <c r="F1482" s="317" t="s">
        <v>4062</v>
      </c>
      <c r="G1482" s="318" t="s">
        <v>6563</v>
      </c>
      <c r="H1482" s="319">
        <v>44.369999999972066</v>
      </c>
      <c r="I1482" s="319">
        <v>2.343333333323244</v>
      </c>
      <c r="J1482" s="319">
        <v>0</v>
      </c>
      <c r="K1482" s="320">
        <v>20</v>
      </c>
      <c r="L1482" s="320">
        <v>10</v>
      </c>
      <c r="M1482" s="320">
        <v>3</v>
      </c>
      <c r="N1482" s="321" t="s">
        <v>224</v>
      </c>
      <c r="O1482" s="321" t="s">
        <v>225</v>
      </c>
      <c r="P1482" s="322" t="s">
        <v>225</v>
      </c>
      <c r="Q1482" s="308"/>
    </row>
    <row r="1483" spans="3:17" x14ac:dyDescent="0.2">
      <c r="C1483" s="315">
        <v>2965</v>
      </c>
      <c r="D1483" s="316" t="s">
        <v>1225</v>
      </c>
      <c r="E1483" s="317" t="s">
        <v>18</v>
      </c>
      <c r="F1483" s="317" t="s">
        <v>4062</v>
      </c>
      <c r="G1483" s="318" t="s">
        <v>6429</v>
      </c>
      <c r="H1483" s="319">
        <v>0</v>
      </c>
      <c r="I1483" s="319">
        <v>0</v>
      </c>
      <c r="J1483" s="319">
        <v>0</v>
      </c>
      <c r="K1483" s="320">
        <v>20</v>
      </c>
      <c r="L1483" s="320">
        <v>15</v>
      </c>
      <c r="M1483" s="320">
        <v>4</v>
      </c>
      <c r="N1483" s="321" t="s">
        <v>225</v>
      </c>
      <c r="O1483" s="321" t="s">
        <v>225</v>
      </c>
      <c r="P1483" s="322" t="s">
        <v>225</v>
      </c>
      <c r="Q1483" s="308"/>
    </row>
    <row r="1484" spans="3:17" x14ac:dyDescent="0.2">
      <c r="C1484" s="315">
        <v>3010</v>
      </c>
      <c r="D1484" s="316" t="s">
        <v>1225</v>
      </c>
      <c r="E1484" s="317" t="s">
        <v>3354</v>
      </c>
      <c r="F1484" s="317" t="s">
        <v>4062</v>
      </c>
      <c r="G1484" s="318" t="s">
        <v>6564</v>
      </c>
      <c r="H1484" s="319">
        <v>41.846666666655807</v>
      </c>
      <c r="I1484" s="319">
        <v>1.0966666666790843</v>
      </c>
      <c r="J1484" s="319">
        <v>0</v>
      </c>
      <c r="K1484" s="320">
        <v>20</v>
      </c>
      <c r="L1484" s="320">
        <v>10</v>
      </c>
      <c r="M1484" s="320">
        <v>3</v>
      </c>
      <c r="N1484" s="321" t="s">
        <v>224</v>
      </c>
      <c r="O1484" s="321" t="s">
        <v>225</v>
      </c>
      <c r="P1484" s="322" t="s">
        <v>225</v>
      </c>
      <c r="Q1484" s="308"/>
    </row>
    <row r="1485" spans="3:17" x14ac:dyDescent="0.2">
      <c r="C1485" s="315">
        <v>2952</v>
      </c>
      <c r="D1485" s="316" t="s">
        <v>1225</v>
      </c>
      <c r="E1485" s="317" t="s">
        <v>3444</v>
      </c>
      <c r="F1485" s="317" t="s">
        <v>4062</v>
      </c>
      <c r="G1485" s="318" t="s">
        <v>6565</v>
      </c>
      <c r="H1485" s="319">
        <v>83.928567901233777</v>
      </c>
      <c r="I1485" s="319">
        <v>1.1129135802595151</v>
      </c>
      <c r="J1485" s="319">
        <v>0</v>
      </c>
      <c r="K1485" s="320">
        <v>30.436000000000003</v>
      </c>
      <c r="L1485" s="320">
        <v>15.218000000000002</v>
      </c>
      <c r="M1485" s="320">
        <v>4.5654000000000003</v>
      </c>
      <c r="N1485" s="321" t="s">
        <v>4096</v>
      </c>
      <c r="O1485" s="321" t="s">
        <v>4096</v>
      </c>
      <c r="P1485" s="322" t="s">
        <v>4096</v>
      </c>
      <c r="Q1485" s="308"/>
    </row>
    <row r="1486" spans="3:17" x14ac:dyDescent="0.2">
      <c r="C1486" s="315">
        <v>2957</v>
      </c>
      <c r="D1486" s="316" t="s">
        <v>1225</v>
      </c>
      <c r="E1486" s="317" t="s">
        <v>3444</v>
      </c>
      <c r="F1486" s="317" t="s">
        <v>4062</v>
      </c>
      <c r="G1486" s="318" t="s">
        <v>6565</v>
      </c>
      <c r="H1486" s="319">
        <v>83.928567901233777</v>
      </c>
      <c r="I1486" s="319">
        <v>1.1129135802595151</v>
      </c>
      <c r="J1486" s="319">
        <v>0</v>
      </c>
      <c r="K1486" s="320">
        <v>30.436000000000003</v>
      </c>
      <c r="L1486" s="320">
        <v>15.218000000000002</v>
      </c>
      <c r="M1486" s="320">
        <v>4.5654000000000003</v>
      </c>
      <c r="N1486" s="321" t="s">
        <v>4096</v>
      </c>
      <c r="O1486" s="321" t="s">
        <v>4096</v>
      </c>
      <c r="P1486" s="322" t="s">
        <v>4096</v>
      </c>
      <c r="Q1486" s="308"/>
    </row>
    <row r="1487" spans="3:17" x14ac:dyDescent="0.2">
      <c r="C1487" s="315">
        <v>2988</v>
      </c>
      <c r="D1487" s="316" t="s">
        <v>1225</v>
      </c>
      <c r="E1487" s="317" t="s">
        <v>3366</v>
      </c>
      <c r="F1487" s="317" t="s">
        <v>4062</v>
      </c>
      <c r="G1487" s="318" t="s">
        <v>6566</v>
      </c>
      <c r="H1487" s="319">
        <v>112.36999999999534</v>
      </c>
      <c r="I1487" s="319">
        <v>0</v>
      </c>
      <c r="J1487" s="319">
        <v>0</v>
      </c>
      <c r="K1487" s="320">
        <v>20</v>
      </c>
      <c r="L1487" s="320">
        <v>10</v>
      </c>
      <c r="M1487" s="320">
        <v>3</v>
      </c>
      <c r="N1487" s="321" t="s">
        <v>224</v>
      </c>
      <c r="O1487" s="321" t="s">
        <v>225</v>
      </c>
      <c r="P1487" s="322" t="s">
        <v>225</v>
      </c>
      <c r="Q1487" s="308"/>
    </row>
    <row r="1488" spans="3:17" x14ac:dyDescent="0.2">
      <c r="C1488" s="315">
        <v>2935</v>
      </c>
      <c r="D1488" s="316" t="s">
        <v>1225</v>
      </c>
      <c r="E1488" s="317" t="s">
        <v>3375</v>
      </c>
      <c r="F1488" s="317" t="s">
        <v>4062</v>
      </c>
      <c r="G1488" s="318" t="s">
        <v>6567</v>
      </c>
      <c r="H1488" s="319">
        <v>31.588270904343023</v>
      </c>
      <c r="I1488" s="319">
        <v>0.75333585571307382</v>
      </c>
      <c r="J1488" s="319">
        <v>0</v>
      </c>
      <c r="K1488" s="320">
        <v>20</v>
      </c>
      <c r="L1488" s="320">
        <v>10</v>
      </c>
      <c r="M1488" s="320">
        <v>3</v>
      </c>
      <c r="N1488" s="321" t="s">
        <v>4096</v>
      </c>
      <c r="O1488" s="321" t="s">
        <v>4096</v>
      </c>
      <c r="P1488" s="322" t="s">
        <v>4096</v>
      </c>
      <c r="Q1488" s="308"/>
    </row>
    <row r="1489" spans="3:17" x14ac:dyDescent="0.2">
      <c r="C1489" s="315">
        <v>3198</v>
      </c>
      <c r="D1489" s="316" t="s">
        <v>1225</v>
      </c>
      <c r="E1489" s="317" t="s">
        <v>3379</v>
      </c>
      <c r="F1489" s="317" t="s">
        <v>4062</v>
      </c>
      <c r="G1489" s="318" t="s">
        <v>6568</v>
      </c>
      <c r="H1489" s="319">
        <v>9.6752953670347015</v>
      </c>
      <c r="I1489" s="319">
        <v>15.098553033374259</v>
      </c>
      <c r="J1489" s="319">
        <v>0.43647949024293109</v>
      </c>
      <c r="K1489" s="320">
        <v>15</v>
      </c>
      <c r="L1489" s="320">
        <v>30</v>
      </c>
      <c r="M1489" s="320">
        <v>5</v>
      </c>
      <c r="N1489" s="321" t="s">
        <v>4096</v>
      </c>
      <c r="O1489" s="321" t="s">
        <v>4096</v>
      </c>
      <c r="P1489" s="322" t="s">
        <v>4096</v>
      </c>
      <c r="Q1489" s="308"/>
    </row>
    <row r="1490" spans="3:17" x14ac:dyDescent="0.2">
      <c r="C1490" s="315">
        <v>2906</v>
      </c>
      <c r="D1490" s="316" t="s">
        <v>1225</v>
      </c>
      <c r="E1490" s="317" t="s">
        <v>3354</v>
      </c>
      <c r="F1490" s="317" t="s">
        <v>4062</v>
      </c>
      <c r="G1490" s="318" t="s">
        <v>6569</v>
      </c>
      <c r="H1490" s="319">
        <v>135.94118644073367</v>
      </c>
      <c r="I1490" s="319">
        <v>35.756463790494905</v>
      </c>
      <c r="J1490" s="319">
        <v>0</v>
      </c>
      <c r="K1490" s="320">
        <v>20</v>
      </c>
      <c r="L1490" s="320">
        <v>10</v>
      </c>
      <c r="M1490" s="320">
        <v>3</v>
      </c>
      <c r="N1490" s="321" t="s">
        <v>4096</v>
      </c>
      <c r="O1490" s="321" t="s">
        <v>4096</v>
      </c>
      <c r="P1490" s="322" t="s">
        <v>4096</v>
      </c>
      <c r="Q1490" s="308"/>
    </row>
    <row r="1491" spans="3:17" x14ac:dyDescent="0.2">
      <c r="C1491" s="315">
        <v>3018</v>
      </c>
      <c r="D1491" s="316" t="s">
        <v>1225</v>
      </c>
      <c r="E1491" s="317" t="s">
        <v>3354</v>
      </c>
      <c r="F1491" s="317" t="s">
        <v>4062</v>
      </c>
      <c r="G1491" s="318" t="s">
        <v>6570</v>
      </c>
      <c r="H1491" s="319">
        <v>169.70164056069174</v>
      </c>
      <c r="I1491" s="319">
        <v>4.4884253916507122</v>
      </c>
      <c r="J1491" s="319">
        <v>0</v>
      </c>
      <c r="K1491" s="320">
        <v>26.475999999999999</v>
      </c>
      <c r="L1491" s="320">
        <v>13.238</v>
      </c>
      <c r="M1491" s="320">
        <v>3.9714</v>
      </c>
      <c r="N1491" s="321" t="s">
        <v>4096</v>
      </c>
      <c r="O1491" s="321" t="s">
        <v>4096</v>
      </c>
      <c r="P1491" s="322" t="s">
        <v>4096</v>
      </c>
      <c r="Q1491" s="308"/>
    </row>
    <row r="1492" spans="3:17" x14ac:dyDescent="0.2">
      <c r="C1492" s="315">
        <v>3024</v>
      </c>
      <c r="D1492" s="316" t="s">
        <v>1225</v>
      </c>
      <c r="E1492" s="317" t="s">
        <v>3390</v>
      </c>
      <c r="F1492" s="317" t="s">
        <v>4062</v>
      </c>
      <c r="G1492" s="318" t="s">
        <v>6571</v>
      </c>
      <c r="H1492" s="319">
        <v>0.14538461540718203</v>
      </c>
      <c r="I1492" s="319">
        <v>0</v>
      </c>
      <c r="J1492" s="319">
        <v>0</v>
      </c>
      <c r="K1492" s="320">
        <v>20</v>
      </c>
      <c r="L1492" s="320">
        <v>10</v>
      </c>
      <c r="M1492" s="320">
        <v>3</v>
      </c>
      <c r="N1492" s="321" t="s">
        <v>4096</v>
      </c>
      <c r="O1492" s="321" t="s">
        <v>4096</v>
      </c>
      <c r="P1492" s="322" t="s">
        <v>4096</v>
      </c>
      <c r="Q1492" s="308"/>
    </row>
    <row r="1493" spans="3:17" x14ac:dyDescent="0.2">
      <c r="C1493" s="315">
        <v>2947</v>
      </c>
      <c r="D1493" s="316" t="s">
        <v>1225</v>
      </c>
      <c r="E1493" s="317" t="s">
        <v>3366</v>
      </c>
      <c r="F1493" s="317" t="s">
        <v>4062</v>
      </c>
      <c r="G1493" s="318" t="s">
        <v>6572</v>
      </c>
      <c r="H1493" s="319">
        <v>329.82350816845531</v>
      </c>
      <c r="I1493" s="319">
        <v>15.929303525442245</v>
      </c>
      <c r="J1493" s="319">
        <v>0</v>
      </c>
      <c r="K1493" s="320">
        <v>20</v>
      </c>
      <c r="L1493" s="320">
        <v>10</v>
      </c>
      <c r="M1493" s="320">
        <v>3</v>
      </c>
      <c r="N1493" s="321" t="s">
        <v>4096</v>
      </c>
      <c r="O1493" s="321" t="s">
        <v>4096</v>
      </c>
      <c r="P1493" s="322" t="s">
        <v>4096</v>
      </c>
      <c r="Q1493" s="308"/>
    </row>
    <row r="1494" spans="3:17" x14ac:dyDescent="0.2">
      <c r="C1494" s="315">
        <v>3002</v>
      </c>
      <c r="D1494" s="316" t="s">
        <v>1225</v>
      </c>
      <c r="E1494" s="317" t="s">
        <v>3447</v>
      </c>
      <c r="F1494" s="317" t="s">
        <v>4062</v>
      </c>
      <c r="G1494" s="318" t="s">
        <v>6573</v>
      </c>
      <c r="H1494" s="319">
        <v>4.7198522498330542</v>
      </c>
      <c r="I1494" s="319">
        <v>0</v>
      </c>
      <c r="J1494" s="319">
        <v>0</v>
      </c>
      <c r="K1494" s="320">
        <v>20</v>
      </c>
      <c r="L1494" s="320">
        <v>10</v>
      </c>
      <c r="M1494" s="320">
        <v>3</v>
      </c>
      <c r="N1494" s="321" t="s">
        <v>4096</v>
      </c>
      <c r="O1494" s="321" t="s">
        <v>4096</v>
      </c>
      <c r="P1494" s="322" t="s">
        <v>4096</v>
      </c>
      <c r="Q1494" s="308"/>
    </row>
    <row r="1495" spans="3:17" x14ac:dyDescent="0.2">
      <c r="C1495" s="315">
        <v>3023</v>
      </c>
      <c r="D1495" s="316" t="s">
        <v>1225</v>
      </c>
      <c r="E1495" s="317" t="s">
        <v>3450</v>
      </c>
      <c r="F1495" s="317" t="s">
        <v>4062</v>
      </c>
      <c r="G1495" s="318" t="s">
        <v>6574</v>
      </c>
      <c r="H1495" s="319">
        <v>5.2264550700671819</v>
      </c>
      <c r="I1495" s="319">
        <v>6.0548557296065626</v>
      </c>
      <c r="J1495" s="319">
        <v>0</v>
      </c>
      <c r="K1495" s="320">
        <v>20</v>
      </c>
      <c r="L1495" s="320">
        <v>10</v>
      </c>
      <c r="M1495" s="320">
        <v>3</v>
      </c>
      <c r="N1495" s="321" t="s">
        <v>4096</v>
      </c>
      <c r="O1495" s="321" t="s">
        <v>4096</v>
      </c>
      <c r="P1495" s="322" t="s">
        <v>4096</v>
      </c>
      <c r="Q1495" s="308"/>
    </row>
    <row r="1496" spans="3:17" x14ac:dyDescent="0.2">
      <c r="C1496" s="315">
        <v>3076</v>
      </c>
      <c r="D1496" s="316" t="s">
        <v>1225</v>
      </c>
      <c r="E1496" s="317" t="s">
        <v>3366</v>
      </c>
      <c r="F1496" s="317" t="s">
        <v>4062</v>
      </c>
      <c r="G1496" s="318" t="s">
        <v>6575</v>
      </c>
      <c r="H1496" s="319">
        <v>280.46466036119597</v>
      </c>
      <c r="I1496" s="319">
        <v>95.827171109218639</v>
      </c>
      <c r="J1496" s="319">
        <v>0</v>
      </c>
      <c r="K1496" s="320">
        <v>20</v>
      </c>
      <c r="L1496" s="320">
        <v>10</v>
      </c>
      <c r="M1496" s="320">
        <v>3</v>
      </c>
      <c r="N1496" s="321" t="s">
        <v>4096</v>
      </c>
      <c r="O1496" s="321" t="s">
        <v>4096</v>
      </c>
      <c r="P1496" s="322" t="s">
        <v>4096</v>
      </c>
      <c r="Q1496" s="308"/>
    </row>
    <row r="1497" spans="3:17" x14ac:dyDescent="0.2">
      <c r="C1497" s="315">
        <v>3086</v>
      </c>
      <c r="D1497" s="316" t="s">
        <v>1225</v>
      </c>
      <c r="E1497" s="317" t="s">
        <v>3374</v>
      </c>
      <c r="F1497" s="317" t="s">
        <v>4062</v>
      </c>
      <c r="G1497" s="318" t="s">
        <v>6576</v>
      </c>
      <c r="H1497" s="319">
        <v>0</v>
      </c>
      <c r="I1497" s="319">
        <v>0</v>
      </c>
      <c r="J1497" s="319">
        <v>0</v>
      </c>
      <c r="K1497" s="320">
        <v>20</v>
      </c>
      <c r="L1497" s="320">
        <v>10</v>
      </c>
      <c r="M1497" s="320">
        <v>3</v>
      </c>
      <c r="N1497" s="321" t="s">
        <v>4096</v>
      </c>
      <c r="O1497" s="321" t="s">
        <v>4096</v>
      </c>
      <c r="P1497" s="322" t="s">
        <v>4096</v>
      </c>
      <c r="Q1497" s="308"/>
    </row>
    <row r="1498" spans="3:17" x14ac:dyDescent="0.2">
      <c r="C1498" s="315">
        <v>3020</v>
      </c>
      <c r="D1498" s="316" t="s">
        <v>1225</v>
      </c>
      <c r="E1498" s="317" t="s">
        <v>3354</v>
      </c>
      <c r="F1498" s="317" t="s">
        <v>4062</v>
      </c>
      <c r="G1498" s="318" t="s">
        <v>6577</v>
      </c>
      <c r="H1498" s="319">
        <v>54.980700742013504</v>
      </c>
      <c r="I1498" s="319">
        <v>0</v>
      </c>
      <c r="J1498" s="319">
        <v>0</v>
      </c>
      <c r="K1498" s="320">
        <v>26.475999999999999</v>
      </c>
      <c r="L1498" s="320">
        <v>13.238</v>
      </c>
      <c r="M1498" s="320">
        <v>3.9714</v>
      </c>
      <c r="N1498" s="321" t="s">
        <v>4096</v>
      </c>
      <c r="O1498" s="321" t="s">
        <v>4096</v>
      </c>
      <c r="P1498" s="322" t="s">
        <v>4096</v>
      </c>
      <c r="Q1498" s="308"/>
    </row>
    <row r="1499" spans="3:17" x14ac:dyDescent="0.2">
      <c r="C1499" s="315">
        <v>3022</v>
      </c>
      <c r="D1499" s="316" t="s">
        <v>1225</v>
      </c>
      <c r="E1499" s="317" t="s">
        <v>3450</v>
      </c>
      <c r="F1499" s="317" t="s">
        <v>4062</v>
      </c>
      <c r="G1499" s="318" t="s">
        <v>6578</v>
      </c>
      <c r="H1499" s="319">
        <v>7.0037510305028841</v>
      </c>
      <c r="I1499" s="319">
        <v>1.7923577906579231</v>
      </c>
      <c r="J1499" s="319">
        <v>0</v>
      </c>
      <c r="K1499" s="320">
        <v>20</v>
      </c>
      <c r="L1499" s="320">
        <v>10</v>
      </c>
      <c r="M1499" s="320">
        <v>3</v>
      </c>
      <c r="N1499" s="321" t="s">
        <v>4096</v>
      </c>
      <c r="O1499" s="321" t="s">
        <v>4096</v>
      </c>
      <c r="P1499" s="322" t="s">
        <v>4096</v>
      </c>
      <c r="Q1499" s="308"/>
    </row>
    <row r="1500" spans="3:17" x14ac:dyDescent="0.2">
      <c r="C1500" s="315">
        <v>3025</v>
      </c>
      <c r="D1500" s="316" t="s">
        <v>1225</v>
      </c>
      <c r="E1500" s="317" t="s">
        <v>3390</v>
      </c>
      <c r="F1500" s="317" t="s">
        <v>4062</v>
      </c>
      <c r="G1500" s="318" t="s">
        <v>6579</v>
      </c>
      <c r="H1500" s="319">
        <v>0.63538461536831714</v>
      </c>
      <c r="I1500" s="319">
        <v>1.3569230769456435</v>
      </c>
      <c r="J1500" s="319">
        <v>0</v>
      </c>
      <c r="K1500" s="320">
        <v>20</v>
      </c>
      <c r="L1500" s="320">
        <v>10</v>
      </c>
      <c r="M1500" s="320">
        <v>3</v>
      </c>
      <c r="N1500" s="321" t="s">
        <v>4096</v>
      </c>
      <c r="O1500" s="321" t="s">
        <v>4096</v>
      </c>
      <c r="P1500" s="322" t="s">
        <v>4096</v>
      </c>
      <c r="Q1500" s="308"/>
    </row>
    <row r="1501" spans="3:17" x14ac:dyDescent="0.2">
      <c r="C1501" s="315">
        <v>2908</v>
      </c>
      <c r="D1501" s="316" t="s">
        <v>1225</v>
      </c>
      <c r="E1501" s="317" t="s">
        <v>3354</v>
      </c>
      <c r="F1501" s="317" t="s">
        <v>4062</v>
      </c>
      <c r="G1501" s="318" t="s">
        <v>6580</v>
      </c>
      <c r="H1501" s="319">
        <v>27.583231657061493</v>
      </c>
      <c r="I1501" s="319">
        <v>0</v>
      </c>
      <c r="J1501" s="319">
        <v>0</v>
      </c>
      <c r="K1501" s="320">
        <v>20</v>
      </c>
      <c r="L1501" s="320">
        <v>10</v>
      </c>
      <c r="M1501" s="320">
        <v>3</v>
      </c>
      <c r="N1501" s="321" t="s">
        <v>4096</v>
      </c>
      <c r="O1501" s="321" t="s">
        <v>4096</v>
      </c>
      <c r="P1501" s="322" t="s">
        <v>4096</v>
      </c>
      <c r="Q1501" s="308"/>
    </row>
    <row r="1502" spans="3:17" x14ac:dyDescent="0.2">
      <c r="C1502" s="315">
        <v>4433</v>
      </c>
      <c r="D1502" s="316" t="s">
        <v>1225</v>
      </c>
      <c r="E1502" s="317" t="s">
        <v>5010</v>
      </c>
      <c r="F1502" s="317" t="s">
        <v>4062</v>
      </c>
      <c r="G1502" s="318" t="s">
        <v>6581</v>
      </c>
      <c r="H1502" s="319">
        <v>26.492747578028698</v>
      </c>
      <c r="I1502" s="319">
        <v>1.9068487620777563</v>
      </c>
      <c r="J1502" s="319">
        <v>0.39316469321851455</v>
      </c>
      <c r="K1502" s="320">
        <v>20</v>
      </c>
      <c r="L1502" s="320">
        <v>10</v>
      </c>
      <c r="M1502" s="320">
        <v>3</v>
      </c>
      <c r="N1502" s="321" t="s">
        <v>4096</v>
      </c>
      <c r="O1502" s="321" t="s">
        <v>4096</v>
      </c>
      <c r="P1502" s="322" t="s">
        <v>4096</v>
      </c>
      <c r="Q1502" s="308"/>
    </row>
    <row r="1503" spans="3:17" x14ac:dyDescent="0.2">
      <c r="C1503" s="315">
        <v>4434</v>
      </c>
      <c r="D1503" s="316" t="s">
        <v>1225</v>
      </c>
      <c r="E1503" s="317" t="s">
        <v>3384</v>
      </c>
      <c r="F1503" s="317" t="s">
        <v>4062</v>
      </c>
      <c r="G1503" s="318" t="s">
        <v>6582</v>
      </c>
      <c r="H1503" s="319">
        <v>873.91337459624708</v>
      </c>
      <c r="I1503" s="319">
        <v>1.5726587728511729</v>
      </c>
      <c r="J1503" s="319">
        <v>0</v>
      </c>
      <c r="K1503" s="320">
        <v>20</v>
      </c>
      <c r="L1503" s="320">
        <v>10</v>
      </c>
      <c r="M1503" s="320">
        <v>3</v>
      </c>
      <c r="N1503" s="321" t="s">
        <v>4096</v>
      </c>
      <c r="O1503" s="321" t="s">
        <v>4096</v>
      </c>
      <c r="P1503" s="322" t="s">
        <v>4096</v>
      </c>
      <c r="Q1503" s="308"/>
    </row>
    <row r="1504" spans="3:17" x14ac:dyDescent="0.2">
      <c r="C1504" s="315">
        <v>4435</v>
      </c>
      <c r="D1504" s="316" t="s">
        <v>1225</v>
      </c>
      <c r="E1504" s="317" t="s">
        <v>3384</v>
      </c>
      <c r="F1504" s="317" t="s">
        <v>4062</v>
      </c>
      <c r="G1504" s="318" t="s">
        <v>6583</v>
      </c>
      <c r="H1504" s="319">
        <v>922.79029870823513</v>
      </c>
      <c r="I1504" s="319">
        <v>1.5202368137904616</v>
      </c>
      <c r="J1504" s="319">
        <v>0</v>
      </c>
      <c r="K1504" s="320">
        <v>20</v>
      </c>
      <c r="L1504" s="320">
        <v>10</v>
      </c>
      <c r="M1504" s="320">
        <v>3</v>
      </c>
      <c r="N1504" s="321" t="s">
        <v>4096</v>
      </c>
      <c r="O1504" s="321" t="s">
        <v>4096</v>
      </c>
      <c r="P1504" s="322" t="s">
        <v>4096</v>
      </c>
      <c r="Q1504" s="308"/>
    </row>
    <row r="1505" spans="3:17" x14ac:dyDescent="0.2">
      <c r="C1505" s="315">
        <v>2830</v>
      </c>
      <c r="D1505" s="316" t="s">
        <v>1225</v>
      </c>
      <c r="E1505" s="317" t="s">
        <v>3386</v>
      </c>
      <c r="F1505" s="317" t="s">
        <v>4062</v>
      </c>
      <c r="G1505" s="318" t="s">
        <v>6584</v>
      </c>
      <c r="H1505" s="319">
        <v>316.79666666662092</v>
      </c>
      <c r="I1505" s="319">
        <v>12.649999999953435</v>
      </c>
      <c r="J1505" s="319">
        <v>0</v>
      </c>
      <c r="K1505" s="320">
        <v>20</v>
      </c>
      <c r="L1505" s="320">
        <v>15</v>
      </c>
      <c r="M1505" s="320">
        <v>4</v>
      </c>
      <c r="N1505" s="321" t="s">
        <v>224</v>
      </c>
      <c r="O1505" s="321" t="s">
        <v>225</v>
      </c>
      <c r="P1505" s="322" t="s">
        <v>225</v>
      </c>
      <c r="Q1505" s="308"/>
    </row>
    <row r="1506" spans="3:17" x14ac:dyDescent="0.2">
      <c r="C1506" s="315">
        <v>2831</v>
      </c>
      <c r="D1506" s="316" t="s">
        <v>1225</v>
      </c>
      <c r="E1506" s="317" t="s">
        <v>3386</v>
      </c>
      <c r="F1506" s="317" t="s">
        <v>4062</v>
      </c>
      <c r="G1506" s="318" t="s">
        <v>6585</v>
      </c>
      <c r="H1506" s="319">
        <v>197.0266666666372</v>
      </c>
      <c r="I1506" s="319">
        <v>33.353333333297634</v>
      </c>
      <c r="J1506" s="319">
        <v>0</v>
      </c>
      <c r="K1506" s="320">
        <v>20</v>
      </c>
      <c r="L1506" s="320">
        <v>15</v>
      </c>
      <c r="M1506" s="320">
        <v>4</v>
      </c>
      <c r="N1506" s="321" t="s">
        <v>224</v>
      </c>
      <c r="O1506" s="321" t="s">
        <v>224</v>
      </c>
      <c r="P1506" s="322" t="s">
        <v>225</v>
      </c>
      <c r="Q1506" s="308"/>
    </row>
    <row r="1507" spans="3:17" x14ac:dyDescent="0.2">
      <c r="C1507" s="315">
        <v>2999</v>
      </c>
      <c r="D1507" s="316" t="s">
        <v>1225</v>
      </c>
      <c r="E1507" s="317" t="s">
        <v>6586</v>
      </c>
      <c r="F1507" s="317" t="s">
        <v>4062</v>
      </c>
      <c r="G1507" s="318" t="s">
        <v>6587</v>
      </c>
      <c r="H1507" s="319">
        <v>21.396666666667443</v>
      </c>
      <c r="I1507" s="319">
        <v>0</v>
      </c>
      <c r="J1507" s="319">
        <v>0</v>
      </c>
      <c r="K1507" s="320">
        <v>20</v>
      </c>
      <c r="L1507" s="320">
        <v>10</v>
      </c>
      <c r="M1507" s="320">
        <v>3</v>
      </c>
      <c r="N1507" s="321" t="s">
        <v>224</v>
      </c>
      <c r="O1507" s="321" t="s">
        <v>225</v>
      </c>
      <c r="P1507" s="322" t="s">
        <v>225</v>
      </c>
      <c r="Q1507" s="308"/>
    </row>
    <row r="1508" spans="3:17" x14ac:dyDescent="0.2">
      <c r="C1508" s="315">
        <v>2998</v>
      </c>
      <c r="D1508" s="316" t="s">
        <v>1225</v>
      </c>
      <c r="E1508" s="317" t="s">
        <v>6586</v>
      </c>
      <c r="F1508" s="317" t="s">
        <v>4062</v>
      </c>
      <c r="G1508" s="318" t="s">
        <v>6588</v>
      </c>
      <c r="H1508" s="319">
        <v>0</v>
      </c>
      <c r="I1508" s="319">
        <v>0</v>
      </c>
      <c r="J1508" s="319">
        <v>0</v>
      </c>
      <c r="K1508" s="320">
        <v>20</v>
      </c>
      <c r="L1508" s="320">
        <v>10</v>
      </c>
      <c r="M1508" s="320">
        <v>3</v>
      </c>
      <c r="N1508" s="321" t="s">
        <v>225</v>
      </c>
      <c r="O1508" s="321" t="s">
        <v>225</v>
      </c>
      <c r="P1508" s="322" t="s">
        <v>225</v>
      </c>
      <c r="Q1508" s="308"/>
    </row>
    <row r="1509" spans="3:17" x14ac:dyDescent="0.2">
      <c r="C1509" s="315">
        <v>4188</v>
      </c>
      <c r="D1509" s="316" t="s">
        <v>1225</v>
      </c>
      <c r="E1509" s="317" t="s">
        <v>3446</v>
      </c>
      <c r="F1509" s="317" t="s">
        <v>4062</v>
      </c>
      <c r="G1509" s="318" t="s">
        <v>6589</v>
      </c>
      <c r="H1509" s="319">
        <v>0</v>
      </c>
      <c r="I1509" s="319">
        <v>0</v>
      </c>
      <c r="J1509" s="319">
        <v>0</v>
      </c>
      <c r="K1509" s="320">
        <v>20</v>
      </c>
      <c r="L1509" s="320">
        <v>15</v>
      </c>
      <c r="M1509" s="320">
        <v>4</v>
      </c>
      <c r="N1509" s="321" t="s">
        <v>4096</v>
      </c>
      <c r="O1509" s="321" t="s">
        <v>4096</v>
      </c>
      <c r="P1509" s="322" t="s">
        <v>4096</v>
      </c>
      <c r="Q1509" s="308"/>
    </row>
    <row r="1510" spans="3:17" x14ac:dyDescent="0.2">
      <c r="C1510" s="315">
        <v>4170</v>
      </c>
      <c r="D1510" s="316" t="s">
        <v>1225</v>
      </c>
      <c r="E1510" s="317" t="s">
        <v>3446</v>
      </c>
      <c r="F1510" s="317" t="s">
        <v>4062</v>
      </c>
      <c r="G1510" s="318" t="s">
        <v>6590</v>
      </c>
      <c r="H1510" s="319">
        <v>0.73666666665812963</v>
      </c>
      <c r="I1510" s="319">
        <v>0</v>
      </c>
      <c r="J1510" s="319">
        <v>0</v>
      </c>
      <c r="K1510" s="320" t="s">
        <v>2504</v>
      </c>
      <c r="L1510" s="320" t="s">
        <v>2504</v>
      </c>
      <c r="M1510" s="320" t="s">
        <v>2504</v>
      </c>
      <c r="N1510" s="321" t="s">
        <v>225</v>
      </c>
      <c r="O1510" s="321" t="s">
        <v>225</v>
      </c>
      <c r="P1510" s="322" t="s">
        <v>225</v>
      </c>
      <c r="Q1510" s="308"/>
    </row>
    <row r="1511" spans="3:17" x14ac:dyDescent="0.2">
      <c r="C1511" s="315">
        <v>2933</v>
      </c>
      <c r="D1511" s="316" t="s">
        <v>1225</v>
      </c>
      <c r="E1511" s="317" t="s">
        <v>3389</v>
      </c>
      <c r="F1511" s="317" t="s">
        <v>4062</v>
      </c>
      <c r="G1511" s="318" t="s">
        <v>6591</v>
      </c>
      <c r="H1511" s="319">
        <v>51.830788943752388</v>
      </c>
      <c r="I1511" s="319">
        <v>0</v>
      </c>
      <c r="J1511" s="319">
        <v>0</v>
      </c>
      <c r="K1511" s="320">
        <v>20</v>
      </c>
      <c r="L1511" s="320">
        <v>10</v>
      </c>
      <c r="M1511" s="320">
        <v>3</v>
      </c>
      <c r="N1511" s="321" t="s">
        <v>4096</v>
      </c>
      <c r="O1511" s="321" t="s">
        <v>4096</v>
      </c>
      <c r="P1511" s="322" t="s">
        <v>4096</v>
      </c>
      <c r="Q1511" s="308"/>
    </row>
    <row r="1512" spans="3:17" x14ac:dyDescent="0.2">
      <c r="C1512" s="315">
        <v>2962</v>
      </c>
      <c r="D1512" s="316" t="s">
        <v>1225</v>
      </c>
      <c r="E1512" s="317" t="s">
        <v>3388</v>
      </c>
      <c r="F1512" s="317" t="s">
        <v>4062</v>
      </c>
      <c r="G1512" s="318" t="s">
        <v>6592</v>
      </c>
      <c r="H1512" s="319">
        <v>78.500000000058208</v>
      </c>
      <c r="I1512" s="319">
        <v>195</v>
      </c>
      <c r="J1512" s="319">
        <v>0</v>
      </c>
      <c r="K1512" s="320">
        <v>20</v>
      </c>
      <c r="L1512" s="320">
        <v>10</v>
      </c>
      <c r="M1512" s="320">
        <v>3</v>
      </c>
      <c r="N1512" s="321" t="s">
        <v>4096</v>
      </c>
      <c r="O1512" s="321" t="s">
        <v>4096</v>
      </c>
      <c r="P1512" s="322" t="s">
        <v>4096</v>
      </c>
      <c r="Q1512" s="308"/>
    </row>
    <row r="1513" spans="3:17" x14ac:dyDescent="0.2">
      <c r="C1513" s="315">
        <v>3038</v>
      </c>
      <c r="D1513" s="316" t="s">
        <v>1225</v>
      </c>
      <c r="E1513" s="317" t="s">
        <v>18</v>
      </c>
      <c r="F1513" s="317" t="s">
        <v>4062</v>
      </c>
      <c r="G1513" s="318" t="s">
        <v>6593</v>
      </c>
      <c r="H1513" s="319">
        <v>7.9966666666441597</v>
      </c>
      <c r="I1513" s="319">
        <v>0</v>
      </c>
      <c r="J1513" s="319">
        <v>0</v>
      </c>
      <c r="K1513" s="320">
        <v>20</v>
      </c>
      <c r="L1513" s="320">
        <v>10</v>
      </c>
      <c r="M1513" s="320">
        <v>3</v>
      </c>
      <c r="N1513" s="321" t="s">
        <v>225</v>
      </c>
      <c r="O1513" s="321" t="s">
        <v>225</v>
      </c>
      <c r="P1513" s="322" t="s">
        <v>225</v>
      </c>
      <c r="Q1513" s="308"/>
    </row>
    <row r="1514" spans="3:17" x14ac:dyDescent="0.2">
      <c r="C1514" s="315">
        <v>3040</v>
      </c>
      <c r="D1514" s="316" t="s">
        <v>1225</v>
      </c>
      <c r="E1514" s="317" t="s">
        <v>18</v>
      </c>
      <c r="F1514" s="317" t="s">
        <v>4062</v>
      </c>
      <c r="G1514" s="318" t="s">
        <v>6594</v>
      </c>
      <c r="H1514" s="319">
        <v>6.3437499999788995</v>
      </c>
      <c r="I1514" s="319">
        <v>0</v>
      </c>
      <c r="J1514" s="319">
        <v>0</v>
      </c>
      <c r="K1514" s="320">
        <v>20</v>
      </c>
      <c r="L1514" s="320">
        <v>10</v>
      </c>
      <c r="M1514" s="320">
        <v>3</v>
      </c>
      <c r="N1514" s="321" t="s">
        <v>4096</v>
      </c>
      <c r="O1514" s="321" t="s">
        <v>4096</v>
      </c>
      <c r="P1514" s="322" t="s">
        <v>4096</v>
      </c>
      <c r="Q1514" s="308"/>
    </row>
    <row r="1515" spans="3:17" x14ac:dyDescent="0.2">
      <c r="C1515" s="315">
        <v>3049</v>
      </c>
      <c r="D1515" s="316" t="s">
        <v>1225</v>
      </c>
      <c r="E1515" s="317" t="s">
        <v>3366</v>
      </c>
      <c r="F1515" s="317" t="s">
        <v>4062</v>
      </c>
      <c r="G1515" s="318" t="s">
        <v>6595</v>
      </c>
      <c r="H1515" s="319">
        <v>3.7666666667209938</v>
      </c>
      <c r="I1515" s="319">
        <v>0</v>
      </c>
      <c r="J1515" s="319">
        <v>0</v>
      </c>
      <c r="K1515" s="320">
        <v>20</v>
      </c>
      <c r="L1515" s="320">
        <v>10</v>
      </c>
      <c r="M1515" s="320">
        <v>3</v>
      </c>
      <c r="N1515" s="321" t="s">
        <v>4096</v>
      </c>
      <c r="O1515" s="321" t="s">
        <v>4096</v>
      </c>
      <c r="P1515" s="322" t="s">
        <v>4096</v>
      </c>
      <c r="Q1515" s="308"/>
    </row>
    <row r="1516" spans="3:17" x14ac:dyDescent="0.2">
      <c r="C1516" s="315">
        <v>3065</v>
      </c>
      <c r="D1516" s="316" t="s">
        <v>1225</v>
      </c>
      <c r="E1516" s="317" t="s">
        <v>3366</v>
      </c>
      <c r="F1516" s="317" t="s">
        <v>4062</v>
      </c>
      <c r="G1516" s="318" t="s">
        <v>6596</v>
      </c>
      <c r="H1516" s="319">
        <v>221.03610490118973</v>
      </c>
      <c r="I1516" s="319">
        <v>25.244961307012296</v>
      </c>
      <c r="J1516" s="319">
        <v>0</v>
      </c>
      <c r="K1516" s="320">
        <v>20</v>
      </c>
      <c r="L1516" s="320">
        <v>10</v>
      </c>
      <c r="M1516" s="320">
        <v>3</v>
      </c>
      <c r="N1516" s="321" t="s">
        <v>4096</v>
      </c>
      <c r="O1516" s="321" t="s">
        <v>4096</v>
      </c>
      <c r="P1516" s="322" t="s">
        <v>4096</v>
      </c>
      <c r="Q1516" s="308"/>
    </row>
    <row r="1517" spans="3:17" x14ac:dyDescent="0.2">
      <c r="C1517" s="315">
        <v>4436</v>
      </c>
      <c r="D1517" s="316" t="s">
        <v>1225</v>
      </c>
      <c r="E1517" s="317" t="s">
        <v>3445</v>
      </c>
      <c r="F1517" s="317" t="s">
        <v>4062</v>
      </c>
      <c r="G1517" s="318" t="s">
        <v>6597</v>
      </c>
      <c r="H1517" s="319">
        <v>23.933333333465271</v>
      </c>
      <c r="I1517" s="319">
        <v>108.46666666661622</v>
      </c>
      <c r="J1517" s="319">
        <v>2</v>
      </c>
      <c r="K1517" s="320" t="s">
        <v>2504</v>
      </c>
      <c r="L1517" s="320" t="s">
        <v>2504</v>
      </c>
      <c r="M1517" s="320" t="s">
        <v>2504</v>
      </c>
      <c r="N1517" s="321" t="s">
        <v>4096</v>
      </c>
      <c r="O1517" s="321" t="s">
        <v>4096</v>
      </c>
      <c r="P1517" s="322" t="s">
        <v>4096</v>
      </c>
      <c r="Q1517" s="308"/>
    </row>
    <row r="1518" spans="3:17" x14ac:dyDescent="0.2">
      <c r="C1518" s="315">
        <v>3208</v>
      </c>
      <c r="D1518" s="316" t="s">
        <v>1225</v>
      </c>
      <c r="E1518" s="317" t="s">
        <v>3366</v>
      </c>
      <c r="F1518" s="317" t="s">
        <v>4062</v>
      </c>
      <c r="G1518" s="318" t="s">
        <v>6598</v>
      </c>
      <c r="H1518" s="319">
        <v>1.8387276478494217</v>
      </c>
      <c r="I1518" s="319">
        <v>2.3078335626044986</v>
      </c>
      <c r="J1518" s="319">
        <v>0</v>
      </c>
      <c r="K1518" s="320">
        <v>15</v>
      </c>
      <c r="L1518" s="320">
        <v>30</v>
      </c>
      <c r="M1518" s="320">
        <v>5</v>
      </c>
      <c r="N1518" s="321" t="s">
        <v>4096</v>
      </c>
      <c r="O1518" s="321" t="s">
        <v>4096</v>
      </c>
      <c r="P1518" s="322" t="s">
        <v>4096</v>
      </c>
      <c r="Q1518" s="308"/>
    </row>
    <row r="1519" spans="3:17" x14ac:dyDescent="0.2">
      <c r="C1519" s="315">
        <v>3114</v>
      </c>
      <c r="D1519" s="316" t="s">
        <v>1225</v>
      </c>
      <c r="E1519" s="317" t="s">
        <v>3446</v>
      </c>
      <c r="F1519" s="317" t="s">
        <v>4062</v>
      </c>
      <c r="G1519" s="318" t="s">
        <v>6599</v>
      </c>
      <c r="H1519" s="319">
        <v>5.5399999999674039</v>
      </c>
      <c r="I1519" s="319">
        <v>4.209999999997672</v>
      </c>
      <c r="J1519" s="319">
        <v>0.60000000000000009</v>
      </c>
      <c r="K1519" s="320">
        <v>15</v>
      </c>
      <c r="L1519" s="320">
        <v>30</v>
      </c>
      <c r="M1519" s="320">
        <v>5</v>
      </c>
      <c r="N1519" s="321" t="s">
        <v>225</v>
      </c>
      <c r="O1519" s="321" t="s">
        <v>225</v>
      </c>
      <c r="P1519" s="322" t="s">
        <v>225</v>
      </c>
      <c r="Q1519" s="308"/>
    </row>
    <row r="1520" spans="3:17" x14ac:dyDescent="0.2">
      <c r="C1520" s="315">
        <v>3115</v>
      </c>
      <c r="D1520" s="316" t="s">
        <v>1225</v>
      </c>
      <c r="E1520" s="317" t="s">
        <v>3446</v>
      </c>
      <c r="F1520" s="317" t="s">
        <v>4062</v>
      </c>
      <c r="G1520" s="318" t="s">
        <v>6600</v>
      </c>
      <c r="H1520" s="319">
        <v>5.5399999999674039</v>
      </c>
      <c r="I1520" s="319">
        <v>4.209999999997672</v>
      </c>
      <c r="J1520" s="319">
        <v>0.60000000000000009</v>
      </c>
      <c r="K1520" s="320">
        <v>15</v>
      </c>
      <c r="L1520" s="320">
        <v>30</v>
      </c>
      <c r="M1520" s="320">
        <v>5</v>
      </c>
      <c r="N1520" s="321" t="s">
        <v>225</v>
      </c>
      <c r="O1520" s="321" t="s">
        <v>225</v>
      </c>
      <c r="P1520" s="322" t="s">
        <v>225</v>
      </c>
      <c r="Q1520" s="308"/>
    </row>
    <row r="1521" spans="3:17" x14ac:dyDescent="0.2">
      <c r="C1521" s="315">
        <v>2840</v>
      </c>
      <c r="D1521" s="316" t="s">
        <v>1225</v>
      </c>
      <c r="E1521" s="317" t="s">
        <v>3446</v>
      </c>
      <c r="F1521" s="317" t="s">
        <v>4062</v>
      </c>
      <c r="G1521" s="318" t="s">
        <v>6601</v>
      </c>
      <c r="H1521" s="319">
        <v>25.969999999960422</v>
      </c>
      <c r="I1521" s="319">
        <v>0.549999999976717</v>
      </c>
      <c r="J1521" s="319">
        <v>0.2</v>
      </c>
      <c r="K1521" s="320">
        <v>20</v>
      </c>
      <c r="L1521" s="320">
        <v>15</v>
      </c>
      <c r="M1521" s="320">
        <v>4</v>
      </c>
      <c r="N1521" s="321" t="s">
        <v>224</v>
      </c>
      <c r="O1521" s="321" t="s">
        <v>225</v>
      </c>
      <c r="P1521" s="322" t="s">
        <v>225</v>
      </c>
      <c r="Q1521" s="308"/>
    </row>
    <row r="1522" spans="3:17" x14ac:dyDescent="0.2">
      <c r="C1522" s="315">
        <v>2841</v>
      </c>
      <c r="D1522" s="316" t="s">
        <v>1225</v>
      </c>
      <c r="E1522" s="317" t="s">
        <v>3446</v>
      </c>
      <c r="F1522" s="317" t="s">
        <v>4062</v>
      </c>
      <c r="G1522" s="318" t="s">
        <v>6602</v>
      </c>
      <c r="H1522" s="319">
        <v>25.969999999960422</v>
      </c>
      <c r="I1522" s="319">
        <v>0.549999999976717</v>
      </c>
      <c r="J1522" s="319">
        <v>0.2</v>
      </c>
      <c r="K1522" s="320">
        <v>20</v>
      </c>
      <c r="L1522" s="320">
        <v>15</v>
      </c>
      <c r="M1522" s="320">
        <v>4</v>
      </c>
      <c r="N1522" s="321" t="s">
        <v>224</v>
      </c>
      <c r="O1522" s="321" t="s">
        <v>225</v>
      </c>
      <c r="P1522" s="322" t="s">
        <v>225</v>
      </c>
      <c r="Q1522" s="308"/>
    </row>
    <row r="1523" spans="3:17" x14ac:dyDescent="0.2">
      <c r="C1523" s="315">
        <v>2842</v>
      </c>
      <c r="D1523" s="316" t="s">
        <v>1225</v>
      </c>
      <c r="E1523" s="317" t="s">
        <v>3446</v>
      </c>
      <c r="F1523" s="317" t="s">
        <v>4062</v>
      </c>
      <c r="G1523" s="318" t="s">
        <v>6603</v>
      </c>
      <c r="H1523" s="319">
        <v>66.270000000006988</v>
      </c>
      <c r="I1523" s="319">
        <v>1.3400000000023284</v>
      </c>
      <c r="J1523" s="319">
        <v>0</v>
      </c>
      <c r="K1523" s="320">
        <v>20</v>
      </c>
      <c r="L1523" s="320">
        <v>15</v>
      </c>
      <c r="M1523" s="320">
        <v>4</v>
      </c>
      <c r="N1523" s="321" t="s">
        <v>224</v>
      </c>
      <c r="O1523" s="321" t="s">
        <v>225</v>
      </c>
      <c r="P1523" s="322" t="s">
        <v>225</v>
      </c>
      <c r="Q1523" s="308"/>
    </row>
    <row r="1524" spans="3:17" x14ac:dyDescent="0.2">
      <c r="C1524" s="315">
        <v>2843</v>
      </c>
      <c r="D1524" s="316" t="s">
        <v>1225</v>
      </c>
      <c r="E1524" s="317" t="s">
        <v>3446</v>
      </c>
      <c r="F1524" s="317" t="s">
        <v>4062</v>
      </c>
      <c r="G1524" s="318" t="s">
        <v>6604</v>
      </c>
      <c r="H1524" s="319">
        <v>66.270000000006988</v>
      </c>
      <c r="I1524" s="319">
        <v>1.3400000000023284</v>
      </c>
      <c r="J1524" s="319">
        <v>0</v>
      </c>
      <c r="K1524" s="320">
        <v>20</v>
      </c>
      <c r="L1524" s="320">
        <v>15</v>
      </c>
      <c r="M1524" s="320">
        <v>4</v>
      </c>
      <c r="N1524" s="321" t="s">
        <v>224</v>
      </c>
      <c r="O1524" s="321" t="s">
        <v>225</v>
      </c>
      <c r="P1524" s="322" t="s">
        <v>225</v>
      </c>
      <c r="Q1524" s="308"/>
    </row>
    <row r="1525" spans="3:17" x14ac:dyDescent="0.2">
      <c r="C1525" s="315">
        <v>2856</v>
      </c>
      <c r="D1525" s="316" t="s">
        <v>1225</v>
      </c>
      <c r="E1525" s="317" t="s">
        <v>3382</v>
      </c>
      <c r="F1525" s="317" t="s">
        <v>4062</v>
      </c>
      <c r="G1525" s="318" t="s">
        <v>6605</v>
      </c>
      <c r="H1525" s="319">
        <v>2.5566666667233222</v>
      </c>
      <c r="I1525" s="319">
        <v>0</v>
      </c>
      <c r="J1525" s="319">
        <v>0.4</v>
      </c>
      <c r="K1525" s="320">
        <v>20</v>
      </c>
      <c r="L1525" s="320">
        <v>15</v>
      </c>
      <c r="M1525" s="320">
        <v>4</v>
      </c>
      <c r="N1525" s="321" t="s">
        <v>225</v>
      </c>
      <c r="O1525" s="321" t="s">
        <v>225</v>
      </c>
      <c r="P1525" s="322" t="s">
        <v>225</v>
      </c>
      <c r="Q1525" s="308"/>
    </row>
    <row r="1526" spans="3:17" x14ac:dyDescent="0.2">
      <c r="C1526" s="315">
        <v>2857</v>
      </c>
      <c r="D1526" s="316" t="s">
        <v>1225</v>
      </c>
      <c r="E1526" s="317" t="s">
        <v>3382</v>
      </c>
      <c r="F1526" s="317" t="s">
        <v>4062</v>
      </c>
      <c r="G1526" s="318" t="s">
        <v>6606</v>
      </c>
      <c r="H1526" s="319">
        <v>1.3900000000256114</v>
      </c>
      <c r="I1526" s="319">
        <v>0</v>
      </c>
      <c r="J1526" s="319">
        <v>0.4</v>
      </c>
      <c r="K1526" s="320">
        <v>20</v>
      </c>
      <c r="L1526" s="320">
        <v>15</v>
      </c>
      <c r="M1526" s="320">
        <v>4</v>
      </c>
      <c r="N1526" s="321" t="s">
        <v>225</v>
      </c>
      <c r="O1526" s="321" t="s">
        <v>225</v>
      </c>
      <c r="P1526" s="322" t="s">
        <v>225</v>
      </c>
      <c r="Q1526" s="308"/>
    </row>
    <row r="1527" spans="3:17" x14ac:dyDescent="0.2">
      <c r="C1527" s="315">
        <v>2980</v>
      </c>
      <c r="D1527" s="316" t="s">
        <v>1225</v>
      </c>
      <c r="E1527" s="317" t="s">
        <v>3446</v>
      </c>
      <c r="F1527" s="317" t="s">
        <v>4062</v>
      </c>
      <c r="G1527" s="318" t="s">
        <v>6607</v>
      </c>
      <c r="H1527" s="319">
        <v>13.103333333402407</v>
      </c>
      <c r="I1527" s="319">
        <v>0</v>
      </c>
      <c r="J1527" s="319">
        <v>0</v>
      </c>
      <c r="K1527" s="320">
        <v>20</v>
      </c>
      <c r="L1527" s="320">
        <v>10</v>
      </c>
      <c r="M1527" s="320">
        <v>3</v>
      </c>
      <c r="N1527" s="321" t="s">
        <v>225</v>
      </c>
      <c r="O1527" s="321" t="s">
        <v>225</v>
      </c>
      <c r="P1527" s="322" t="s">
        <v>225</v>
      </c>
      <c r="Q1527" s="308"/>
    </row>
    <row r="1528" spans="3:17" x14ac:dyDescent="0.2">
      <c r="C1528" s="315">
        <v>3233</v>
      </c>
      <c r="D1528" s="316" t="s">
        <v>1225</v>
      </c>
      <c r="E1528" s="317" t="s">
        <v>3366</v>
      </c>
      <c r="F1528" s="317" t="s">
        <v>4062</v>
      </c>
      <c r="G1528" s="318" t="s">
        <v>6608</v>
      </c>
      <c r="H1528" s="319">
        <v>8.2000000000116415</v>
      </c>
      <c r="I1528" s="319">
        <v>0</v>
      </c>
      <c r="J1528" s="319">
        <v>0</v>
      </c>
      <c r="K1528" s="320">
        <v>15</v>
      </c>
      <c r="L1528" s="320">
        <v>30</v>
      </c>
      <c r="M1528" s="320">
        <v>5</v>
      </c>
      <c r="N1528" s="321" t="s">
        <v>4096</v>
      </c>
      <c r="O1528" s="321" t="s">
        <v>4096</v>
      </c>
      <c r="P1528" s="322" t="s">
        <v>4096</v>
      </c>
      <c r="Q1528" s="308"/>
    </row>
    <row r="1529" spans="3:17" x14ac:dyDescent="0.2">
      <c r="C1529" s="315">
        <v>3234</v>
      </c>
      <c r="D1529" s="316" t="s">
        <v>1225</v>
      </c>
      <c r="E1529" s="317" t="s">
        <v>3366</v>
      </c>
      <c r="F1529" s="317" t="s">
        <v>4062</v>
      </c>
      <c r="G1529" s="318" t="s">
        <v>6609</v>
      </c>
      <c r="H1529" s="319">
        <v>8.2000000000116415</v>
      </c>
      <c r="I1529" s="319">
        <v>0</v>
      </c>
      <c r="J1529" s="319">
        <v>0</v>
      </c>
      <c r="K1529" s="320">
        <v>15</v>
      </c>
      <c r="L1529" s="320">
        <v>30</v>
      </c>
      <c r="M1529" s="320">
        <v>5</v>
      </c>
      <c r="N1529" s="321" t="s">
        <v>4096</v>
      </c>
      <c r="O1529" s="321" t="s">
        <v>4096</v>
      </c>
      <c r="P1529" s="322" t="s">
        <v>4096</v>
      </c>
      <c r="Q1529" s="308"/>
    </row>
    <row r="1530" spans="3:17" x14ac:dyDescent="0.2">
      <c r="C1530" s="315">
        <v>3235</v>
      </c>
      <c r="D1530" s="316" t="s">
        <v>1225</v>
      </c>
      <c r="E1530" s="317" t="s">
        <v>3366</v>
      </c>
      <c r="F1530" s="317" t="s">
        <v>4062</v>
      </c>
      <c r="G1530" s="318" t="s">
        <v>6610</v>
      </c>
      <c r="H1530" s="319">
        <v>8.2000000000116415</v>
      </c>
      <c r="I1530" s="319">
        <v>0</v>
      </c>
      <c r="J1530" s="319">
        <v>0</v>
      </c>
      <c r="K1530" s="320">
        <v>15</v>
      </c>
      <c r="L1530" s="320">
        <v>30</v>
      </c>
      <c r="M1530" s="320">
        <v>5</v>
      </c>
      <c r="N1530" s="321" t="s">
        <v>4096</v>
      </c>
      <c r="O1530" s="321" t="s">
        <v>4096</v>
      </c>
      <c r="P1530" s="322" t="s">
        <v>4096</v>
      </c>
      <c r="Q1530" s="308"/>
    </row>
    <row r="1531" spans="3:17" x14ac:dyDescent="0.2">
      <c r="C1531" s="315">
        <v>3236</v>
      </c>
      <c r="D1531" s="316" t="s">
        <v>1225</v>
      </c>
      <c r="E1531" s="317" t="s">
        <v>3366</v>
      </c>
      <c r="F1531" s="317" t="s">
        <v>4062</v>
      </c>
      <c r="G1531" s="318" t="s">
        <v>6611</v>
      </c>
      <c r="H1531" s="319">
        <v>8.2000000000116415</v>
      </c>
      <c r="I1531" s="319">
        <v>0</v>
      </c>
      <c r="J1531" s="319">
        <v>0</v>
      </c>
      <c r="K1531" s="320">
        <v>15</v>
      </c>
      <c r="L1531" s="320">
        <v>30</v>
      </c>
      <c r="M1531" s="320">
        <v>5</v>
      </c>
      <c r="N1531" s="321" t="s">
        <v>4096</v>
      </c>
      <c r="O1531" s="321" t="s">
        <v>4096</v>
      </c>
      <c r="P1531" s="322" t="s">
        <v>4096</v>
      </c>
      <c r="Q1531" s="308"/>
    </row>
    <row r="1532" spans="3:17" x14ac:dyDescent="0.2">
      <c r="C1532" s="315">
        <v>3237</v>
      </c>
      <c r="D1532" s="316" t="s">
        <v>1225</v>
      </c>
      <c r="E1532" s="317" t="s">
        <v>3366</v>
      </c>
      <c r="F1532" s="317" t="s">
        <v>4062</v>
      </c>
      <c r="G1532" s="318" t="s">
        <v>6612</v>
      </c>
      <c r="H1532" s="319">
        <v>8.2000000000116415</v>
      </c>
      <c r="I1532" s="319">
        <v>0</v>
      </c>
      <c r="J1532" s="319">
        <v>0</v>
      </c>
      <c r="K1532" s="320">
        <v>15</v>
      </c>
      <c r="L1532" s="320">
        <v>30</v>
      </c>
      <c r="M1532" s="320">
        <v>5</v>
      </c>
      <c r="N1532" s="321" t="s">
        <v>4096</v>
      </c>
      <c r="O1532" s="321" t="s">
        <v>4096</v>
      </c>
      <c r="P1532" s="322" t="s">
        <v>4096</v>
      </c>
      <c r="Q1532" s="308"/>
    </row>
    <row r="1533" spans="3:17" x14ac:dyDescent="0.2">
      <c r="C1533" s="315">
        <v>3238</v>
      </c>
      <c r="D1533" s="316" t="s">
        <v>1225</v>
      </c>
      <c r="E1533" s="317" t="s">
        <v>3366</v>
      </c>
      <c r="F1533" s="317" t="s">
        <v>4062</v>
      </c>
      <c r="G1533" s="318" t="s">
        <v>6613</v>
      </c>
      <c r="H1533" s="319">
        <v>8.2000000000116415</v>
      </c>
      <c r="I1533" s="319">
        <v>0</v>
      </c>
      <c r="J1533" s="319">
        <v>0</v>
      </c>
      <c r="K1533" s="320">
        <v>15</v>
      </c>
      <c r="L1533" s="320">
        <v>30</v>
      </c>
      <c r="M1533" s="320">
        <v>5</v>
      </c>
      <c r="N1533" s="321" t="s">
        <v>4096</v>
      </c>
      <c r="O1533" s="321" t="s">
        <v>4096</v>
      </c>
      <c r="P1533" s="322" t="s">
        <v>4096</v>
      </c>
      <c r="Q1533" s="308"/>
    </row>
    <row r="1534" spans="3:17" x14ac:dyDescent="0.2">
      <c r="C1534" s="315">
        <v>3239</v>
      </c>
      <c r="D1534" s="316" t="s">
        <v>1225</v>
      </c>
      <c r="E1534" s="317" t="s">
        <v>3366</v>
      </c>
      <c r="F1534" s="317" t="s">
        <v>4062</v>
      </c>
      <c r="G1534" s="318" t="s">
        <v>6614</v>
      </c>
      <c r="H1534" s="319">
        <v>8.2000000000116415</v>
      </c>
      <c r="I1534" s="319">
        <v>0</v>
      </c>
      <c r="J1534" s="319">
        <v>0</v>
      </c>
      <c r="K1534" s="320">
        <v>15</v>
      </c>
      <c r="L1534" s="320">
        <v>30</v>
      </c>
      <c r="M1534" s="320">
        <v>5</v>
      </c>
      <c r="N1534" s="321" t="s">
        <v>4096</v>
      </c>
      <c r="O1534" s="321" t="s">
        <v>4096</v>
      </c>
      <c r="P1534" s="322" t="s">
        <v>4096</v>
      </c>
      <c r="Q1534" s="308"/>
    </row>
    <row r="1535" spans="3:17" x14ac:dyDescent="0.2">
      <c r="C1535" s="315">
        <v>3240</v>
      </c>
      <c r="D1535" s="316" t="s">
        <v>1225</v>
      </c>
      <c r="E1535" s="317" t="s">
        <v>3366</v>
      </c>
      <c r="F1535" s="317" t="s">
        <v>4062</v>
      </c>
      <c r="G1535" s="318" t="s">
        <v>6615</v>
      </c>
      <c r="H1535" s="319">
        <v>8.2000000000116415</v>
      </c>
      <c r="I1535" s="319">
        <v>0</v>
      </c>
      <c r="J1535" s="319">
        <v>0</v>
      </c>
      <c r="K1535" s="320">
        <v>15</v>
      </c>
      <c r="L1535" s="320">
        <v>30</v>
      </c>
      <c r="M1535" s="320">
        <v>5</v>
      </c>
      <c r="N1535" s="321" t="s">
        <v>4096</v>
      </c>
      <c r="O1535" s="321" t="s">
        <v>4096</v>
      </c>
      <c r="P1535" s="322" t="s">
        <v>4096</v>
      </c>
      <c r="Q1535" s="308"/>
    </row>
    <row r="1536" spans="3:17" x14ac:dyDescent="0.2">
      <c r="C1536" s="315">
        <v>3241</v>
      </c>
      <c r="D1536" s="316" t="s">
        <v>1225</v>
      </c>
      <c r="E1536" s="317" t="s">
        <v>3366</v>
      </c>
      <c r="F1536" s="317" t="s">
        <v>4062</v>
      </c>
      <c r="G1536" s="318" t="s">
        <v>6616</v>
      </c>
      <c r="H1536" s="319">
        <v>8.2000000000116415</v>
      </c>
      <c r="I1536" s="319">
        <v>0</v>
      </c>
      <c r="J1536" s="319">
        <v>0</v>
      </c>
      <c r="K1536" s="320">
        <v>15</v>
      </c>
      <c r="L1536" s="320">
        <v>30</v>
      </c>
      <c r="M1536" s="320">
        <v>5</v>
      </c>
      <c r="N1536" s="321" t="s">
        <v>4096</v>
      </c>
      <c r="O1536" s="321" t="s">
        <v>4096</v>
      </c>
      <c r="P1536" s="322" t="s">
        <v>4096</v>
      </c>
      <c r="Q1536" s="308"/>
    </row>
    <row r="1537" spans="3:17" x14ac:dyDescent="0.2">
      <c r="C1537" s="315">
        <v>2989</v>
      </c>
      <c r="D1537" s="316" t="s">
        <v>1225</v>
      </c>
      <c r="E1537" s="317" t="s">
        <v>3447</v>
      </c>
      <c r="F1537" s="317" t="s">
        <v>4062</v>
      </c>
      <c r="G1537" s="318" t="s">
        <v>6617</v>
      </c>
      <c r="H1537" s="319">
        <v>0</v>
      </c>
      <c r="I1537" s="319">
        <v>0</v>
      </c>
      <c r="J1537" s="319">
        <v>0</v>
      </c>
      <c r="K1537" s="320">
        <v>20</v>
      </c>
      <c r="L1537" s="320">
        <v>10</v>
      </c>
      <c r="M1537" s="320">
        <v>3</v>
      </c>
      <c r="N1537" s="321" t="s">
        <v>4096</v>
      </c>
      <c r="O1537" s="321" t="s">
        <v>4096</v>
      </c>
      <c r="P1537" s="322" t="s">
        <v>4096</v>
      </c>
      <c r="Q1537" s="308"/>
    </row>
    <row r="1538" spans="3:17" x14ac:dyDescent="0.2">
      <c r="C1538" s="315">
        <v>2890</v>
      </c>
      <c r="D1538" s="316" t="s">
        <v>1225</v>
      </c>
      <c r="E1538" s="317" t="s">
        <v>3377</v>
      </c>
      <c r="F1538" s="317" t="s">
        <v>4062</v>
      </c>
      <c r="G1538" s="318" t="s">
        <v>6618</v>
      </c>
      <c r="H1538" s="319">
        <v>0.23999999997904525</v>
      </c>
      <c r="I1538" s="319">
        <v>128.85</v>
      </c>
      <c r="J1538" s="319">
        <v>0.2</v>
      </c>
      <c r="K1538" s="320" t="s">
        <v>2504</v>
      </c>
      <c r="L1538" s="320" t="s">
        <v>2504</v>
      </c>
      <c r="M1538" s="320" t="s">
        <v>2504</v>
      </c>
      <c r="N1538" s="321" t="s">
        <v>225</v>
      </c>
      <c r="O1538" s="321" t="s">
        <v>225</v>
      </c>
      <c r="P1538" s="322" t="s">
        <v>225</v>
      </c>
      <c r="Q1538" s="308"/>
    </row>
    <row r="1539" spans="3:17" x14ac:dyDescent="0.2">
      <c r="C1539" s="315">
        <v>2894</v>
      </c>
      <c r="D1539" s="316" t="s">
        <v>1225</v>
      </c>
      <c r="E1539" s="317" t="s">
        <v>3377</v>
      </c>
      <c r="F1539" s="317" t="s">
        <v>4062</v>
      </c>
      <c r="G1539" s="318" t="s">
        <v>6619</v>
      </c>
      <c r="H1539" s="319">
        <v>0</v>
      </c>
      <c r="I1539" s="319">
        <v>0</v>
      </c>
      <c r="J1539" s="319">
        <v>0</v>
      </c>
      <c r="K1539" s="320" t="s">
        <v>2504</v>
      </c>
      <c r="L1539" s="320" t="s">
        <v>2504</v>
      </c>
      <c r="M1539" s="320" t="s">
        <v>2504</v>
      </c>
      <c r="N1539" s="321" t="s">
        <v>225</v>
      </c>
      <c r="O1539" s="321" t="s">
        <v>225</v>
      </c>
      <c r="P1539" s="322" t="s">
        <v>225</v>
      </c>
      <c r="Q1539" s="308"/>
    </row>
    <row r="1540" spans="3:17" x14ac:dyDescent="0.2">
      <c r="C1540" s="315">
        <v>2898</v>
      </c>
      <c r="D1540" s="316" t="s">
        <v>1225</v>
      </c>
      <c r="E1540" s="317" t="s">
        <v>3377</v>
      </c>
      <c r="F1540" s="317" t="s">
        <v>4062</v>
      </c>
      <c r="G1540" s="318" t="s">
        <v>6620</v>
      </c>
      <c r="H1540" s="319">
        <v>0</v>
      </c>
      <c r="I1540" s="319">
        <v>1.0799999999930152</v>
      </c>
      <c r="J1540" s="319">
        <v>0</v>
      </c>
      <c r="K1540" s="320" t="s">
        <v>2504</v>
      </c>
      <c r="L1540" s="320" t="s">
        <v>2504</v>
      </c>
      <c r="M1540" s="320" t="s">
        <v>2504</v>
      </c>
      <c r="N1540" s="321" t="s">
        <v>225</v>
      </c>
      <c r="O1540" s="321" t="s">
        <v>225</v>
      </c>
      <c r="P1540" s="322" t="s">
        <v>225</v>
      </c>
      <c r="Q1540" s="308"/>
    </row>
    <row r="1541" spans="3:17" x14ac:dyDescent="0.2">
      <c r="C1541" s="315">
        <v>2887</v>
      </c>
      <c r="D1541" s="316" t="s">
        <v>1225</v>
      </c>
      <c r="E1541" s="317" t="s">
        <v>3376</v>
      </c>
      <c r="F1541" s="317" t="s">
        <v>4062</v>
      </c>
      <c r="G1541" s="318" t="s">
        <v>6621</v>
      </c>
      <c r="H1541" s="319">
        <v>0</v>
      </c>
      <c r="I1541" s="319">
        <v>0</v>
      </c>
      <c r="J1541" s="319">
        <v>0</v>
      </c>
      <c r="K1541" s="320" t="s">
        <v>2504</v>
      </c>
      <c r="L1541" s="320" t="s">
        <v>2504</v>
      </c>
      <c r="M1541" s="320" t="s">
        <v>2504</v>
      </c>
      <c r="N1541" s="321" t="s">
        <v>225</v>
      </c>
      <c r="O1541" s="321" t="s">
        <v>225</v>
      </c>
      <c r="P1541" s="322" t="s">
        <v>225</v>
      </c>
      <c r="Q1541" s="308"/>
    </row>
    <row r="1542" spans="3:17" x14ac:dyDescent="0.2">
      <c r="C1542" s="315">
        <v>2976</v>
      </c>
      <c r="D1542" s="316" t="s">
        <v>1225</v>
      </c>
      <c r="E1542" s="317" t="s">
        <v>18</v>
      </c>
      <c r="F1542" s="317" t="s">
        <v>4062</v>
      </c>
      <c r="G1542" s="318" t="s">
        <v>6622</v>
      </c>
      <c r="H1542" s="319">
        <v>688.8666666666395</v>
      </c>
      <c r="I1542" s="319">
        <v>32.416666666860692</v>
      </c>
      <c r="J1542" s="319">
        <v>1</v>
      </c>
      <c r="K1542" s="320">
        <v>34.64</v>
      </c>
      <c r="L1542" s="320">
        <v>17.32</v>
      </c>
      <c r="M1542" s="320">
        <v>5.1959999999999988</v>
      </c>
      <c r="N1542" s="321" t="s">
        <v>4096</v>
      </c>
      <c r="O1542" s="321" t="s">
        <v>4096</v>
      </c>
      <c r="P1542" s="322" t="s">
        <v>4096</v>
      </c>
      <c r="Q1542" s="308"/>
    </row>
    <row r="1543" spans="3:17" x14ac:dyDescent="0.2">
      <c r="C1543" s="315">
        <v>2977</v>
      </c>
      <c r="D1543" s="316" t="s">
        <v>1225</v>
      </c>
      <c r="E1543" s="317" t="s">
        <v>18</v>
      </c>
      <c r="F1543" s="317" t="s">
        <v>4062</v>
      </c>
      <c r="G1543" s="318" t="s">
        <v>6623</v>
      </c>
      <c r="H1543" s="319">
        <v>457.57446464644659</v>
      </c>
      <c r="I1543" s="319">
        <v>21.532525252654132</v>
      </c>
      <c r="J1543" s="319">
        <v>0.66424242424242419</v>
      </c>
      <c r="K1543" s="320">
        <v>34</v>
      </c>
      <c r="L1543" s="320">
        <v>17</v>
      </c>
      <c r="M1543" s="320">
        <v>5.0999999999999996</v>
      </c>
      <c r="N1543" s="321" t="s">
        <v>4096</v>
      </c>
      <c r="O1543" s="321" t="s">
        <v>4096</v>
      </c>
      <c r="P1543" s="322" t="s">
        <v>4096</v>
      </c>
      <c r="Q1543" s="308"/>
    </row>
    <row r="1544" spans="3:17" x14ac:dyDescent="0.2">
      <c r="C1544" s="315">
        <v>2832</v>
      </c>
      <c r="D1544" s="316" t="s">
        <v>1225</v>
      </c>
      <c r="E1544" s="317" t="s">
        <v>3446</v>
      </c>
      <c r="F1544" s="317" t="s">
        <v>4062</v>
      </c>
      <c r="G1544" s="318" t="s">
        <v>6624</v>
      </c>
      <c r="H1544" s="319">
        <v>106.153333333286</v>
      </c>
      <c r="I1544" s="319">
        <v>15.986666666704696</v>
      </c>
      <c r="J1544" s="319">
        <v>1.4000000000000001</v>
      </c>
      <c r="K1544" s="320">
        <v>20</v>
      </c>
      <c r="L1544" s="320">
        <v>15</v>
      </c>
      <c r="M1544" s="320">
        <v>4</v>
      </c>
      <c r="N1544" s="321" t="s">
        <v>224</v>
      </c>
      <c r="O1544" s="321" t="s">
        <v>224</v>
      </c>
      <c r="P1544" s="322" t="s">
        <v>225</v>
      </c>
      <c r="Q1544" s="308"/>
    </row>
    <row r="1545" spans="3:17" x14ac:dyDescent="0.2">
      <c r="C1545" s="315">
        <v>2833</v>
      </c>
      <c r="D1545" s="316" t="s">
        <v>1225</v>
      </c>
      <c r="E1545" s="317" t="s">
        <v>3446</v>
      </c>
      <c r="F1545" s="317" t="s">
        <v>4062</v>
      </c>
      <c r="G1545" s="318" t="s">
        <v>6625</v>
      </c>
      <c r="H1545" s="319">
        <v>89.439999999955774</v>
      </c>
      <c r="I1545" s="319">
        <v>15.363333333365155</v>
      </c>
      <c r="J1545" s="319">
        <v>1.4000000000000001</v>
      </c>
      <c r="K1545" s="320">
        <v>20</v>
      </c>
      <c r="L1545" s="320">
        <v>15</v>
      </c>
      <c r="M1545" s="320">
        <v>4</v>
      </c>
      <c r="N1545" s="321" t="s">
        <v>224</v>
      </c>
      <c r="O1545" s="321" t="s">
        <v>224</v>
      </c>
      <c r="P1545" s="322" t="s">
        <v>225</v>
      </c>
      <c r="Q1545" s="308"/>
    </row>
    <row r="1546" spans="3:17" x14ac:dyDescent="0.2">
      <c r="C1546" s="315">
        <v>2834</v>
      </c>
      <c r="D1546" s="316" t="s">
        <v>1225</v>
      </c>
      <c r="E1546" s="317" t="s">
        <v>3446</v>
      </c>
      <c r="F1546" s="317" t="s">
        <v>4062</v>
      </c>
      <c r="G1546" s="318" t="s">
        <v>6626</v>
      </c>
      <c r="H1546" s="319">
        <v>75.319999999960416</v>
      </c>
      <c r="I1546" s="319">
        <v>17.650000000046568</v>
      </c>
      <c r="J1546" s="319">
        <v>1.4000000000000001</v>
      </c>
      <c r="K1546" s="320">
        <v>20</v>
      </c>
      <c r="L1546" s="320">
        <v>15</v>
      </c>
      <c r="M1546" s="320">
        <v>4</v>
      </c>
      <c r="N1546" s="321" t="s">
        <v>224</v>
      </c>
      <c r="O1546" s="321" t="s">
        <v>224</v>
      </c>
      <c r="P1546" s="322" t="s">
        <v>225</v>
      </c>
      <c r="Q1546" s="308"/>
    </row>
    <row r="1547" spans="3:17" x14ac:dyDescent="0.2">
      <c r="C1547" s="315">
        <v>2835</v>
      </c>
      <c r="D1547" s="316" t="s">
        <v>1225</v>
      </c>
      <c r="E1547" s="317" t="s">
        <v>3446</v>
      </c>
      <c r="F1547" s="317" t="s">
        <v>4062</v>
      </c>
      <c r="G1547" s="318" t="s">
        <v>6627</v>
      </c>
      <c r="H1547" s="319">
        <v>22.956666666618549</v>
      </c>
      <c r="I1547" s="319">
        <v>17.650000000046568</v>
      </c>
      <c r="J1547" s="319">
        <v>1.4000000000000001</v>
      </c>
      <c r="K1547" s="320">
        <v>20</v>
      </c>
      <c r="L1547" s="320">
        <v>15</v>
      </c>
      <c r="M1547" s="320">
        <v>4</v>
      </c>
      <c r="N1547" s="321" t="s">
        <v>224</v>
      </c>
      <c r="O1547" s="321" t="s">
        <v>224</v>
      </c>
      <c r="P1547" s="322" t="s">
        <v>225</v>
      </c>
      <c r="Q1547" s="308"/>
    </row>
    <row r="1548" spans="3:17" x14ac:dyDescent="0.2">
      <c r="C1548" s="315">
        <v>2836</v>
      </c>
      <c r="D1548" s="316" t="s">
        <v>1225</v>
      </c>
      <c r="E1548" s="317" t="s">
        <v>3446</v>
      </c>
      <c r="F1548" s="317" t="s">
        <v>4062</v>
      </c>
      <c r="G1548" s="318" t="s">
        <v>6628</v>
      </c>
      <c r="H1548" s="319">
        <v>22.956666666618549</v>
      </c>
      <c r="I1548" s="319">
        <v>15.080000000016298</v>
      </c>
      <c r="J1548" s="319">
        <v>1.4000000000000001</v>
      </c>
      <c r="K1548" s="320">
        <v>20</v>
      </c>
      <c r="L1548" s="320">
        <v>15</v>
      </c>
      <c r="M1548" s="320">
        <v>4</v>
      </c>
      <c r="N1548" s="321" t="s">
        <v>224</v>
      </c>
      <c r="O1548" s="321" t="s">
        <v>224</v>
      </c>
      <c r="P1548" s="322" t="s">
        <v>225</v>
      </c>
      <c r="Q1548" s="308"/>
    </row>
    <row r="1549" spans="3:17" x14ac:dyDescent="0.2">
      <c r="C1549" s="315">
        <v>2837</v>
      </c>
      <c r="D1549" s="316" t="s">
        <v>1225</v>
      </c>
      <c r="E1549" s="317" t="s">
        <v>3446</v>
      </c>
      <c r="F1549" s="317" t="s">
        <v>4062</v>
      </c>
      <c r="G1549" s="318" t="s">
        <v>6629</v>
      </c>
      <c r="H1549" s="319">
        <v>158.3033333333675</v>
      </c>
      <c r="I1549" s="319">
        <v>2.8533333333092745</v>
      </c>
      <c r="J1549" s="319">
        <v>1.4000000000000001</v>
      </c>
      <c r="K1549" s="320">
        <v>20</v>
      </c>
      <c r="L1549" s="320">
        <v>15</v>
      </c>
      <c r="M1549" s="320">
        <v>4</v>
      </c>
      <c r="N1549" s="321" t="s">
        <v>224</v>
      </c>
      <c r="O1549" s="321" t="s">
        <v>225</v>
      </c>
      <c r="P1549" s="322" t="s">
        <v>225</v>
      </c>
      <c r="Q1549" s="308"/>
    </row>
    <row r="1550" spans="3:17" x14ac:dyDescent="0.2">
      <c r="C1550" s="315">
        <v>2838</v>
      </c>
      <c r="D1550" s="316" t="s">
        <v>1225</v>
      </c>
      <c r="E1550" s="317" t="s">
        <v>3446</v>
      </c>
      <c r="F1550" s="317" t="s">
        <v>4062</v>
      </c>
      <c r="G1550" s="318" t="s">
        <v>6630</v>
      </c>
      <c r="H1550" s="319">
        <v>9.4933333333348866</v>
      </c>
      <c r="I1550" s="319">
        <v>2.619999999983702</v>
      </c>
      <c r="J1550" s="319">
        <v>1</v>
      </c>
      <c r="K1550" s="320">
        <v>20</v>
      </c>
      <c r="L1550" s="320">
        <v>15</v>
      </c>
      <c r="M1550" s="320">
        <v>4</v>
      </c>
      <c r="N1550" s="321" t="s">
        <v>225</v>
      </c>
      <c r="O1550" s="321" t="s">
        <v>225</v>
      </c>
      <c r="P1550" s="322" t="s">
        <v>225</v>
      </c>
      <c r="Q1550" s="308"/>
    </row>
    <row r="1551" spans="3:17" x14ac:dyDescent="0.2">
      <c r="C1551" s="315">
        <v>2839</v>
      </c>
      <c r="D1551" s="316" t="s">
        <v>1225</v>
      </c>
      <c r="E1551" s="317" t="s">
        <v>3446</v>
      </c>
      <c r="F1551" s="317" t="s">
        <v>4062</v>
      </c>
      <c r="G1551" s="318" t="s">
        <v>6631</v>
      </c>
      <c r="H1551" s="319">
        <v>173.09000000000233</v>
      </c>
      <c r="I1551" s="319">
        <v>4.0899999999906873</v>
      </c>
      <c r="J1551" s="319">
        <v>1.2000000000000002</v>
      </c>
      <c r="K1551" s="320">
        <v>20</v>
      </c>
      <c r="L1551" s="320">
        <v>15</v>
      </c>
      <c r="M1551" s="320">
        <v>4</v>
      </c>
      <c r="N1551" s="321" t="s">
        <v>224</v>
      </c>
      <c r="O1551" s="321" t="s">
        <v>225</v>
      </c>
      <c r="P1551" s="322" t="s">
        <v>225</v>
      </c>
      <c r="Q1551" s="308"/>
    </row>
    <row r="1552" spans="3:17" x14ac:dyDescent="0.2">
      <c r="C1552" s="315">
        <v>2899</v>
      </c>
      <c r="D1552" s="316" t="s">
        <v>1225</v>
      </c>
      <c r="E1552" s="317" t="s">
        <v>6434</v>
      </c>
      <c r="F1552" s="317" t="s">
        <v>4062</v>
      </c>
      <c r="G1552" s="318" t="s">
        <v>6632</v>
      </c>
      <c r="H1552" s="319">
        <v>2.6533333333558407</v>
      </c>
      <c r="I1552" s="319">
        <v>1.0266666666604578</v>
      </c>
      <c r="J1552" s="319">
        <v>0</v>
      </c>
      <c r="K1552" s="320">
        <v>20</v>
      </c>
      <c r="L1552" s="320">
        <v>10</v>
      </c>
      <c r="M1552" s="320">
        <v>3</v>
      </c>
      <c r="N1552" s="321" t="s">
        <v>225</v>
      </c>
      <c r="O1552" s="321" t="s">
        <v>225</v>
      </c>
      <c r="P1552" s="322" t="s">
        <v>225</v>
      </c>
      <c r="Q1552" s="308"/>
    </row>
    <row r="1553" spans="3:17" x14ac:dyDescent="0.2">
      <c r="C1553" s="315">
        <v>2900</v>
      </c>
      <c r="D1553" s="316" t="s">
        <v>1225</v>
      </c>
      <c r="E1553" s="317" t="s">
        <v>6434</v>
      </c>
      <c r="F1553" s="317" t="s">
        <v>4062</v>
      </c>
      <c r="G1553" s="318" t="s">
        <v>6633</v>
      </c>
      <c r="H1553" s="319">
        <v>2.6533333333558407</v>
      </c>
      <c r="I1553" s="319">
        <v>1.0266666666604578</v>
      </c>
      <c r="J1553" s="319">
        <v>0</v>
      </c>
      <c r="K1553" s="320">
        <v>20</v>
      </c>
      <c r="L1553" s="320">
        <v>10</v>
      </c>
      <c r="M1553" s="320">
        <v>3</v>
      </c>
      <c r="N1553" s="321" t="s">
        <v>225</v>
      </c>
      <c r="O1553" s="321" t="s">
        <v>225</v>
      </c>
      <c r="P1553" s="322" t="s">
        <v>225</v>
      </c>
      <c r="Q1553" s="308"/>
    </row>
    <row r="1554" spans="3:17" x14ac:dyDescent="0.2">
      <c r="C1554" s="315">
        <v>3116</v>
      </c>
      <c r="D1554" s="316" t="s">
        <v>1225</v>
      </c>
      <c r="E1554" s="317" t="s">
        <v>3446</v>
      </c>
      <c r="F1554" s="317" t="s">
        <v>4062</v>
      </c>
      <c r="G1554" s="318" t="s">
        <v>6634</v>
      </c>
      <c r="H1554" s="319">
        <v>154.14333333328833</v>
      </c>
      <c r="I1554" s="319">
        <v>23.369999999972062</v>
      </c>
      <c r="J1554" s="319">
        <v>0</v>
      </c>
      <c r="K1554" s="320">
        <v>15</v>
      </c>
      <c r="L1554" s="320">
        <v>30</v>
      </c>
      <c r="M1554" s="320">
        <v>5</v>
      </c>
      <c r="N1554" s="321" t="s">
        <v>224</v>
      </c>
      <c r="O1554" s="321" t="s">
        <v>225</v>
      </c>
      <c r="P1554" s="322" t="s">
        <v>225</v>
      </c>
      <c r="Q1554" s="308"/>
    </row>
    <row r="1555" spans="3:17" x14ac:dyDescent="0.2">
      <c r="C1555" s="315">
        <v>3117</v>
      </c>
      <c r="D1555" s="316" t="s">
        <v>1225</v>
      </c>
      <c r="E1555" s="317" t="s">
        <v>3446</v>
      </c>
      <c r="F1555" s="317" t="s">
        <v>4062</v>
      </c>
      <c r="G1555" s="318" t="s">
        <v>6635</v>
      </c>
      <c r="H1555" s="319">
        <v>257.88999999999072</v>
      </c>
      <c r="I1555" s="319">
        <v>23.369999999972062</v>
      </c>
      <c r="J1555" s="319">
        <v>0</v>
      </c>
      <c r="K1555" s="320">
        <v>15</v>
      </c>
      <c r="L1555" s="320">
        <v>30</v>
      </c>
      <c r="M1555" s="320">
        <v>5</v>
      </c>
      <c r="N1555" s="321" t="s">
        <v>224</v>
      </c>
      <c r="O1555" s="321" t="s">
        <v>225</v>
      </c>
      <c r="P1555" s="322" t="s">
        <v>225</v>
      </c>
      <c r="Q1555" s="308"/>
    </row>
    <row r="1556" spans="3:17" x14ac:dyDescent="0.2">
      <c r="C1556" s="315">
        <v>3059</v>
      </c>
      <c r="D1556" s="316" t="s">
        <v>1225</v>
      </c>
      <c r="E1556" s="317" t="s">
        <v>3366</v>
      </c>
      <c r="F1556" s="317" t="s">
        <v>4062</v>
      </c>
      <c r="G1556" s="318" t="s">
        <v>6636</v>
      </c>
      <c r="H1556" s="319">
        <v>9.1433333333814524</v>
      </c>
      <c r="I1556" s="319">
        <v>75.113333333283663</v>
      </c>
      <c r="J1556" s="319">
        <v>0.2</v>
      </c>
      <c r="K1556" s="320">
        <v>20</v>
      </c>
      <c r="L1556" s="320">
        <v>10</v>
      </c>
      <c r="M1556" s="320">
        <v>3</v>
      </c>
      <c r="N1556" s="321" t="s">
        <v>225</v>
      </c>
      <c r="O1556" s="321" t="s">
        <v>224</v>
      </c>
      <c r="P1556" s="322" t="s">
        <v>225</v>
      </c>
      <c r="Q1556" s="308"/>
    </row>
    <row r="1557" spans="3:17" x14ac:dyDescent="0.2">
      <c r="C1557" s="315">
        <v>3060</v>
      </c>
      <c r="D1557" s="316" t="s">
        <v>1225</v>
      </c>
      <c r="E1557" s="317" t="s">
        <v>3366</v>
      </c>
      <c r="F1557" s="317" t="s">
        <v>4062</v>
      </c>
      <c r="G1557" s="318" t="s">
        <v>6637</v>
      </c>
      <c r="H1557" s="319">
        <v>9.1433333333814524</v>
      </c>
      <c r="I1557" s="319">
        <v>75.113333333283663</v>
      </c>
      <c r="J1557" s="319">
        <v>0.2</v>
      </c>
      <c r="K1557" s="320">
        <v>20</v>
      </c>
      <c r="L1557" s="320">
        <v>10</v>
      </c>
      <c r="M1557" s="320">
        <v>3</v>
      </c>
      <c r="N1557" s="321" t="s">
        <v>225</v>
      </c>
      <c r="O1557" s="321" t="s">
        <v>224</v>
      </c>
      <c r="P1557" s="322" t="s">
        <v>225</v>
      </c>
      <c r="Q1557" s="308"/>
    </row>
    <row r="1558" spans="3:17" x14ac:dyDescent="0.2">
      <c r="C1558" s="315">
        <v>3061</v>
      </c>
      <c r="D1558" s="316" t="s">
        <v>1225</v>
      </c>
      <c r="E1558" s="317" t="s">
        <v>3366</v>
      </c>
      <c r="F1558" s="317" t="s">
        <v>4062</v>
      </c>
      <c r="G1558" s="318" t="s">
        <v>6638</v>
      </c>
      <c r="H1558" s="319">
        <v>9.1433333333814524</v>
      </c>
      <c r="I1558" s="319">
        <v>75.113333333283663</v>
      </c>
      <c r="J1558" s="319">
        <v>0.2</v>
      </c>
      <c r="K1558" s="320">
        <v>20</v>
      </c>
      <c r="L1558" s="320">
        <v>10</v>
      </c>
      <c r="M1558" s="320">
        <v>3</v>
      </c>
      <c r="N1558" s="321" t="s">
        <v>225</v>
      </c>
      <c r="O1558" s="321" t="s">
        <v>224</v>
      </c>
      <c r="P1558" s="322" t="s">
        <v>225</v>
      </c>
      <c r="Q1558" s="308"/>
    </row>
    <row r="1559" spans="3:17" x14ac:dyDescent="0.2">
      <c r="C1559" s="315">
        <v>3062</v>
      </c>
      <c r="D1559" s="316" t="s">
        <v>1225</v>
      </c>
      <c r="E1559" s="317" t="s">
        <v>3366</v>
      </c>
      <c r="F1559" s="317" t="s">
        <v>4062</v>
      </c>
      <c r="G1559" s="318" t="s">
        <v>6639</v>
      </c>
      <c r="H1559" s="319">
        <v>9.1433333333814524</v>
      </c>
      <c r="I1559" s="319">
        <v>75.113333333283663</v>
      </c>
      <c r="J1559" s="319">
        <v>0.2</v>
      </c>
      <c r="K1559" s="320">
        <v>20</v>
      </c>
      <c r="L1559" s="320">
        <v>10</v>
      </c>
      <c r="M1559" s="320">
        <v>3</v>
      </c>
      <c r="N1559" s="321" t="s">
        <v>225</v>
      </c>
      <c r="O1559" s="321" t="s">
        <v>224</v>
      </c>
      <c r="P1559" s="322" t="s">
        <v>225</v>
      </c>
      <c r="Q1559" s="308"/>
    </row>
    <row r="1560" spans="3:17" x14ac:dyDescent="0.2">
      <c r="C1560" s="315">
        <v>3063</v>
      </c>
      <c r="D1560" s="316" t="s">
        <v>1225</v>
      </c>
      <c r="E1560" s="317" t="s">
        <v>3366</v>
      </c>
      <c r="F1560" s="317" t="s">
        <v>4062</v>
      </c>
      <c r="G1560" s="318" t="s">
        <v>6640</v>
      </c>
      <c r="H1560" s="319">
        <v>9.1433333333814524</v>
      </c>
      <c r="I1560" s="319">
        <v>75.113333333283663</v>
      </c>
      <c r="J1560" s="319">
        <v>0.2</v>
      </c>
      <c r="K1560" s="320">
        <v>20</v>
      </c>
      <c r="L1560" s="320">
        <v>10</v>
      </c>
      <c r="M1560" s="320">
        <v>3</v>
      </c>
      <c r="N1560" s="321" t="s">
        <v>225</v>
      </c>
      <c r="O1560" s="321" t="s">
        <v>224</v>
      </c>
      <c r="P1560" s="322" t="s">
        <v>225</v>
      </c>
      <c r="Q1560" s="308"/>
    </row>
    <row r="1561" spans="3:17" x14ac:dyDescent="0.2">
      <c r="C1561" s="315">
        <v>3064</v>
      </c>
      <c r="D1561" s="316" t="s">
        <v>1225</v>
      </c>
      <c r="E1561" s="317" t="s">
        <v>3366</v>
      </c>
      <c r="F1561" s="317" t="s">
        <v>4062</v>
      </c>
      <c r="G1561" s="318" t="s">
        <v>6641</v>
      </c>
      <c r="H1561" s="319">
        <v>9.1433333333814524</v>
      </c>
      <c r="I1561" s="319">
        <v>75.113333333283663</v>
      </c>
      <c r="J1561" s="319">
        <v>0.2</v>
      </c>
      <c r="K1561" s="320">
        <v>20</v>
      </c>
      <c r="L1561" s="320">
        <v>10</v>
      </c>
      <c r="M1561" s="320">
        <v>3</v>
      </c>
      <c r="N1561" s="321" t="s">
        <v>225</v>
      </c>
      <c r="O1561" s="321" t="s">
        <v>224</v>
      </c>
      <c r="P1561" s="322" t="s">
        <v>225</v>
      </c>
      <c r="Q1561" s="308"/>
    </row>
    <row r="1562" spans="3:17" x14ac:dyDescent="0.2">
      <c r="C1562" s="315">
        <v>3201</v>
      </c>
      <c r="D1562" s="316" t="s">
        <v>1225</v>
      </c>
      <c r="E1562" s="317" t="s">
        <v>3366</v>
      </c>
      <c r="F1562" s="317" t="s">
        <v>4062</v>
      </c>
      <c r="G1562" s="318" t="s">
        <v>6642</v>
      </c>
      <c r="H1562" s="319">
        <v>39.836666666704701</v>
      </c>
      <c r="I1562" s="319">
        <v>128.3300000000163</v>
      </c>
      <c r="J1562" s="319">
        <v>0.2</v>
      </c>
      <c r="K1562" s="320">
        <v>15</v>
      </c>
      <c r="L1562" s="320">
        <v>30</v>
      </c>
      <c r="M1562" s="320">
        <v>5</v>
      </c>
      <c r="N1562" s="321" t="s">
        <v>224</v>
      </c>
      <c r="O1562" s="321" t="s">
        <v>224</v>
      </c>
      <c r="P1562" s="322" t="s">
        <v>225</v>
      </c>
      <c r="Q1562" s="308"/>
    </row>
    <row r="1563" spans="3:17" x14ac:dyDescent="0.2">
      <c r="C1563" s="315">
        <v>3202</v>
      </c>
      <c r="D1563" s="316" t="s">
        <v>1225</v>
      </c>
      <c r="E1563" s="317" t="s">
        <v>3366</v>
      </c>
      <c r="F1563" s="317" t="s">
        <v>4062</v>
      </c>
      <c r="G1563" s="318" t="s">
        <v>6643</v>
      </c>
      <c r="H1563" s="319">
        <v>6.6466666667140091</v>
      </c>
      <c r="I1563" s="319">
        <v>0</v>
      </c>
      <c r="J1563" s="319">
        <v>0</v>
      </c>
      <c r="K1563" s="320">
        <v>15</v>
      </c>
      <c r="L1563" s="320">
        <v>30</v>
      </c>
      <c r="M1563" s="320">
        <v>5</v>
      </c>
      <c r="N1563" s="321" t="s">
        <v>225</v>
      </c>
      <c r="O1563" s="321" t="s">
        <v>225</v>
      </c>
      <c r="P1563" s="322" t="s">
        <v>225</v>
      </c>
      <c r="Q1563" s="308"/>
    </row>
    <row r="1564" spans="3:17" x14ac:dyDescent="0.2">
      <c r="C1564" s="315">
        <v>3203</v>
      </c>
      <c r="D1564" s="316" t="s">
        <v>1225</v>
      </c>
      <c r="E1564" s="317" t="s">
        <v>3366</v>
      </c>
      <c r="F1564" s="317" t="s">
        <v>4062</v>
      </c>
      <c r="G1564" s="318" t="s">
        <v>6644</v>
      </c>
      <c r="H1564" s="319">
        <v>6.6466666667140091</v>
      </c>
      <c r="I1564" s="319">
        <v>0</v>
      </c>
      <c r="J1564" s="319">
        <v>0</v>
      </c>
      <c r="K1564" s="320">
        <v>15</v>
      </c>
      <c r="L1564" s="320">
        <v>30</v>
      </c>
      <c r="M1564" s="320">
        <v>5</v>
      </c>
      <c r="N1564" s="321" t="s">
        <v>225</v>
      </c>
      <c r="O1564" s="321" t="s">
        <v>225</v>
      </c>
      <c r="P1564" s="322" t="s">
        <v>225</v>
      </c>
      <c r="Q1564" s="308"/>
    </row>
    <row r="1565" spans="3:17" x14ac:dyDescent="0.2">
      <c r="C1565" s="315">
        <v>3204</v>
      </c>
      <c r="D1565" s="316" t="s">
        <v>1225</v>
      </c>
      <c r="E1565" s="317" t="s">
        <v>3366</v>
      </c>
      <c r="F1565" s="317" t="s">
        <v>4062</v>
      </c>
      <c r="G1565" s="318" t="s">
        <v>6645</v>
      </c>
      <c r="H1565" s="319">
        <v>5.1400000000256121</v>
      </c>
      <c r="I1565" s="319">
        <v>0</v>
      </c>
      <c r="J1565" s="319">
        <v>0</v>
      </c>
      <c r="K1565" s="320">
        <v>15</v>
      </c>
      <c r="L1565" s="320">
        <v>30</v>
      </c>
      <c r="M1565" s="320">
        <v>5</v>
      </c>
      <c r="N1565" s="321" t="s">
        <v>225</v>
      </c>
      <c r="O1565" s="321" t="s">
        <v>225</v>
      </c>
      <c r="P1565" s="322" t="s">
        <v>225</v>
      </c>
      <c r="Q1565" s="308"/>
    </row>
    <row r="1566" spans="3:17" x14ac:dyDescent="0.2">
      <c r="C1566" s="315">
        <v>3205</v>
      </c>
      <c r="D1566" s="316" t="s">
        <v>1225</v>
      </c>
      <c r="E1566" s="317" t="s">
        <v>3366</v>
      </c>
      <c r="F1566" s="317" t="s">
        <v>4062</v>
      </c>
      <c r="G1566" s="318" t="s">
        <v>6646</v>
      </c>
      <c r="H1566" s="319">
        <v>7.876666666707024</v>
      </c>
      <c r="I1566" s="319">
        <v>0</v>
      </c>
      <c r="J1566" s="319">
        <v>0</v>
      </c>
      <c r="K1566" s="320">
        <v>15</v>
      </c>
      <c r="L1566" s="320">
        <v>30</v>
      </c>
      <c r="M1566" s="320">
        <v>5</v>
      </c>
      <c r="N1566" s="321" t="s">
        <v>225</v>
      </c>
      <c r="O1566" s="321" t="s">
        <v>225</v>
      </c>
      <c r="P1566" s="322" t="s">
        <v>225</v>
      </c>
      <c r="Q1566" s="308"/>
    </row>
    <row r="1567" spans="3:17" x14ac:dyDescent="0.2">
      <c r="C1567" s="315">
        <v>3206</v>
      </c>
      <c r="D1567" s="316" t="s">
        <v>1225</v>
      </c>
      <c r="E1567" s="317" t="s">
        <v>3366</v>
      </c>
      <c r="F1567" s="317" t="s">
        <v>4062</v>
      </c>
      <c r="G1567" s="318" t="s">
        <v>6647</v>
      </c>
      <c r="H1567" s="319">
        <v>5.1400000000256121</v>
      </c>
      <c r="I1567" s="319">
        <v>0</v>
      </c>
      <c r="J1567" s="319">
        <v>0</v>
      </c>
      <c r="K1567" s="320">
        <v>15</v>
      </c>
      <c r="L1567" s="320">
        <v>30</v>
      </c>
      <c r="M1567" s="320">
        <v>5</v>
      </c>
      <c r="N1567" s="321" t="s">
        <v>225</v>
      </c>
      <c r="O1567" s="321" t="s">
        <v>225</v>
      </c>
      <c r="P1567" s="322" t="s">
        <v>225</v>
      </c>
      <c r="Q1567" s="308"/>
    </row>
    <row r="1568" spans="3:17" x14ac:dyDescent="0.2">
      <c r="C1568" s="315">
        <v>3207</v>
      </c>
      <c r="D1568" s="316" t="s">
        <v>1225</v>
      </c>
      <c r="E1568" s="317" t="s">
        <v>3366</v>
      </c>
      <c r="F1568" s="317" t="s">
        <v>4062</v>
      </c>
      <c r="G1568" s="318" t="s">
        <v>6648</v>
      </c>
      <c r="H1568" s="319">
        <v>5.1400000000256121</v>
      </c>
      <c r="I1568" s="319">
        <v>0</v>
      </c>
      <c r="J1568" s="319">
        <v>0</v>
      </c>
      <c r="K1568" s="320">
        <v>15</v>
      </c>
      <c r="L1568" s="320">
        <v>30</v>
      </c>
      <c r="M1568" s="320">
        <v>5</v>
      </c>
      <c r="N1568" s="321" t="s">
        <v>225</v>
      </c>
      <c r="O1568" s="321" t="s">
        <v>225</v>
      </c>
      <c r="P1568" s="322" t="s">
        <v>225</v>
      </c>
      <c r="Q1568" s="308"/>
    </row>
    <row r="1569" spans="3:17" x14ac:dyDescent="0.2">
      <c r="C1569" s="315">
        <v>3242</v>
      </c>
      <c r="D1569" s="316" t="s">
        <v>1225</v>
      </c>
      <c r="E1569" s="317" t="s">
        <v>3366</v>
      </c>
      <c r="F1569" s="317" t="s">
        <v>4062</v>
      </c>
      <c r="G1569" s="318" t="s">
        <v>6649</v>
      </c>
      <c r="H1569" s="319">
        <v>21.183333333407063</v>
      </c>
      <c r="I1569" s="319">
        <v>1.1666666668024845</v>
      </c>
      <c r="J1569" s="319">
        <v>0</v>
      </c>
      <c r="K1569" s="320">
        <v>15</v>
      </c>
      <c r="L1569" s="320">
        <v>30</v>
      </c>
      <c r="M1569" s="320">
        <v>5</v>
      </c>
      <c r="N1569" s="321" t="s">
        <v>4096</v>
      </c>
      <c r="O1569" s="321" t="s">
        <v>4096</v>
      </c>
      <c r="P1569" s="322" t="s">
        <v>4096</v>
      </c>
      <c r="Q1569" s="308"/>
    </row>
    <row r="1570" spans="3:17" x14ac:dyDescent="0.2">
      <c r="C1570" s="315">
        <v>3191</v>
      </c>
      <c r="D1570" s="316" t="s">
        <v>1225</v>
      </c>
      <c r="E1570" s="317" t="s">
        <v>3380</v>
      </c>
      <c r="F1570" s="317" t="s">
        <v>4062</v>
      </c>
      <c r="G1570" s="318" t="s">
        <v>6650</v>
      </c>
      <c r="H1570" s="319">
        <v>0</v>
      </c>
      <c r="I1570" s="319">
        <v>0</v>
      </c>
      <c r="J1570" s="319">
        <v>0</v>
      </c>
      <c r="K1570" s="320">
        <v>15</v>
      </c>
      <c r="L1570" s="320">
        <v>30</v>
      </c>
      <c r="M1570" s="320">
        <v>5</v>
      </c>
      <c r="N1570" s="321" t="s">
        <v>225</v>
      </c>
      <c r="O1570" s="321" t="s">
        <v>225</v>
      </c>
      <c r="P1570" s="322" t="s">
        <v>225</v>
      </c>
      <c r="Q1570" s="308"/>
    </row>
    <row r="1571" spans="3:17" x14ac:dyDescent="0.2">
      <c r="C1571" s="315">
        <v>3192</v>
      </c>
      <c r="D1571" s="316" t="s">
        <v>1225</v>
      </c>
      <c r="E1571" s="317" t="s">
        <v>3380</v>
      </c>
      <c r="F1571" s="317" t="s">
        <v>4062</v>
      </c>
      <c r="G1571" s="318" t="s">
        <v>6651</v>
      </c>
      <c r="H1571" s="319">
        <v>0</v>
      </c>
      <c r="I1571" s="319">
        <v>0</v>
      </c>
      <c r="J1571" s="319">
        <v>0</v>
      </c>
      <c r="K1571" s="320">
        <v>15</v>
      </c>
      <c r="L1571" s="320">
        <v>30</v>
      </c>
      <c r="M1571" s="320">
        <v>5</v>
      </c>
      <c r="N1571" s="321" t="s">
        <v>225</v>
      </c>
      <c r="O1571" s="321" t="s">
        <v>225</v>
      </c>
      <c r="P1571" s="322" t="s">
        <v>225</v>
      </c>
      <c r="Q1571" s="308"/>
    </row>
    <row r="1572" spans="3:17" x14ac:dyDescent="0.2">
      <c r="C1572" s="315">
        <v>2872</v>
      </c>
      <c r="D1572" s="316" t="s">
        <v>1225</v>
      </c>
      <c r="E1572" s="317" t="s">
        <v>3451</v>
      </c>
      <c r="F1572" s="317" t="s">
        <v>4062</v>
      </c>
      <c r="G1572" s="318" t="s">
        <v>6652</v>
      </c>
      <c r="H1572" s="319">
        <v>15.113333333283663</v>
      </c>
      <c r="I1572" s="319">
        <v>150.46333333334186</v>
      </c>
      <c r="J1572" s="319">
        <v>0.2</v>
      </c>
      <c r="K1572" s="320">
        <v>20</v>
      </c>
      <c r="L1572" s="320">
        <v>15</v>
      </c>
      <c r="M1572" s="320">
        <v>4</v>
      </c>
      <c r="N1572" s="321" t="s">
        <v>225</v>
      </c>
      <c r="O1572" s="321" t="s">
        <v>224</v>
      </c>
      <c r="P1572" s="322" t="s">
        <v>225</v>
      </c>
      <c r="Q1572" s="308"/>
    </row>
    <row r="1573" spans="3:17" x14ac:dyDescent="0.2">
      <c r="C1573" s="315">
        <v>2873</v>
      </c>
      <c r="D1573" s="316" t="s">
        <v>1225</v>
      </c>
      <c r="E1573" s="317" t="s">
        <v>3451</v>
      </c>
      <c r="F1573" s="317" t="s">
        <v>4062</v>
      </c>
      <c r="G1573" s="318" t="s">
        <v>6653</v>
      </c>
      <c r="H1573" s="319">
        <v>15.113333333283663</v>
      </c>
      <c r="I1573" s="319">
        <v>1.5133333333418706</v>
      </c>
      <c r="J1573" s="319">
        <v>0</v>
      </c>
      <c r="K1573" s="320">
        <v>20</v>
      </c>
      <c r="L1573" s="320">
        <v>15</v>
      </c>
      <c r="M1573" s="320">
        <v>4</v>
      </c>
      <c r="N1573" s="321" t="s">
        <v>225</v>
      </c>
      <c r="O1573" s="321" t="s">
        <v>225</v>
      </c>
      <c r="P1573" s="322" t="s">
        <v>225</v>
      </c>
      <c r="Q1573" s="308"/>
    </row>
    <row r="1574" spans="3:17" x14ac:dyDescent="0.2">
      <c r="C1574" s="315">
        <v>2874</v>
      </c>
      <c r="D1574" s="316" t="s">
        <v>1225</v>
      </c>
      <c r="E1574" s="317" t="s">
        <v>3451</v>
      </c>
      <c r="F1574" s="317" t="s">
        <v>4062</v>
      </c>
      <c r="G1574" s="318" t="s">
        <v>6654</v>
      </c>
      <c r="H1574" s="319">
        <v>15.113333333283663</v>
      </c>
      <c r="I1574" s="319">
        <v>1.5133333333418706</v>
      </c>
      <c r="J1574" s="319">
        <v>0</v>
      </c>
      <c r="K1574" s="320">
        <v>20</v>
      </c>
      <c r="L1574" s="320">
        <v>15</v>
      </c>
      <c r="M1574" s="320">
        <v>4</v>
      </c>
      <c r="N1574" s="321" t="s">
        <v>225</v>
      </c>
      <c r="O1574" s="321" t="s">
        <v>225</v>
      </c>
      <c r="P1574" s="322" t="s">
        <v>225</v>
      </c>
      <c r="Q1574" s="308"/>
    </row>
    <row r="1575" spans="3:17" x14ac:dyDescent="0.2">
      <c r="C1575" s="315">
        <v>2875</v>
      </c>
      <c r="D1575" s="316" t="s">
        <v>1225</v>
      </c>
      <c r="E1575" s="317" t="s">
        <v>3451</v>
      </c>
      <c r="F1575" s="317" t="s">
        <v>4062</v>
      </c>
      <c r="G1575" s="318" t="s">
        <v>6655</v>
      </c>
      <c r="H1575" s="319">
        <v>15.113333333283663</v>
      </c>
      <c r="I1575" s="319">
        <v>1.5133333333418706</v>
      </c>
      <c r="J1575" s="319">
        <v>0</v>
      </c>
      <c r="K1575" s="320">
        <v>20</v>
      </c>
      <c r="L1575" s="320">
        <v>15</v>
      </c>
      <c r="M1575" s="320">
        <v>4</v>
      </c>
      <c r="N1575" s="321" t="s">
        <v>225</v>
      </c>
      <c r="O1575" s="321" t="s">
        <v>225</v>
      </c>
      <c r="P1575" s="322" t="s">
        <v>225</v>
      </c>
      <c r="Q1575" s="308"/>
    </row>
    <row r="1576" spans="3:17" x14ac:dyDescent="0.2">
      <c r="C1576" s="315">
        <v>4499</v>
      </c>
      <c r="D1576" s="316" t="s">
        <v>1225</v>
      </c>
      <c r="E1576" s="317" t="s">
        <v>3372</v>
      </c>
      <c r="F1576" s="317" t="s">
        <v>4062</v>
      </c>
      <c r="G1576" s="318" t="s">
        <v>6656</v>
      </c>
      <c r="H1576" s="319">
        <v>0</v>
      </c>
      <c r="I1576" s="319">
        <v>0</v>
      </c>
      <c r="J1576" s="319">
        <v>0</v>
      </c>
      <c r="K1576" s="320">
        <v>20</v>
      </c>
      <c r="L1576" s="320">
        <v>10</v>
      </c>
      <c r="M1576" s="320">
        <v>3</v>
      </c>
      <c r="N1576" s="321" t="s">
        <v>4096</v>
      </c>
      <c r="O1576" s="321" t="s">
        <v>4096</v>
      </c>
      <c r="P1576" s="322" t="s">
        <v>4096</v>
      </c>
      <c r="Q1576" s="308"/>
    </row>
    <row r="1577" spans="3:17" x14ac:dyDescent="0.2">
      <c r="C1577" s="315">
        <v>4500</v>
      </c>
      <c r="D1577" s="316" t="s">
        <v>1225</v>
      </c>
      <c r="E1577" s="317" t="s">
        <v>3372</v>
      </c>
      <c r="F1577" s="317" t="s">
        <v>4062</v>
      </c>
      <c r="G1577" s="318" t="s">
        <v>6657</v>
      </c>
      <c r="H1577" s="319">
        <v>0</v>
      </c>
      <c r="I1577" s="319">
        <v>22.783333333209157</v>
      </c>
      <c r="J1577" s="319">
        <v>2</v>
      </c>
      <c r="K1577" s="320">
        <v>20</v>
      </c>
      <c r="L1577" s="320">
        <v>10</v>
      </c>
      <c r="M1577" s="320">
        <v>3</v>
      </c>
      <c r="N1577" s="321" t="s">
        <v>4096</v>
      </c>
      <c r="O1577" s="321" t="s">
        <v>4096</v>
      </c>
      <c r="P1577" s="322" t="s">
        <v>4096</v>
      </c>
      <c r="Q1577" s="308"/>
    </row>
    <row r="1578" spans="3:17" x14ac:dyDescent="0.2">
      <c r="C1578" s="315">
        <v>3008</v>
      </c>
      <c r="D1578" s="316" t="s">
        <v>1225</v>
      </c>
      <c r="E1578" s="317" t="s">
        <v>3372</v>
      </c>
      <c r="F1578" s="317" t="s">
        <v>4062</v>
      </c>
      <c r="G1578" s="318" t="s">
        <v>6658</v>
      </c>
      <c r="H1578" s="319">
        <v>105.50000000023283</v>
      </c>
      <c r="I1578" s="319">
        <v>0.28333333338377997</v>
      </c>
      <c r="J1578" s="319">
        <v>0</v>
      </c>
      <c r="K1578" s="320">
        <v>20</v>
      </c>
      <c r="L1578" s="320">
        <v>10</v>
      </c>
      <c r="M1578" s="320">
        <v>3</v>
      </c>
      <c r="N1578" s="321" t="s">
        <v>4096</v>
      </c>
      <c r="O1578" s="321" t="s">
        <v>4096</v>
      </c>
      <c r="P1578" s="322" t="s">
        <v>4096</v>
      </c>
      <c r="Q1578" s="308"/>
    </row>
    <row r="1579" spans="3:17" x14ac:dyDescent="0.2">
      <c r="C1579" s="315">
        <v>3009</v>
      </c>
      <c r="D1579" s="316" t="s">
        <v>1225</v>
      </c>
      <c r="E1579" s="317" t="s">
        <v>3372</v>
      </c>
      <c r="F1579" s="317" t="s">
        <v>4062</v>
      </c>
      <c r="G1579" s="318" t="s">
        <v>6659</v>
      </c>
      <c r="H1579" s="319">
        <v>105.50000000023283</v>
      </c>
      <c r="I1579" s="319">
        <v>0.28333333338377997</v>
      </c>
      <c r="J1579" s="319">
        <v>0</v>
      </c>
      <c r="K1579" s="320">
        <v>20</v>
      </c>
      <c r="L1579" s="320">
        <v>10</v>
      </c>
      <c r="M1579" s="320">
        <v>3</v>
      </c>
      <c r="N1579" s="321" t="s">
        <v>4096</v>
      </c>
      <c r="O1579" s="321" t="s">
        <v>4096</v>
      </c>
      <c r="P1579" s="322" t="s">
        <v>4096</v>
      </c>
      <c r="Q1579" s="308"/>
    </row>
    <row r="1580" spans="3:17" x14ac:dyDescent="0.2">
      <c r="C1580" s="315">
        <v>3085</v>
      </c>
      <c r="D1580" s="316" t="s">
        <v>1225</v>
      </c>
      <c r="E1580" s="317" t="s">
        <v>3378</v>
      </c>
      <c r="F1580" s="317" t="s">
        <v>4062</v>
      </c>
      <c r="G1580" s="318" t="s">
        <v>6660</v>
      </c>
      <c r="H1580" s="319">
        <v>0</v>
      </c>
      <c r="I1580" s="319">
        <v>0</v>
      </c>
      <c r="J1580" s="319">
        <v>0</v>
      </c>
      <c r="K1580" s="320">
        <v>20</v>
      </c>
      <c r="L1580" s="320">
        <v>10</v>
      </c>
      <c r="M1580" s="320">
        <v>3</v>
      </c>
      <c r="N1580" s="321" t="s">
        <v>4096</v>
      </c>
      <c r="O1580" s="321" t="s">
        <v>4096</v>
      </c>
      <c r="P1580" s="322" t="s">
        <v>4096</v>
      </c>
      <c r="Q1580" s="308"/>
    </row>
    <row r="1581" spans="3:17" x14ac:dyDescent="0.2">
      <c r="C1581" s="315">
        <v>2864</v>
      </c>
      <c r="D1581" s="316" t="s">
        <v>1225</v>
      </c>
      <c r="E1581" s="317" t="s">
        <v>3382</v>
      </c>
      <c r="F1581" s="317" t="s">
        <v>4062</v>
      </c>
      <c r="G1581" s="318" t="s">
        <v>6661</v>
      </c>
      <c r="H1581" s="319">
        <v>3.466666666651145</v>
      </c>
      <c r="I1581" s="319">
        <v>0.75333333330927421</v>
      </c>
      <c r="J1581" s="319">
        <v>0</v>
      </c>
      <c r="K1581" s="320">
        <v>20</v>
      </c>
      <c r="L1581" s="320">
        <v>15</v>
      </c>
      <c r="M1581" s="320">
        <v>4</v>
      </c>
      <c r="N1581" s="321" t="s">
        <v>225</v>
      </c>
      <c r="O1581" s="321" t="s">
        <v>225</v>
      </c>
      <c r="P1581" s="322" t="s">
        <v>225</v>
      </c>
      <c r="Q1581" s="308"/>
    </row>
    <row r="1582" spans="3:17" x14ac:dyDescent="0.2">
      <c r="C1582" s="315">
        <v>3011</v>
      </c>
      <c r="D1582" s="316" t="s">
        <v>1225</v>
      </c>
      <c r="E1582" s="317" t="s">
        <v>3366</v>
      </c>
      <c r="F1582" s="317" t="s">
        <v>4062</v>
      </c>
      <c r="G1582" s="318" t="s">
        <v>4092</v>
      </c>
      <c r="H1582" s="319">
        <v>188.44439380911192</v>
      </c>
      <c r="I1582" s="319">
        <v>15.929303525442245</v>
      </c>
      <c r="J1582" s="319">
        <v>0</v>
      </c>
      <c r="K1582" s="320">
        <v>20</v>
      </c>
      <c r="L1582" s="320">
        <v>10</v>
      </c>
      <c r="M1582" s="320">
        <v>3</v>
      </c>
      <c r="N1582" s="321" t="s">
        <v>4096</v>
      </c>
      <c r="O1582" s="321" t="s">
        <v>4096</v>
      </c>
      <c r="P1582" s="322" t="s">
        <v>4096</v>
      </c>
      <c r="Q1582" s="308"/>
    </row>
    <row r="1583" spans="3:17" x14ac:dyDescent="0.2">
      <c r="C1583" s="315">
        <v>3071</v>
      </c>
      <c r="D1583" s="316" t="s">
        <v>1225</v>
      </c>
      <c r="E1583" s="317" t="s">
        <v>3366</v>
      </c>
      <c r="F1583" s="317" t="s">
        <v>4062</v>
      </c>
      <c r="G1583" s="318" t="s">
        <v>4093</v>
      </c>
      <c r="H1583" s="319">
        <v>214.96705073090868</v>
      </c>
      <c r="I1583" s="319">
        <v>98.942863284688016</v>
      </c>
      <c r="J1583" s="319">
        <v>0</v>
      </c>
      <c r="K1583" s="320">
        <v>20</v>
      </c>
      <c r="L1583" s="320">
        <v>10</v>
      </c>
      <c r="M1583" s="320">
        <v>3</v>
      </c>
      <c r="N1583" s="321" t="s">
        <v>4096</v>
      </c>
      <c r="O1583" s="321" t="s">
        <v>4096</v>
      </c>
      <c r="P1583" s="322" t="s">
        <v>4096</v>
      </c>
      <c r="Q1583" s="308"/>
    </row>
    <row r="1584" spans="3:17" x14ac:dyDescent="0.2">
      <c r="C1584" s="315">
        <v>2883</v>
      </c>
      <c r="D1584" s="316" t="s">
        <v>1225</v>
      </c>
      <c r="E1584" s="317" t="s">
        <v>3387</v>
      </c>
      <c r="F1584" s="317" t="s">
        <v>4062</v>
      </c>
      <c r="G1584" s="318" t="s">
        <v>4094</v>
      </c>
      <c r="H1584" s="319">
        <v>0</v>
      </c>
      <c r="I1584" s="319">
        <v>0</v>
      </c>
      <c r="J1584" s="319">
        <v>0</v>
      </c>
      <c r="K1584" s="320">
        <v>20</v>
      </c>
      <c r="L1584" s="320">
        <v>15</v>
      </c>
      <c r="M1584" s="320">
        <v>4</v>
      </c>
      <c r="N1584" s="321" t="s">
        <v>4096</v>
      </c>
      <c r="O1584" s="321" t="s">
        <v>4096</v>
      </c>
      <c r="P1584" s="322" t="s">
        <v>4096</v>
      </c>
      <c r="Q1584" s="308"/>
    </row>
    <row r="1585" spans="3:17" x14ac:dyDescent="0.2">
      <c r="C1585" s="315">
        <v>4766</v>
      </c>
      <c r="D1585" s="316" t="s">
        <v>1225</v>
      </c>
      <c r="E1585" s="317" t="s">
        <v>25</v>
      </c>
      <c r="F1585" s="317" t="s">
        <v>4062</v>
      </c>
      <c r="G1585" s="318" t="s">
        <v>6662</v>
      </c>
      <c r="H1585" s="319">
        <v>0</v>
      </c>
      <c r="I1585" s="319">
        <v>0</v>
      </c>
      <c r="J1585" s="319">
        <v>0</v>
      </c>
      <c r="K1585" s="320">
        <v>20</v>
      </c>
      <c r="L1585" s="320">
        <v>15</v>
      </c>
      <c r="M1585" s="320">
        <v>4</v>
      </c>
      <c r="N1585" s="321" t="s">
        <v>225</v>
      </c>
      <c r="O1585" s="321" t="s">
        <v>225</v>
      </c>
      <c r="P1585" s="322" t="s">
        <v>225</v>
      </c>
      <c r="Q1585" s="308"/>
    </row>
    <row r="1586" spans="3:17" x14ac:dyDescent="0.2">
      <c r="C1586" s="315">
        <v>4767</v>
      </c>
      <c r="D1586" s="316" t="s">
        <v>1225</v>
      </c>
      <c r="E1586" s="317" t="s">
        <v>25</v>
      </c>
      <c r="F1586" s="317" t="s">
        <v>4062</v>
      </c>
      <c r="G1586" s="318" t="s">
        <v>6663</v>
      </c>
      <c r="H1586" s="319">
        <v>0</v>
      </c>
      <c r="I1586" s="319">
        <v>0</v>
      </c>
      <c r="J1586" s="319">
        <v>0</v>
      </c>
      <c r="K1586" s="320">
        <v>20</v>
      </c>
      <c r="L1586" s="320">
        <v>15</v>
      </c>
      <c r="M1586" s="320">
        <v>4</v>
      </c>
      <c r="N1586" s="321" t="s">
        <v>225</v>
      </c>
      <c r="O1586" s="321" t="s">
        <v>225</v>
      </c>
      <c r="P1586" s="322" t="s">
        <v>225</v>
      </c>
      <c r="Q1586" s="308"/>
    </row>
    <row r="1587" spans="3:17" x14ac:dyDescent="0.2">
      <c r="C1587" s="315">
        <v>4203</v>
      </c>
      <c r="D1587" s="316" t="s">
        <v>1225</v>
      </c>
      <c r="E1587" s="317" t="s">
        <v>6555</v>
      </c>
      <c r="F1587" s="317" t="s">
        <v>4062</v>
      </c>
      <c r="G1587" s="318" t="s">
        <v>6664</v>
      </c>
      <c r="H1587" s="319">
        <v>0</v>
      </c>
      <c r="I1587" s="319">
        <v>0</v>
      </c>
      <c r="J1587" s="319">
        <v>0</v>
      </c>
      <c r="K1587" s="320">
        <v>15</v>
      </c>
      <c r="L1587" s="320">
        <v>30</v>
      </c>
      <c r="M1587" s="320">
        <v>5</v>
      </c>
      <c r="N1587" s="321" t="s">
        <v>225</v>
      </c>
      <c r="O1587" s="321" t="s">
        <v>225</v>
      </c>
      <c r="P1587" s="322" t="s">
        <v>225</v>
      </c>
      <c r="Q1587" s="308"/>
    </row>
    <row r="1588" spans="3:17" x14ac:dyDescent="0.2">
      <c r="C1588" s="315">
        <v>2865</v>
      </c>
      <c r="D1588" s="316" t="s">
        <v>1225</v>
      </c>
      <c r="E1588" s="317" t="s">
        <v>3382</v>
      </c>
      <c r="F1588" s="317" t="s">
        <v>4062</v>
      </c>
      <c r="G1588" s="318" t="s">
        <v>6665</v>
      </c>
      <c r="H1588" s="319">
        <v>3.466666666651145</v>
      </c>
      <c r="I1588" s="319">
        <v>0.75333333330927421</v>
      </c>
      <c r="J1588" s="319">
        <v>0</v>
      </c>
      <c r="K1588" s="320">
        <v>20</v>
      </c>
      <c r="L1588" s="320">
        <v>15</v>
      </c>
      <c r="M1588" s="320">
        <v>4</v>
      </c>
      <c r="N1588" s="321" t="s">
        <v>225</v>
      </c>
      <c r="O1588" s="321" t="s">
        <v>225</v>
      </c>
      <c r="P1588" s="322" t="s">
        <v>225</v>
      </c>
      <c r="Q1588" s="308"/>
    </row>
    <row r="1589" spans="3:17" x14ac:dyDescent="0.2">
      <c r="C1589" s="315">
        <v>3085</v>
      </c>
      <c r="D1589" s="316" t="s">
        <v>1225</v>
      </c>
      <c r="E1589" s="317" t="s">
        <v>3378</v>
      </c>
      <c r="F1589" s="317" t="s">
        <v>4062</v>
      </c>
      <c r="G1589" s="318" t="s">
        <v>6660</v>
      </c>
      <c r="H1589" s="319">
        <v>0</v>
      </c>
      <c r="I1589" s="319">
        <v>0</v>
      </c>
      <c r="J1589" s="319">
        <v>0</v>
      </c>
      <c r="K1589" s="320">
        <v>20</v>
      </c>
      <c r="L1589" s="320">
        <v>10</v>
      </c>
      <c r="M1589" s="320">
        <v>3</v>
      </c>
      <c r="N1589" s="321" t="s">
        <v>225</v>
      </c>
      <c r="O1589" s="321" t="s">
        <v>225</v>
      </c>
      <c r="P1589" s="322" t="s">
        <v>225</v>
      </c>
      <c r="Q1589" s="308"/>
    </row>
    <row r="1590" spans="3:17" x14ac:dyDescent="0.2">
      <c r="C1590" s="315">
        <v>2864</v>
      </c>
      <c r="D1590" s="316" t="s">
        <v>1225</v>
      </c>
      <c r="E1590" s="317" t="s">
        <v>3382</v>
      </c>
      <c r="F1590" s="317" t="s">
        <v>4062</v>
      </c>
      <c r="G1590" s="318" t="s">
        <v>6661</v>
      </c>
      <c r="H1590" s="319">
        <v>3.466666666651145</v>
      </c>
      <c r="I1590" s="319">
        <v>0.75333333330927421</v>
      </c>
      <c r="J1590" s="319">
        <v>0</v>
      </c>
      <c r="K1590" s="320">
        <v>20</v>
      </c>
      <c r="L1590" s="320">
        <v>15</v>
      </c>
      <c r="M1590" s="320">
        <v>4</v>
      </c>
      <c r="N1590" s="321" t="s">
        <v>225</v>
      </c>
      <c r="O1590" s="321" t="s">
        <v>225</v>
      </c>
      <c r="P1590" s="322" t="s">
        <v>225</v>
      </c>
      <c r="Q1590" s="308"/>
    </row>
    <row r="1591" spans="3:17" x14ac:dyDescent="0.2">
      <c r="C1591" s="315">
        <v>3011</v>
      </c>
      <c r="D1591" s="316" t="s">
        <v>1225</v>
      </c>
      <c r="E1591" s="317" t="s">
        <v>3366</v>
      </c>
      <c r="F1591" s="317" t="s">
        <v>4062</v>
      </c>
      <c r="G1591" s="318" t="s">
        <v>4092</v>
      </c>
      <c r="H1591" s="319">
        <v>195.81071554773197</v>
      </c>
      <c r="I1591" s="319">
        <v>16.365530035414601</v>
      </c>
      <c r="J1591" s="319">
        <v>0.32279151943462897</v>
      </c>
      <c r="K1591" s="320">
        <v>20</v>
      </c>
      <c r="L1591" s="320">
        <v>10</v>
      </c>
      <c r="M1591" s="320">
        <v>3</v>
      </c>
      <c r="N1591" s="321" t="s">
        <v>4096</v>
      </c>
      <c r="O1591" s="321" t="s">
        <v>4096</v>
      </c>
      <c r="P1591" s="322" t="s">
        <v>4096</v>
      </c>
      <c r="Q1591" s="308"/>
    </row>
    <row r="1592" spans="3:17" x14ac:dyDescent="0.2">
      <c r="C1592" s="315">
        <v>3071</v>
      </c>
      <c r="D1592" s="316" t="s">
        <v>1225</v>
      </c>
      <c r="E1592" s="317" t="s">
        <v>3366</v>
      </c>
      <c r="F1592" s="317" t="s">
        <v>4062</v>
      </c>
      <c r="G1592" s="318" t="s">
        <v>4093</v>
      </c>
      <c r="H1592" s="319">
        <v>222.39259717318495</v>
      </c>
      <c r="I1592" s="319">
        <v>101.35653710254866</v>
      </c>
      <c r="J1592" s="319">
        <v>0.64558303886925794</v>
      </c>
      <c r="K1592" s="320">
        <v>20</v>
      </c>
      <c r="L1592" s="320">
        <v>10</v>
      </c>
      <c r="M1592" s="320">
        <v>3</v>
      </c>
      <c r="N1592" s="321" t="s">
        <v>4096</v>
      </c>
      <c r="O1592" s="321" t="s">
        <v>4096</v>
      </c>
      <c r="P1592" s="322" t="s">
        <v>4096</v>
      </c>
      <c r="Q1592" s="308"/>
    </row>
    <row r="1593" spans="3:17" x14ac:dyDescent="0.2">
      <c r="C1593" s="315">
        <v>2883</v>
      </c>
      <c r="D1593" s="316" t="s">
        <v>1225</v>
      </c>
      <c r="E1593" s="317" t="s">
        <v>3387</v>
      </c>
      <c r="F1593" s="317" t="s">
        <v>4062</v>
      </c>
      <c r="G1593" s="318" t="s">
        <v>4094</v>
      </c>
      <c r="H1593" s="319">
        <v>0</v>
      </c>
      <c r="I1593" s="319">
        <v>0</v>
      </c>
      <c r="J1593" s="319">
        <v>0</v>
      </c>
      <c r="K1593" s="320">
        <v>20</v>
      </c>
      <c r="L1593" s="320">
        <v>15</v>
      </c>
      <c r="M1593" s="320">
        <v>4</v>
      </c>
      <c r="N1593" s="321" t="s">
        <v>4096</v>
      </c>
      <c r="O1593" s="321" t="s">
        <v>4096</v>
      </c>
      <c r="P1593" s="322" t="s">
        <v>4096</v>
      </c>
      <c r="Q1593" s="308"/>
    </row>
    <row r="1594" spans="3:17" x14ac:dyDescent="0.2">
      <c r="C1594" s="315">
        <v>4766</v>
      </c>
      <c r="D1594" s="316" t="s">
        <v>1225</v>
      </c>
      <c r="E1594" s="317" t="s">
        <v>25</v>
      </c>
      <c r="F1594" s="317" t="s">
        <v>4062</v>
      </c>
      <c r="G1594" s="318" t="s">
        <v>6662</v>
      </c>
      <c r="H1594" s="319">
        <v>0</v>
      </c>
      <c r="I1594" s="319">
        <v>0</v>
      </c>
      <c r="J1594" s="319">
        <v>0</v>
      </c>
      <c r="K1594" s="320">
        <v>20</v>
      </c>
      <c r="L1594" s="320">
        <v>15</v>
      </c>
      <c r="M1594" s="320">
        <v>4</v>
      </c>
      <c r="N1594" s="321" t="s">
        <v>225</v>
      </c>
      <c r="O1594" s="321" t="s">
        <v>225</v>
      </c>
      <c r="P1594" s="322" t="s">
        <v>225</v>
      </c>
      <c r="Q1594" s="308"/>
    </row>
    <row r="1595" spans="3:17" x14ac:dyDescent="0.2">
      <c r="C1595" s="315">
        <v>4767</v>
      </c>
      <c r="D1595" s="316" t="s">
        <v>1225</v>
      </c>
      <c r="E1595" s="317" t="s">
        <v>25</v>
      </c>
      <c r="F1595" s="317" t="s">
        <v>4062</v>
      </c>
      <c r="G1595" s="318" t="s">
        <v>6663</v>
      </c>
      <c r="H1595" s="319">
        <v>0</v>
      </c>
      <c r="I1595" s="319">
        <v>0</v>
      </c>
      <c r="J1595" s="319">
        <v>0</v>
      </c>
      <c r="K1595" s="320">
        <v>20</v>
      </c>
      <c r="L1595" s="320">
        <v>15</v>
      </c>
      <c r="M1595" s="320">
        <v>4</v>
      </c>
      <c r="N1595" s="321" t="s">
        <v>225</v>
      </c>
      <c r="O1595" s="321" t="s">
        <v>225</v>
      </c>
      <c r="P1595" s="322" t="s">
        <v>225</v>
      </c>
      <c r="Q1595" s="308"/>
    </row>
    <row r="1596" spans="3:17" x14ac:dyDescent="0.2">
      <c r="C1596" s="315">
        <v>4203</v>
      </c>
      <c r="D1596" s="316" t="s">
        <v>1225</v>
      </c>
      <c r="E1596" s="317" t="s">
        <v>6555</v>
      </c>
      <c r="F1596" s="317" t="s">
        <v>4062</v>
      </c>
      <c r="G1596" s="318" t="s">
        <v>6664</v>
      </c>
      <c r="H1596" s="319">
        <v>0</v>
      </c>
      <c r="I1596" s="319">
        <v>0</v>
      </c>
      <c r="J1596" s="319">
        <v>0</v>
      </c>
      <c r="K1596" s="320">
        <v>15</v>
      </c>
      <c r="L1596" s="320">
        <v>30</v>
      </c>
      <c r="M1596" s="320">
        <v>5</v>
      </c>
      <c r="N1596" s="321" t="s">
        <v>225</v>
      </c>
      <c r="O1596" s="321" t="s">
        <v>225</v>
      </c>
      <c r="P1596" s="322" t="s">
        <v>225</v>
      </c>
      <c r="Q1596" s="308"/>
    </row>
    <row r="1597" spans="3:17" ht="12" thickBot="1" x14ac:dyDescent="0.25">
      <c r="C1597" s="323">
        <v>2865</v>
      </c>
      <c r="D1597" s="324" t="s">
        <v>1225</v>
      </c>
      <c r="E1597" s="325" t="s">
        <v>3382</v>
      </c>
      <c r="F1597" s="325" t="s">
        <v>4062</v>
      </c>
      <c r="G1597" s="326" t="s">
        <v>6665</v>
      </c>
      <c r="H1597" s="327">
        <v>3.466666666651145</v>
      </c>
      <c r="I1597" s="327">
        <v>0.75333333330927421</v>
      </c>
      <c r="J1597" s="327">
        <v>0</v>
      </c>
      <c r="K1597" s="328">
        <v>20</v>
      </c>
      <c r="L1597" s="328">
        <v>15</v>
      </c>
      <c r="M1597" s="328">
        <v>4</v>
      </c>
      <c r="N1597" s="329" t="s">
        <v>225</v>
      </c>
      <c r="O1597" s="329" t="s">
        <v>225</v>
      </c>
      <c r="P1597" s="330" t="s">
        <v>225</v>
      </c>
      <c r="Q1597" s="308"/>
    </row>
    <row r="1598" spans="3:17" x14ac:dyDescent="0.2">
      <c r="Q1598" s="112"/>
    </row>
    <row r="1600" spans="3:17" ht="12" thickBot="1" x14ac:dyDescent="0.25"/>
    <row r="1601" spans="1:25" ht="28.5" customHeight="1" thickBot="1" x14ac:dyDescent="0.25">
      <c r="A1601" s="109" t="s">
        <v>3646</v>
      </c>
      <c r="C1601" s="601" t="s">
        <v>3222</v>
      </c>
      <c r="D1601" s="602"/>
      <c r="E1601" s="602"/>
      <c r="F1601" s="602"/>
      <c r="G1601" s="603"/>
      <c r="H1601" s="604" t="s">
        <v>6295</v>
      </c>
      <c r="I1601" s="605"/>
      <c r="J1601" s="606"/>
      <c r="K1601" s="604" t="s">
        <v>2694</v>
      </c>
      <c r="L1601" s="605"/>
      <c r="M1601" s="606"/>
      <c r="N1601" s="604" t="s">
        <v>6296</v>
      </c>
      <c r="O1601" s="605"/>
      <c r="P1601" s="606"/>
    </row>
    <row r="1602" spans="1:25" ht="12" thickBot="1" x14ac:dyDescent="0.25">
      <c r="C1602" s="133" t="s">
        <v>2446</v>
      </c>
      <c r="D1602" s="134" t="s">
        <v>2447</v>
      </c>
      <c r="E1602" s="135" t="s">
        <v>2448</v>
      </c>
      <c r="F1602" s="135" t="s">
        <v>2692</v>
      </c>
      <c r="G1602" s="136" t="s">
        <v>2693</v>
      </c>
      <c r="H1602" s="137" t="s">
        <v>2451</v>
      </c>
      <c r="I1602" s="138" t="s">
        <v>2452</v>
      </c>
      <c r="J1602" s="136" t="s">
        <v>2453</v>
      </c>
      <c r="K1602" s="137" t="s">
        <v>2454</v>
      </c>
      <c r="L1602" s="138" t="s">
        <v>2455</v>
      </c>
      <c r="M1602" s="139" t="s">
        <v>2456</v>
      </c>
      <c r="N1602" s="137" t="s">
        <v>2454</v>
      </c>
      <c r="O1602" s="138" t="s">
        <v>2455</v>
      </c>
      <c r="P1602" s="139" t="s">
        <v>2456</v>
      </c>
      <c r="S1602" s="140" t="s">
        <v>2454</v>
      </c>
      <c r="T1602" s="141" t="s">
        <v>2455</v>
      </c>
      <c r="U1602" s="142" t="s">
        <v>2456</v>
      </c>
      <c r="W1602" s="140" t="s">
        <v>2454</v>
      </c>
      <c r="X1602" s="141" t="s">
        <v>2455</v>
      </c>
      <c r="Y1602" s="142" t="s">
        <v>2456</v>
      </c>
    </row>
    <row r="1603" spans="1:25" x14ac:dyDescent="0.2">
      <c r="C1603" s="309">
        <v>1341</v>
      </c>
      <c r="D1603" s="310" t="s">
        <v>2695</v>
      </c>
      <c r="E1603" s="311" t="s">
        <v>22</v>
      </c>
      <c r="F1603" s="311" t="s">
        <v>2696</v>
      </c>
      <c r="G1603" s="312" t="s">
        <v>2697</v>
      </c>
      <c r="H1603" s="313">
        <v>45.573333333316263</v>
      </c>
      <c r="I1603" s="313">
        <v>64.76666666662787</v>
      </c>
      <c r="J1603" s="313">
        <v>0.60000000000000009</v>
      </c>
      <c r="K1603" s="314">
        <v>30</v>
      </c>
      <c r="L1603" s="314">
        <v>45</v>
      </c>
      <c r="M1603" s="314">
        <v>1</v>
      </c>
      <c r="N1603" s="331" t="s">
        <v>224</v>
      </c>
      <c r="O1603" s="331" t="s">
        <v>224</v>
      </c>
      <c r="P1603" s="332" t="s">
        <v>225</v>
      </c>
      <c r="Q1603" s="144"/>
      <c r="R1603" s="111" t="s">
        <v>3391</v>
      </c>
      <c r="S1603" s="84">
        <f>+COUNTIF(N1603:N3098,"C")</f>
        <v>855</v>
      </c>
      <c r="T1603" s="84">
        <f>+COUNTIF(O1603:O3098,"C")</f>
        <v>960</v>
      </c>
      <c r="U1603" s="84">
        <f>+COUNTIF(P1603:P3098,"C")</f>
        <v>999</v>
      </c>
      <c r="V1603" s="111" t="s">
        <v>3391</v>
      </c>
      <c r="W1603" s="143">
        <f>+S1603/$S$1607</f>
        <v>0.8456973293768546</v>
      </c>
      <c r="X1603" s="143">
        <f>+T1603/$T$1607</f>
        <v>0.94955489614243327</v>
      </c>
      <c r="Y1603" s="143">
        <f>+U1603/$U$1607</f>
        <v>0.98813056379821962</v>
      </c>
    </row>
    <row r="1604" spans="1:25" x14ac:dyDescent="0.2">
      <c r="C1604" s="315">
        <v>971</v>
      </c>
      <c r="D1604" s="316" t="s">
        <v>2695</v>
      </c>
      <c r="E1604" s="317" t="s">
        <v>77</v>
      </c>
      <c r="F1604" s="317" t="s">
        <v>2698</v>
      </c>
      <c r="G1604" s="318" t="s">
        <v>455</v>
      </c>
      <c r="H1604" s="319">
        <v>1.9999999999883586</v>
      </c>
      <c r="I1604" s="319">
        <v>0</v>
      </c>
      <c r="J1604" s="319">
        <v>0</v>
      </c>
      <c r="K1604" s="320">
        <v>30</v>
      </c>
      <c r="L1604" s="320">
        <v>45</v>
      </c>
      <c r="M1604" s="320">
        <v>1</v>
      </c>
      <c r="N1604" s="333" t="s">
        <v>225</v>
      </c>
      <c r="O1604" s="333" t="s">
        <v>225</v>
      </c>
      <c r="P1604" s="334" t="s">
        <v>225</v>
      </c>
      <c r="Q1604" s="144"/>
      <c r="R1604" s="111" t="s">
        <v>3392</v>
      </c>
      <c r="S1604" s="84">
        <f>+COUNTIF(N1603:N3098,"NC")</f>
        <v>146</v>
      </c>
      <c r="T1604" s="84">
        <f>+COUNTIF(O1603:O3098,"NC")</f>
        <v>41</v>
      </c>
      <c r="U1604" s="84">
        <f>+COUNTIF(P1603:P3098,"NC")</f>
        <v>2</v>
      </c>
      <c r="V1604" s="111" t="s">
        <v>3392</v>
      </c>
      <c r="W1604" s="143">
        <f>+S1604/$S$1607</f>
        <v>0.14441147378832839</v>
      </c>
      <c r="X1604" s="143">
        <f>+T1604/$T$1607</f>
        <v>4.0553907022749754E-2</v>
      </c>
      <c r="Y1604" s="143">
        <f>+U1604/$U$1607</f>
        <v>1.9782393669634025E-3</v>
      </c>
    </row>
    <row r="1605" spans="1:25" x14ac:dyDescent="0.2">
      <c r="C1605" s="315">
        <v>972</v>
      </c>
      <c r="D1605" s="316" t="s">
        <v>2695</v>
      </c>
      <c r="E1605" s="317" t="s">
        <v>77</v>
      </c>
      <c r="F1605" s="317" t="s">
        <v>2698</v>
      </c>
      <c r="G1605" s="318" t="s">
        <v>456</v>
      </c>
      <c r="H1605" s="319">
        <v>1.9999999999883586</v>
      </c>
      <c r="I1605" s="319">
        <v>0</v>
      </c>
      <c r="J1605" s="319">
        <v>0</v>
      </c>
      <c r="K1605" s="320">
        <v>30</v>
      </c>
      <c r="L1605" s="320">
        <v>45</v>
      </c>
      <c r="M1605" s="320">
        <v>1</v>
      </c>
      <c r="N1605" s="333" t="s">
        <v>225</v>
      </c>
      <c r="O1605" s="333" t="s">
        <v>225</v>
      </c>
      <c r="P1605" s="334" t="s">
        <v>225</v>
      </c>
      <c r="Q1605" s="144"/>
      <c r="R1605" s="111" t="s">
        <v>3395</v>
      </c>
      <c r="S1605" s="84">
        <f>+COUNTIF(N1603:N3098,"S/I")</f>
        <v>10</v>
      </c>
      <c r="T1605" s="84">
        <f>+COUNTIF(O1603:O3098,"S/I")</f>
        <v>10</v>
      </c>
      <c r="U1605" s="84">
        <f>+COUNTIF(P1603:P3098,"S/I")</f>
        <v>10</v>
      </c>
      <c r="V1605" s="111" t="s">
        <v>3395</v>
      </c>
      <c r="W1605" s="143">
        <f>+S1605/$S$1607</f>
        <v>9.8911968348170121E-3</v>
      </c>
      <c r="X1605" s="143">
        <f>+T1605/$T$1607</f>
        <v>9.8911968348170121E-3</v>
      </c>
      <c r="Y1605" s="143">
        <f>+U1605/$U$1607</f>
        <v>9.8911968348170121E-3</v>
      </c>
    </row>
    <row r="1606" spans="1:25" x14ac:dyDescent="0.2">
      <c r="C1606" s="315">
        <v>973</v>
      </c>
      <c r="D1606" s="316" t="s">
        <v>2695</v>
      </c>
      <c r="E1606" s="317" t="s">
        <v>2415</v>
      </c>
      <c r="F1606" s="317" t="s">
        <v>2699</v>
      </c>
      <c r="G1606" s="318" t="s">
        <v>460</v>
      </c>
      <c r="H1606" s="319">
        <v>30.159999999997673</v>
      </c>
      <c r="I1606" s="319">
        <v>14.813333333353512</v>
      </c>
      <c r="J1606" s="319">
        <v>0</v>
      </c>
      <c r="K1606" s="320">
        <v>30</v>
      </c>
      <c r="L1606" s="320">
        <v>45</v>
      </c>
      <c r="M1606" s="320">
        <v>1</v>
      </c>
      <c r="N1606" s="333" t="s">
        <v>224</v>
      </c>
      <c r="O1606" s="333" t="s">
        <v>225</v>
      </c>
      <c r="P1606" s="334" t="s">
        <v>225</v>
      </c>
      <c r="Q1606" s="144"/>
      <c r="R1606" s="111" t="s">
        <v>4096</v>
      </c>
      <c r="S1606" s="84">
        <f>+COUNTIF(N1603:N3098,"S/C")</f>
        <v>482</v>
      </c>
      <c r="T1606" s="84">
        <f>+COUNTIF(O1603:O3098,"S/C")</f>
        <v>482</v>
      </c>
      <c r="U1606" s="84">
        <f>+COUNTIF(P1603:P3098,"S/C")</f>
        <v>482</v>
      </c>
      <c r="V1606" s="111" t="s">
        <v>4096</v>
      </c>
      <c r="W1606" s="143">
        <f>+S1606/$S$1607</f>
        <v>0.47675568743818003</v>
      </c>
      <c r="X1606" s="143">
        <f>+T1606/$T$1607</f>
        <v>0.47675568743818003</v>
      </c>
      <c r="Y1606" s="143">
        <f>+U1606/$U$1607</f>
        <v>0.47675568743818003</v>
      </c>
    </row>
    <row r="1607" spans="1:25" x14ac:dyDescent="0.2">
      <c r="C1607" s="315">
        <v>974</v>
      </c>
      <c r="D1607" s="316" t="s">
        <v>2695</v>
      </c>
      <c r="E1607" s="317" t="s">
        <v>2415</v>
      </c>
      <c r="F1607" s="317" t="s">
        <v>2699</v>
      </c>
      <c r="G1607" s="318" t="s">
        <v>461</v>
      </c>
      <c r="H1607" s="319">
        <v>23.289999999990687</v>
      </c>
      <c r="I1607" s="319">
        <v>0.40000000001164154</v>
      </c>
      <c r="J1607" s="319">
        <v>0</v>
      </c>
      <c r="K1607" s="320">
        <v>30</v>
      </c>
      <c r="L1607" s="320">
        <v>45</v>
      </c>
      <c r="M1607" s="320">
        <v>1</v>
      </c>
      <c r="N1607" s="333" t="s">
        <v>225</v>
      </c>
      <c r="O1607" s="333" t="s">
        <v>225</v>
      </c>
      <c r="P1607" s="334" t="s">
        <v>225</v>
      </c>
      <c r="Q1607" s="144"/>
      <c r="R1607" s="111" t="s">
        <v>3393</v>
      </c>
      <c r="S1607" s="110">
        <f>+S1603+S1604+S1605</f>
        <v>1011</v>
      </c>
      <c r="T1607" s="110">
        <f>+T1603+T1604+T1605</f>
        <v>1011</v>
      </c>
      <c r="U1607" s="110">
        <f>+U1603+U1604+U1605</f>
        <v>1011</v>
      </c>
    </row>
    <row r="1608" spans="1:25" x14ac:dyDescent="0.2">
      <c r="C1608" s="315">
        <v>66</v>
      </c>
      <c r="D1608" s="316" t="s">
        <v>2700</v>
      </c>
      <c r="E1608" s="317" t="s">
        <v>2425</v>
      </c>
      <c r="F1608" s="317" t="s">
        <v>2701</v>
      </c>
      <c r="G1608" s="318" t="s">
        <v>226</v>
      </c>
      <c r="H1608" s="319" t="s">
        <v>84</v>
      </c>
      <c r="I1608" s="319" t="s">
        <v>84</v>
      </c>
      <c r="J1608" s="319" t="s">
        <v>84</v>
      </c>
      <c r="K1608" s="320">
        <v>30</v>
      </c>
      <c r="L1608" s="320">
        <v>45</v>
      </c>
      <c r="M1608" s="320">
        <v>1</v>
      </c>
      <c r="N1608" s="333" t="s">
        <v>4096</v>
      </c>
      <c r="O1608" s="333" t="s">
        <v>4096</v>
      </c>
      <c r="P1608" s="334" t="s">
        <v>4096</v>
      </c>
      <c r="Q1608" s="144"/>
    </row>
    <row r="1609" spans="1:25" x14ac:dyDescent="0.2">
      <c r="C1609" s="315">
        <v>67</v>
      </c>
      <c r="D1609" s="316" t="s">
        <v>2700</v>
      </c>
      <c r="E1609" s="317" t="s">
        <v>2425</v>
      </c>
      <c r="F1609" s="317" t="s">
        <v>2701</v>
      </c>
      <c r="G1609" s="318" t="s">
        <v>227</v>
      </c>
      <c r="H1609" s="319" t="s">
        <v>84</v>
      </c>
      <c r="I1609" s="319" t="s">
        <v>84</v>
      </c>
      <c r="J1609" s="319" t="s">
        <v>84</v>
      </c>
      <c r="K1609" s="320">
        <v>30</v>
      </c>
      <c r="L1609" s="320">
        <v>45</v>
      </c>
      <c r="M1609" s="320">
        <v>1</v>
      </c>
      <c r="N1609" s="333" t="s">
        <v>4096</v>
      </c>
      <c r="O1609" s="333" t="s">
        <v>4096</v>
      </c>
      <c r="P1609" s="334" t="s">
        <v>4096</v>
      </c>
      <c r="Q1609" s="144"/>
    </row>
    <row r="1610" spans="1:25" x14ac:dyDescent="0.2">
      <c r="C1610" s="315">
        <v>68</v>
      </c>
      <c r="D1610" s="316" t="s">
        <v>2700</v>
      </c>
      <c r="E1610" s="317" t="s">
        <v>2417</v>
      </c>
      <c r="F1610" s="317" t="s">
        <v>2702</v>
      </c>
      <c r="G1610" s="318" t="s">
        <v>1102</v>
      </c>
      <c r="H1610" s="319">
        <v>66.163333333341868</v>
      </c>
      <c r="I1610" s="319">
        <v>7.5466666666441604</v>
      </c>
      <c r="J1610" s="319">
        <v>0</v>
      </c>
      <c r="K1610" s="320">
        <v>30</v>
      </c>
      <c r="L1610" s="320">
        <v>45</v>
      </c>
      <c r="M1610" s="320">
        <v>1</v>
      </c>
      <c r="N1610" s="333" t="s">
        <v>224</v>
      </c>
      <c r="O1610" s="333" t="s">
        <v>225</v>
      </c>
      <c r="P1610" s="334" t="s">
        <v>225</v>
      </c>
      <c r="Q1610" s="144"/>
    </row>
    <row r="1611" spans="1:25" x14ac:dyDescent="0.2">
      <c r="C1611" s="315">
        <v>69</v>
      </c>
      <c r="D1611" s="316" t="s">
        <v>2700</v>
      </c>
      <c r="E1611" s="317" t="s">
        <v>2417</v>
      </c>
      <c r="F1611" s="317" t="s">
        <v>2702</v>
      </c>
      <c r="G1611" s="318" t="s">
        <v>1103</v>
      </c>
      <c r="H1611" s="319">
        <v>40.74333333332325</v>
      </c>
      <c r="I1611" s="319">
        <v>149.57999999995809</v>
      </c>
      <c r="J1611" s="319">
        <v>0.2</v>
      </c>
      <c r="K1611" s="320">
        <v>30</v>
      </c>
      <c r="L1611" s="320">
        <v>45</v>
      </c>
      <c r="M1611" s="320">
        <v>1</v>
      </c>
      <c r="N1611" s="333" t="s">
        <v>224</v>
      </c>
      <c r="O1611" s="333" t="s">
        <v>224</v>
      </c>
      <c r="P1611" s="334" t="s">
        <v>225</v>
      </c>
      <c r="Q1611" s="144"/>
    </row>
    <row r="1612" spans="1:25" x14ac:dyDescent="0.2">
      <c r="C1612" s="315">
        <v>70</v>
      </c>
      <c r="D1612" s="316" t="s">
        <v>2700</v>
      </c>
      <c r="E1612" s="317" t="s">
        <v>2417</v>
      </c>
      <c r="F1612" s="317" t="s">
        <v>2702</v>
      </c>
      <c r="G1612" s="318" t="s">
        <v>1104</v>
      </c>
      <c r="H1612" s="319">
        <v>76.566666666744283</v>
      </c>
      <c r="I1612" s="319">
        <v>3.8199999999837022</v>
      </c>
      <c r="J1612" s="319">
        <v>0</v>
      </c>
      <c r="K1612" s="320">
        <v>30</v>
      </c>
      <c r="L1612" s="320">
        <v>45</v>
      </c>
      <c r="M1612" s="320">
        <v>1</v>
      </c>
      <c r="N1612" s="333" t="s">
        <v>224</v>
      </c>
      <c r="O1612" s="333" t="s">
        <v>225</v>
      </c>
      <c r="P1612" s="334" t="s">
        <v>225</v>
      </c>
      <c r="Q1612" s="144"/>
    </row>
    <row r="1613" spans="1:25" x14ac:dyDescent="0.2">
      <c r="C1613" s="315">
        <v>433</v>
      </c>
      <c r="D1613" s="316" t="s">
        <v>2695</v>
      </c>
      <c r="E1613" s="317" t="s">
        <v>2417</v>
      </c>
      <c r="F1613" s="317" t="s">
        <v>2702</v>
      </c>
      <c r="G1613" s="318" t="s">
        <v>464</v>
      </c>
      <c r="H1613" s="319">
        <v>49.646666666690727</v>
      </c>
      <c r="I1613" s="319">
        <v>3.2933333333814518</v>
      </c>
      <c r="J1613" s="319">
        <v>0</v>
      </c>
      <c r="K1613" s="320">
        <v>30</v>
      </c>
      <c r="L1613" s="320">
        <v>45</v>
      </c>
      <c r="M1613" s="320">
        <v>1</v>
      </c>
      <c r="N1613" s="333" t="s">
        <v>224</v>
      </c>
      <c r="O1613" s="333" t="s">
        <v>225</v>
      </c>
      <c r="P1613" s="334" t="s">
        <v>225</v>
      </c>
      <c r="Q1613" s="144"/>
    </row>
    <row r="1614" spans="1:25" x14ac:dyDescent="0.2">
      <c r="C1614" s="315">
        <v>434</v>
      </c>
      <c r="D1614" s="316" t="s">
        <v>2695</v>
      </c>
      <c r="E1614" s="317" t="s">
        <v>2417</v>
      </c>
      <c r="F1614" s="317" t="s">
        <v>2703</v>
      </c>
      <c r="G1614" s="318" t="s">
        <v>472</v>
      </c>
      <c r="H1614" s="319">
        <v>37.409999999986034</v>
      </c>
      <c r="I1614" s="319">
        <v>0.37000000001862648</v>
      </c>
      <c r="J1614" s="319">
        <v>0</v>
      </c>
      <c r="K1614" s="320">
        <v>30</v>
      </c>
      <c r="L1614" s="320">
        <v>45</v>
      </c>
      <c r="M1614" s="320">
        <v>1</v>
      </c>
      <c r="N1614" s="333" t="s">
        <v>224</v>
      </c>
      <c r="O1614" s="333" t="s">
        <v>225</v>
      </c>
      <c r="P1614" s="334" t="s">
        <v>225</v>
      </c>
      <c r="Q1614" s="144"/>
    </row>
    <row r="1615" spans="1:25" x14ac:dyDescent="0.2">
      <c r="C1615" s="315">
        <v>435</v>
      </c>
      <c r="D1615" s="316" t="s">
        <v>2695</v>
      </c>
      <c r="E1615" s="317" t="s">
        <v>2417</v>
      </c>
      <c r="F1615" s="317" t="s">
        <v>2703</v>
      </c>
      <c r="G1615" s="318" t="s">
        <v>473</v>
      </c>
      <c r="H1615" s="319">
        <v>12.8266666666721</v>
      </c>
      <c r="I1615" s="319">
        <v>0</v>
      </c>
      <c r="J1615" s="319">
        <v>0</v>
      </c>
      <c r="K1615" s="320">
        <v>30</v>
      </c>
      <c r="L1615" s="320">
        <v>45</v>
      </c>
      <c r="M1615" s="320">
        <v>1</v>
      </c>
      <c r="N1615" s="333" t="s">
        <v>225</v>
      </c>
      <c r="O1615" s="333" t="s">
        <v>225</v>
      </c>
      <c r="P1615" s="334" t="s">
        <v>225</v>
      </c>
      <c r="Q1615" s="144"/>
    </row>
    <row r="1616" spans="1:25" x14ac:dyDescent="0.2">
      <c r="C1616" s="315">
        <v>436</v>
      </c>
      <c r="D1616" s="316" t="s">
        <v>2695</v>
      </c>
      <c r="E1616" s="317" t="s">
        <v>2417</v>
      </c>
      <c r="F1616" s="317" t="s">
        <v>2704</v>
      </c>
      <c r="G1616" s="318" t="s">
        <v>462</v>
      </c>
      <c r="H1616" s="319">
        <v>88.760000000009313</v>
      </c>
      <c r="I1616" s="319">
        <v>8.2533333333441998</v>
      </c>
      <c r="J1616" s="319">
        <v>0</v>
      </c>
      <c r="K1616" s="320">
        <v>30</v>
      </c>
      <c r="L1616" s="320">
        <v>45</v>
      </c>
      <c r="M1616" s="320">
        <v>1</v>
      </c>
      <c r="N1616" s="333" t="s">
        <v>224</v>
      </c>
      <c r="O1616" s="333" t="s">
        <v>225</v>
      </c>
      <c r="P1616" s="334" t="s">
        <v>225</v>
      </c>
      <c r="Q1616" s="144"/>
    </row>
    <row r="1617" spans="3:17" x14ac:dyDescent="0.2">
      <c r="C1617" s="315">
        <v>437</v>
      </c>
      <c r="D1617" s="316" t="s">
        <v>2695</v>
      </c>
      <c r="E1617" s="317" t="s">
        <v>2417</v>
      </c>
      <c r="F1617" s="317" t="s">
        <v>2704</v>
      </c>
      <c r="G1617" s="318" t="s">
        <v>463</v>
      </c>
      <c r="H1617" s="319">
        <v>10.589999999944121</v>
      </c>
      <c r="I1617" s="319">
        <v>1.6100000000093133</v>
      </c>
      <c r="J1617" s="319">
        <v>0</v>
      </c>
      <c r="K1617" s="320">
        <v>30</v>
      </c>
      <c r="L1617" s="320">
        <v>45</v>
      </c>
      <c r="M1617" s="320">
        <v>1</v>
      </c>
      <c r="N1617" s="333" t="s">
        <v>225</v>
      </c>
      <c r="O1617" s="333" t="s">
        <v>225</v>
      </c>
      <c r="P1617" s="334" t="s">
        <v>225</v>
      </c>
      <c r="Q1617" s="144"/>
    </row>
    <row r="1618" spans="3:17" x14ac:dyDescent="0.2">
      <c r="C1618" s="315">
        <v>455</v>
      </c>
      <c r="D1618" s="316" t="s">
        <v>2695</v>
      </c>
      <c r="E1618" s="317" t="s">
        <v>2417</v>
      </c>
      <c r="F1618" s="317" t="s">
        <v>2705</v>
      </c>
      <c r="G1618" s="318" t="s">
        <v>467</v>
      </c>
      <c r="H1618" s="319">
        <v>2.6633333333185876</v>
      </c>
      <c r="I1618" s="319">
        <v>18.766666666651144</v>
      </c>
      <c r="J1618" s="319">
        <v>0.2</v>
      </c>
      <c r="K1618" s="320">
        <v>30</v>
      </c>
      <c r="L1618" s="320">
        <v>45</v>
      </c>
      <c r="M1618" s="320">
        <v>1</v>
      </c>
      <c r="N1618" s="333" t="s">
        <v>225</v>
      </c>
      <c r="O1618" s="333" t="s">
        <v>225</v>
      </c>
      <c r="P1618" s="334" t="s">
        <v>225</v>
      </c>
      <c r="Q1618" s="144"/>
    </row>
    <row r="1619" spans="3:17" x14ac:dyDescent="0.2">
      <c r="C1619" s="315">
        <v>975</v>
      </c>
      <c r="D1619" s="316" t="s">
        <v>2695</v>
      </c>
      <c r="E1619" s="317" t="s">
        <v>2417</v>
      </c>
      <c r="F1619" s="317" t="s">
        <v>2706</v>
      </c>
      <c r="G1619" s="318" t="s">
        <v>468</v>
      </c>
      <c r="H1619" s="319">
        <v>16.510000000032598</v>
      </c>
      <c r="I1619" s="319">
        <v>0</v>
      </c>
      <c r="J1619" s="319">
        <v>0</v>
      </c>
      <c r="K1619" s="320">
        <v>30</v>
      </c>
      <c r="L1619" s="320">
        <v>45</v>
      </c>
      <c r="M1619" s="320">
        <v>1</v>
      </c>
      <c r="N1619" s="333" t="s">
        <v>225</v>
      </c>
      <c r="O1619" s="333" t="s">
        <v>225</v>
      </c>
      <c r="P1619" s="334" t="s">
        <v>225</v>
      </c>
      <c r="Q1619" s="144"/>
    </row>
    <row r="1620" spans="3:17" x14ac:dyDescent="0.2">
      <c r="C1620" s="315">
        <v>976</v>
      </c>
      <c r="D1620" s="316" t="s">
        <v>2695</v>
      </c>
      <c r="E1620" s="317" t="s">
        <v>2417</v>
      </c>
      <c r="F1620" s="317" t="s">
        <v>2706</v>
      </c>
      <c r="G1620" s="318" t="s">
        <v>469</v>
      </c>
      <c r="H1620" s="319">
        <v>22.206666666688399</v>
      </c>
      <c r="I1620" s="319">
        <v>5.1933333333232445</v>
      </c>
      <c r="J1620" s="319">
        <v>0</v>
      </c>
      <c r="K1620" s="320">
        <v>30</v>
      </c>
      <c r="L1620" s="320">
        <v>45</v>
      </c>
      <c r="M1620" s="320">
        <v>1</v>
      </c>
      <c r="N1620" s="333" t="s">
        <v>225</v>
      </c>
      <c r="O1620" s="333" t="s">
        <v>225</v>
      </c>
      <c r="P1620" s="334" t="s">
        <v>225</v>
      </c>
      <c r="Q1620" s="144"/>
    </row>
    <row r="1621" spans="3:17" x14ac:dyDescent="0.2">
      <c r="C1621" s="315">
        <v>977</v>
      </c>
      <c r="D1621" s="316" t="s">
        <v>2695</v>
      </c>
      <c r="E1621" s="317" t="s">
        <v>2417</v>
      </c>
      <c r="F1621" s="317" t="s">
        <v>2707</v>
      </c>
      <c r="G1621" s="318" t="s">
        <v>470</v>
      </c>
      <c r="H1621" s="319">
        <v>18.546666666667445</v>
      </c>
      <c r="I1621" s="319">
        <v>0</v>
      </c>
      <c r="J1621" s="319">
        <v>0</v>
      </c>
      <c r="K1621" s="320">
        <v>30</v>
      </c>
      <c r="L1621" s="320">
        <v>45</v>
      </c>
      <c r="M1621" s="320">
        <v>1</v>
      </c>
      <c r="N1621" s="333" t="s">
        <v>225</v>
      </c>
      <c r="O1621" s="333" t="s">
        <v>225</v>
      </c>
      <c r="P1621" s="334" t="s">
        <v>225</v>
      </c>
      <c r="Q1621" s="144"/>
    </row>
    <row r="1622" spans="3:17" x14ac:dyDescent="0.2">
      <c r="C1622" s="315">
        <v>978</v>
      </c>
      <c r="D1622" s="316" t="s">
        <v>2695</v>
      </c>
      <c r="E1622" s="317" t="s">
        <v>2417</v>
      </c>
      <c r="F1622" s="317" t="s">
        <v>2707</v>
      </c>
      <c r="G1622" s="318" t="s">
        <v>471</v>
      </c>
      <c r="H1622" s="319">
        <v>13.190000000037253</v>
      </c>
      <c r="I1622" s="319">
        <v>1.1133333333302289</v>
      </c>
      <c r="J1622" s="319">
        <v>0</v>
      </c>
      <c r="K1622" s="320">
        <v>30</v>
      </c>
      <c r="L1622" s="320">
        <v>45</v>
      </c>
      <c r="M1622" s="320">
        <v>1</v>
      </c>
      <c r="N1622" s="333" t="s">
        <v>225</v>
      </c>
      <c r="O1622" s="333" t="s">
        <v>225</v>
      </c>
      <c r="P1622" s="334" t="s">
        <v>225</v>
      </c>
      <c r="Q1622" s="144"/>
    </row>
    <row r="1623" spans="3:17" x14ac:dyDescent="0.2">
      <c r="C1623" s="315">
        <v>979</v>
      </c>
      <c r="D1623" s="316" t="s">
        <v>2695</v>
      </c>
      <c r="E1623" s="317" t="s">
        <v>2417</v>
      </c>
      <c r="F1623" s="317" t="s">
        <v>2708</v>
      </c>
      <c r="G1623" s="318" t="s">
        <v>465</v>
      </c>
      <c r="H1623" s="319">
        <v>1.9066666666651146</v>
      </c>
      <c r="I1623" s="319">
        <v>0</v>
      </c>
      <c r="J1623" s="319">
        <v>0</v>
      </c>
      <c r="K1623" s="320">
        <v>30</v>
      </c>
      <c r="L1623" s="320">
        <v>45</v>
      </c>
      <c r="M1623" s="320">
        <v>1</v>
      </c>
      <c r="N1623" s="333" t="s">
        <v>225</v>
      </c>
      <c r="O1623" s="333" t="s">
        <v>225</v>
      </c>
      <c r="P1623" s="334" t="s">
        <v>225</v>
      </c>
      <c r="Q1623" s="144"/>
    </row>
    <row r="1624" spans="3:17" x14ac:dyDescent="0.2">
      <c r="C1624" s="315">
        <v>980</v>
      </c>
      <c r="D1624" s="316" t="s">
        <v>2695</v>
      </c>
      <c r="E1624" s="317" t="s">
        <v>2417</v>
      </c>
      <c r="F1624" s="317" t="s">
        <v>2709</v>
      </c>
      <c r="G1624" s="318" t="s">
        <v>466</v>
      </c>
      <c r="H1624" s="319">
        <v>15.596666666690727</v>
      </c>
      <c r="I1624" s="319">
        <v>5.1933333333232445</v>
      </c>
      <c r="J1624" s="319">
        <v>0</v>
      </c>
      <c r="K1624" s="320">
        <v>30</v>
      </c>
      <c r="L1624" s="320">
        <v>45</v>
      </c>
      <c r="M1624" s="320">
        <v>1</v>
      </c>
      <c r="N1624" s="333" t="s">
        <v>225</v>
      </c>
      <c r="O1624" s="333" t="s">
        <v>225</v>
      </c>
      <c r="P1624" s="334" t="s">
        <v>225</v>
      </c>
      <c r="Q1624" s="144"/>
    </row>
    <row r="1625" spans="3:17" x14ac:dyDescent="0.2">
      <c r="C1625" s="315">
        <v>1057</v>
      </c>
      <c r="D1625" s="316" t="s">
        <v>2695</v>
      </c>
      <c r="E1625" s="317" t="s">
        <v>2417</v>
      </c>
      <c r="F1625" s="317" t="s">
        <v>2710</v>
      </c>
      <c r="G1625" s="318" t="s">
        <v>229</v>
      </c>
      <c r="H1625" s="319">
        <v>10.900000000011643</v>
      </c>
      <c r="I1625" s="319">
        <v>0</v>
      </c>
      <c r="J1625" s="319">
        <v>0</v>
      </c>
      <c r="K1625" s="320">
        <v>30</v>
      </c>
      <c r="L1625" s="320">
        <v>45</v>
      </c>
      <c r="M1625" s="320">
        <v>1</v>
      </c>
      <c r="N1625" s="333" t="s">
        <v>225</v>
      </c>
      <c r="O1625" s="333" t="s">
        <v>225</v>
      </c>
      <c r="P1625" s="334" t="s">
        <v>225</v>
      </c>
      <c r="Q1625" s="144"/>
    </row>
    <row r="1626" spans="3:17" x14ac:dyDescent="0.2">
      <c r="C1626" s="315">
        <v>1111</v>
      </c>
      <c r="D1626" s="316" t="s">
        <v>2695</v>
      </c>
      <c r="E1626" s="317" t="s">
        <v>2417</v>
      </c>
      <c r="F1626" s="317" t="s">
        <v>2711</v>
      </c>
      <c r="G1626" s="318" t="s">
        <v>228</v>
      </c>
      <c r="H1626" s="319">
        <v>367.65000000003494</v>
      </c>
      <c r="I1626" s="319">
        <v>0</v>
      </c>
      <c r="J1626" s="319">
        <v>0</v>
      </c>
      <c r="K1626" s="320">
        <v>30</v>
      </c>
      <c r="L1626" s="320">
        <v>45</v>
      </c>
      <c r="M1626" s="320">
        <v>1</v>
      </c>
      <c r="N1626" s="333" t="s">
        <v>224</v>
      </c>
      <c r="O1626" s="333" t="s">
        <v>225</v>
      </c>
      <c r="P1626" s="334" t="s">
        <v>225</v>
      </c>
      <c r="Q1626" s="144"/>
    </row>
    <row r="1627" spans="3:17" x14ac:dyDescent="0.2">
      <c r="C1627" s="315">
        <v>422</v>
      </c>
      <c r="D1627" s="316" t="s">
        <v>2695</v>
      </c>
      <c r="E1627" s="317" t="s">
        <v>2422</v>
      </c>
      <c r="F1627" s="317" t="s">
        <v>2712</v>
      </c>
      <c r="G1627" s="318" t="s">
        <v>457</v>
      </c>
      <c r="H1627" s="319" t="s">
        <v>84</v>
      </c>
      <c r="I1627" s="319" t="s">
        <v>84</v>
      </c>
      <c r="J1627" s="319" t="s">
        <v>84</v>
      </c>
      <c r="K1627" s="320">
        <v>30</v>
      </c>
      <c r="L1627" s="320">
        <v>45</v>
      </c>
      <c r="M1627" s="320">
        <v>1</v>
      </c>
      <c r="N1627" s="333" t="s">
        <v>4096</v>
      </c>
      <c r="O1627" s="333" t="s">
        <v>4096</v>
      </c>
      <c r="P1627" s="334" t="s">
        <v>4096</v>
      </c>
      <c r="Q1627" s="144"/>
    </row>
    <row r="1628" spans="3:17" x14ac:dyDescent="0.2">
      <c r="C1628" s="315">
        <v>456</v>
      </c>
      <c r="D1628" s="316" t="s">
        <v>2695</v>
      </c>
      <c r="E1628" s="317" t="s">
        <v>2422</v>
      </c>
      <c r="F1628" s="317" t="s">
        <v>2713</v>
      </c>
      <c r="G1628" s="318" t="s">
        <v>458</v>
      </c>
      <c r="H1628" s="319" t="s">
        <v>84</v>
      </c>
      <c r="I1628" s="319" t="s">
        <v>84</v>
      </c>
      <c r="J1628" s="319" t="s">
        <v>84</v>
      </c>
      <c r="K1628" s="320">
        <v>30</v>
      </c>
      <c r="L1628" s="320">
        <v>45</v>
      </c>
      <c r="M1628" s="320">
        <v>1</v>
      </c>
      <c r="N1628" s="333" t="s">
        <v>4096</v>
      </c>
      <c r="O1628" s="333" t="s">
        <v>4096</v>
      </c>
      <c r="P1628" s="334" t="s">
        <v>4096</v>
      </c>
      <c r="Q1628" s="144"/>
    </row>
    <row r="1629" spans="3:17" x14ac:dyDescent="0.2">
      <c r="C1629" s="315">
        <v>457</v>
      </c>
      <c r="D1629" s="316" t="s">
        <v>2695</v>
      </c>
      <c r="E1629" s="317" t="s">
        <v>2422</v>
      </c>
      <c r="F1629" s="317" t="s">
        <v>2713</v>
      </c>
      <c r="G1629" s="318" t="s">
        <v>459</v>
      </c>
      <c r="H1629" s="319" t="s">
        <v>84</v>
      </c>
      <c r="I1629" s="319" t="s">
        <v>84</v>
      </c>
      <c r="J1629" s="319" t="s">
        <v>84</v>
      </c>
      <c r="K1629" s="320">
        <v>30</v>
      </c>
      <c r="L1629" s="320">
        <v>45</v>
      </c>
      <c r="M1629" s="320">
        <v>1</v>
      </c>
      <c r="N1629" s="333" t="s">
        <v>4096</v>
      </c>
      <c r="O1629" s="333" t="s">
        <v>4096</v>
      </c>
      <c r="P1629" s="334" t="s">
        <v>4096</v>
      </c>
      <c r="Q1629" s="144"/>
    </row>
    <row r="1630" spans="3:17" x14ac:dyDescent="0.2">
      <c r="C1630" s="315">
        <v>981</v>
      </c>
      <c r="D1630" s="316" t="s">
        <v>2695</v>
      </c>
      <c r="E1630" s="317" t="s">
        <v>2428</v>
      </c>
      <c r="F1630" s="317" t="s">
        <v>2714</v>
      </c>
      <c r="G1630" s="318" t="s">
        <v>775</v>
      </c>
      <c r="H1630" s="319">
        <v>21.706666666630191</v>
      </c>
      <c r="I1630" s="319">
        <v>183.86666666666281</v>
      </c>
      <c r="J1630" s="319">
        <v>0.2</v>
      </c>
      <c r="K1630" s="320">
        <v>30</v>
      </c>
      <c r="L1630" s="320">
        <v>45</v>
      </c>
      <c r="M1630" s="320">
        <v>1</v>
      </c>
      <c r="N1630" s="333" t="s">
        <v>225</v>
      </c>
      <c r="O1630" s="333" t="s">
        <v>224</v>
      </c>
      <c r="P1630" s="334" t="s">
        <v>225</v>
      </c>
      <c r="Q1630" s="144"/>
    </row>
    <row r="1631" spans="3:17" x14ac:dyDescent="0.2">
      <c r="C1631" s="315">
        <v>982</v>
      </c>
      <c r="D1631" s="316" t="s">
        <v>2695</v>
      </c>
      <c r="E1631" s="317" t="s">
        <v>2428</v>
      </c>
      <c r="F1631" s="317" t="s">
        <v>2714</v>
      </c>
      <c r="G1631" s="318" t="s">
        <v>776</v>
      </c>
      <c r="H1631" s="319">
        <v>12.536666666704697</v>
      </c>
      <c r="I1631" s="319">
        <v>40.556666666606908</v>
      </c>
      <c r="J1631" s="319">
        <v>0.2</v>
      </c>
      <c r="K1631" s="320">
        <v>30</v>
      </c>
      <c r="L1631" s="320">
        <v>45</v>
      </c>
      <c r="M1631" s="320">
        <v>1</v>
      </c>
      <c r="N1631" s="333" t="s">
        <v>225</v>
      </c>
      <c r="O1631" s="333" t="s">
        <v>225</v>
      </c>
      <c r="P1631" s="334" t="s">
        <v>225</v>
      </c>
      <c r="Q1631" s="144"/>
    </row>
    <row r="1632" spans="3:17" x14ac:dyDescent="0.2">
      <c r="C1632" s="315">
        <v>1122</v>
      </c>
      <c r="D1632" s="316" t="s">
        <v>2695</v>
      </c>
      <c r="E1632" s="317" t="s">
        <v>403</v>
      </c>
      <c r="F1632" s="317" t="s">
        <v>2715</v>
      </c>
      <c r="G1632" s="318" t="s">
        <v>2716</v>
      </c>
      <c r="H1632" s="319" t="s">
        <v>84</v>
      </c>
      <c r="I1632" s="319" t="s">
        <v>84</v>
      </c>
      <c r="J1632" s="319" t="s">
        <v>84</v>
      </c>
      <c r="K1632" s="320">
        <v>30</v>
      </c>
      <c r="L1632" s="320">
        <v>45</v>
      </c>
      <c r="M1632" s="320">
        <v>1</v>
      </c>
      <c r="N1632" s="333" t="s">
        <v>4096</v>
      </c>
      <c r="O1632" s="333" t="s">
        <v>4096</v>
      </c>
      <c r="P1632" s="334" t="s">
        <v>4096</v>
      </c>
      <c r="Q1632" s="144"/>
    </row>
    <row r="1633" spans="3:17" x14ac:dyDescent="0.2">
      <c r="C1633" s="315">
        <v>961</v>
      </c>
      <c r="D1633" s="316" t="s">
        <v>2695</v>
      </c>
      <c r="E1633" s="317" t="s">
        <v>67</v>
      </c>
      <c r="F1633" s="317" t="s">
        <v>2717</v>
      </c>
      <c r="G1633" s="318" t="s">
        <v>479</v>
      </c>
      <c r="H1633" s="319" t="s">
        <v>84</v>
      </c>
      <c r="I1633" s="319" t="s">
        <v>84</v>
      </c>
      <c r="J1633" s="319" t="s">
        <v>84</v>
      </c>
      <c r="K1633" s="320">
        <v>30</v>
      </c>
      <c r="L1633" s="320">
        <v>45</v>
      </c>
      <c r="M1633" s="320">
        <v>1</v>
      </c>
      <c r="N1633" s="333" t="s">
        <v>4096</v>
      </c>
      <c r="O1633" s="333" t="s">
        <v>4096</v>
      </c>
      <c r="P1633" s="334" t="s">
        <v>4096</v>
      </c>
      <c r="Q1633" s="144"/>
    </row>
    <row r="1634" spans="3:17" x14ac:dyDescent="0.2">
      <c r="C1634" s="315">
        <v>962</v>
      </c>
      <c r="D1634" s="316" t="s">
        <v>2695</v>
      </c>
      <c r="E1634" s="317" t="s">
        <v>67</v>
      </c>
      <c r="F1634" s="317" t="s">
        <v>2717</v>
      </c>
      <c r="G1634" s="318" t="s">
        <v>480</v>
      </c>
      <c r="H1634" s="319" t="s">
        <v>84</v>
      </c>
      <c r="I1634" s="319" t="s">
        <v>84</v>
      </c>
      <c r="J1634" s="319" t="s">
        <v>84</v>
      </c>
      <c r="K1634" s="320">
        <v>30</v>
      </c>
      <c r="L1634" s="320">
        <v>45</v>
      </c>
      <c r="M1634" s="320">
        <v>1</v>
      </c>
      <c r="N1634" s="333" t="s">
        <v>4096</v>
      </c>
      <c r="O1634" s="333" t="s">
        <v>4096</v>
      </c>
      <c r="P1634" s="334" t="s">
        <v>4096</v>
      </c>
      <c r="Q1634" s="144"/>
    </row>
    <row r="1635" spans="3:17" x14ac:dyDescent="0.2">
      <c r="C1635" s="315">
        <v>963</v>
      </c>
      <c r="D1635" s="316" t="s">
        <v>2695</v>
      </c>
      <c r="E1635" s="317" t="s">
        <v>67</v>
      </c>
      <c r="F1635" s="317" t="s">
        <v>2717</v>
      </c>
      <c r="G1635" s="318" t="s">
        <v>481</v>
      </c>
      <c r="H1635" s="319" t="s">
        <v>84</v>
      </c>
      <c r="I1635" s="319" t="s">
        <v>84</v>
      </c>
      <c r="J1635" s="319" t="s">
        <v>84</v>
      </c>
      <c r="K1635" s="320">
        <v>30</v>
      </c>
      <c r="L1635" s="320">
        <v>45</v>
      </c>
      <c r="M1635" s="320">
        <v>1</v>
      </c>
      <c r="N1635" s="333" t="s">
        <v>4096</v>
      </c>
      <c r="O1635" s="333" t="s">
        <v>4096</v>
      </c>
      <c r="P1635" s="334" t="s">
        <v>4096</v>
      </c>
      <c r="Q1635" s="144"/>
    </row>
    <row r="1636" spans="3:17" x14ac:dyDescent="0.2">
      <c r="C1636" s="315">
        <v>965</v>
      </c>
      <c r="D1636" s="316" t="s">
        <v>2695</v>
      </c>
      <c r="E1636" s="317" t="s">
        <v>67</v>
      </c>
      <c r="F1636" s="317" t="s">
        <v>2717</v>
      </c>
      <c r="G1636" s="318" t="s">
        <v>482</v>
      </c>
      <c r="H1636" s="319" t="s">
        <v>84</v>
      </c>
      <c r="I1636" s="319" t="s">
        <v>84</v>
      </c>
      <c r="J1636" s="319" t="s">
        <v>84</v>
      </c>
      <c r="K1636" s="320">
        <v>30</v>
      </c>
      <c r="L1636" s="320">
        <v>45</v>
      </c>
      <c r="M1636" s="320">
        <v>1</v>
      </c>
      <c r="N1636" s="333" t="s">
        <v>4096</v>
      </c>
      <c r="O1636" s="333" t="s">
        <v>4096</v>
      </c>
      <c r="P1636" s="334" t="s">
        <v>4096</v>
      </c>
      <c r="Q1636" s="144"/>
    </row>
    <row r="1637" spans="3:17" x14ac:dyDescent="0.2">
      <c r="C1637" s="315">
        <v>1014</v>
      </c>
      <c r="D1637" s="316" t="s">
        <v>2695</v>
      </c>
      <c r="E1637" s="317" t="s">
        <v>82</v>
      </c>
      <c r="F1637" s="317" t="s">
        <v>2718</v>
      </c>
      <c r="G1637" s="318" t="s">
        <v>483</v>
      </c>
      <c r="H1637" s="319" t="s">
        <v>84</v>
      </c>
      <c r="I1637" s="319" t="s">
        <v>84</v>
      </c>
      <c r="J1637" s="319" t="s">
        <v>84</v>
      </c>
      <c r="K1637" s="320">
        <v>30</v>
      </c>
      <c r="L1637" s="320">
        <v>45</v>
      </c>
      <c r="M1637" s="320">
        <v>1</v>
      </c>
      <c r="N1637" s="333" t="s">
        <v>4096</v>
      </c>
      <c r="O1637" s="333" t="s">
        <v>4096</v>
      </c>
      <c r="P1637" s="334" t="s">
        <v>4096</v>
      </c>
      <c r="Q1637" s="144"/>
    </row>
    <row r="1638" spans="3:17" x14ac:dyDescent="0.2">
      <c r="C1638" s="315">
        <v>1017</v>
      </c>
      <c r="D1638" s="316" t="s">
        <v>2695</v>
      </c>
      <c r="E1638" s="317" t="s">
        <v>82</v>
      </c>
      <c r="F1638" s="317" t="s">
        <v>2719</v>
      </c>
      <c r="G1638" s="318" t="s">
        <v>484</v>
      </c>
      <c r="H1638" s="319" t="s">
        <v>84</v>
      </c>
      <c r="I1638" s="319" t="s">
        <v>84</v>
      </c>
      <c r="J1638" s="319" t="s">
        <v>84</v>
      </c>
      <c r="K1638" s="320">
        <v>30</v>
      </c>
      <c r="L1638" s="320">
        <v>45</v>
      </c>
      <c r="M1638" s="320">
        <v>1</v>
      </c>
      <c r="N1638" s="333" t="s">
        <v>4096</v>
      </c>
      <c r="O1638" s="333" t="s">
        <v>4096</v>
      </c>
      <c r="P1638" s="334" t="s">
        <v>4096</v>
      </c>
      <c r="Q1638" s="144"/>
    </row>
    <row r="1639" spans="3:17" x14ac:dyDescent="0.2">
      <c r="C1639" s="315">
        <v>1018</v>
      </c>
      <c r="D1639" s="316" t="s">
        <v>2695</v>
      </c>
      <c r="E1639" s="317" t="s">
        <v>82</v>
      </c>
      <c r="F1639" s="317" t="s">
        <v>2719</v>
      </c>
      <c r="G1639" s="318" t="s">
        <v>485</v>
      </c>
      <c r="H1639" s="319" t="s">
        <v>84</v>
      </c>
      <c r="I1639" s="319" t="s">
        <v>84</v>
      </c>
      <c r="J1639" s="319" t="s">
        <v>84</v>
      </c>
      <c r="K1639" s="320">
        <v>30</v>
      </c>
      <c r="L1639" s="320">
        <v>45</v>
      </c>
      <c r="M1639" s="320">
        <v>1</v>
      </c>
      <c r="N1639" s="333" t="s">
        <v>4096</v>
      </c>
      <c r="O1639" s="333" t="s">
        <v>4096</v>
      </c>
      <c r="P1639" s="334" t="s">
        <v>4096</v>
      </c>
      <c r="Q1639" s="144"/>
    </row>
    <row r="1640" spans="3:17" x14ac:dyDescent="0.2">
      <c r="C1640" s="315">
        <v>1019</v>
      </c>
      <c r="D1640" s="316" t="s">
        <v>2695</v>
      </c>
      <c r="E1640" s="317" t="s">
        <v>82</v>
      </c>
      <c r="F1640" s="317" t="s">
        <v>2719</v>
      </c>
      <c r="G1640" s="318" t="s">
        <v>486</v>
      </c>
      <c r="H1640" s="319" t="s">
        <v>84</v>
      </c>
      <c r="I1640" s="319" t="s">
        <v>84</v>
      </c>
      <c r="J1640" s="319" t="s">
        <v>84</v>
      </c>
      <c r="K1640" s="320">
        <v>30</v>
      </c>
      <c r="L1640" s="320">
        <v>45</v>
      </c>
      <c r="M1640" s="320">
        <v>1</v>
      </c>
      <c r="N1640" s="333" t="s">
        <v>4096</v>
      </c>
      <c r="O1640" s="333" t="s">
        <v>4096</v>
      </c>
      <c r="P1640" s="334" t="s">
        <v>4096</v>
      </c>
      <c r="Q1640" s="144"/>
    </row>
    <row r="1641" spans="3:17" x14ac:dyDescent="0.2">
      <c r="C1641" s="315">
        <v>229</v>
      </c>
      <c r="D1641" s="316" t="s">
        <v>2700</v>
      </c>
      <c r="E1641" s="317" t="s">
        <v>66</v>
      </c>
      <c r="F1641" s="317" t="s">
        <v>2720</v>
      </c>
      <c r="G1641" s="318" t="s">
        <v>1107</v>
      </c>
      <c r="H1641" s="319" t="s">
        <v>84</v>
      </c>
      <c r="I1641" s="319" t="s">
        <v>84</v>
      </c>
      <c r="J1641" s="319" t="s">
        <v>84</v>
      </c>
      <c r="K1641" s="320">
        <v>30</v>
      </c>
      <c r="L1641" s="320">
        <v>45</v>
      </c>
      <c r="M1641" s="320">
        <v>1</v>
      </c>
      <c r="N1641" s="333" t="s">
        <v>4096</v>
      </c>
      <c r="O1641" s="333" t="s">
        <v>4096</v>
      </c>
      <c r="P1641" s="334" t="s">
        <v>4096</v>
      </c>
      <c r="Q1641" s="144"/>
    </row>
    <row r="1642" spans="3:17" x14ac:dyDescent="0.2">
      <c r="C1642" s="315">
        <v>438</v>
      </c>
      <c r="D1642" s="316" t="s">
        <v>2695</v>
      </c>
      <c r="E1642" s="317" t="s">
        <v>66</v>
      </c>
      <c r="F1642" s="317" t="s">
        <v>2720</v>
      </c>
      <c r="G1642" s="318" t="s">
        <v>493</v>
      </c>
      <c r="H1642" s="319" t="s">
        <v>84</v>
      </c>
      <c r="I1642" s="319" t="s">
        <v>84</v>
      </c>
      <c r="J1642" s="319" t="s">
        <v>84</v>
      </c>
      <c r="K1642" s="320">
        <v>30</v>
      </c>
      <c r="L1642" s="320">
        <v>45</v>
      </c>
      <c r="M1642" s="320">
        <v>1</v>
      </c>
      <c r="N1642" s="333" t="s">
        <v>4096</v>
      </c>
      <c r="O1642" s="333" t="s">
        <v>4096</v>
      </c>
      <c r="P1642" s="334" t="s">
        <v>4096</v>
      </c>
      <c r="Q1642" s="144"/>
    </row>
    <row r="1643" spans="3:17" x14ac:dyDescent="0.2">
      <c r="C1643" s="315">
        <v>439</v>
      </c>
      <c r="D1643" s="316" t="s">
        <v>2695</v>
      </c>
      <c r="E1643" s="317" t="s">
        <v>66</v>
      </c>
      <c r="F1643" s="317" t="s">
        <v>2720</v>
      </c>
      <c r="G1643" s="318" t="s">
        <v>494</v>
      </c>
      <c r="H1643" s="319" t="s">
        <v>84</v>
      </c>
      <c r="I1643" s="319" t="s">
        <v>84</v>
      </c>
      <c r="J1643" s="319" t="s">
        <v>84</v>
      </c>
      <c r="K1643" s="320">
        <v>30</v>
      </c>
      <c r="L1643" s="320">
        <v>45</v>
      </c>
      <c r="M1643" s="320">
        <v>1</v>
      </c>
      <c r="N1643" s="333" t="s">
        <v>4096</v>
      </c>
      <c r="O1643" s="333" t="s">
        <v>4096</v>
      </c>
      <c r="P1643" s="334" t="s">
        <v>4096</v>
      </c>
      <c r="Q1643" s="144"/>
    </row>
    <row r="1644" spans="3:17" x14ac:dyDescent="0.2">
      <c r="C1644" s="315">
        <v>440</v>
      </c>
      <c r="D1644" s="316" t="s">
        <v>2695</v>
      </c>
      <c r="E1644" s="317" t="s">
        <v>66</v>
      </c>
      <c r="F1644" s="317" t="s">
        <v>2720</v>
      </c>
      <c r="G1644" s="318" t="s">
        <v>495</v>
      </c>
      <c r="H1644" s="319" t="s">
        <v>84</v>
      </c>
      <c r="I1644" s="319" t="s">
        <v>84</v>
      </c>
      <c r="J1644" s="319" t="s">
        <v>84</v>
      </c>
      <c r="K1644" s="320">
        <v>30</v>
      </c>
      <c r="L1644" s="320">
        <v>45</v>
      </c>
      <c r="M1644" s="320">
        <v>1</v>
      </c>
      <c r="N1644" s="333" t="s">
        <v>4096</v>
      </c>
      <c r="O1644" s="333" t="s">
        <v>4096</v>
      </c>
      <c r="P1644" s="334" t="s">
        <v>4096</v>
      </c>
      <c r="Q1644" s="144"/>
    </row>
    <row r="1645" spans="3:17" x14ac:dyDescent="0.2">
      <c r="C1645" s="315">
        <v>441</v>
      </c>
      <c r="D1645" s="316" t="s">
        <v>2695</v>
      </c>
      <c r="E1645" s="317" t="s">
        <v>66</v>
      </c>
      <c r="F1645" s="317" t="s">
        <v>2720</v>
      </c>
      <c r="G1645" s="318" t="s">
        <v>496</v>
      </c>
      <c r="H1645" s="319" t="s">
        <v>84</v>
      </c>
      <c r="I1645" s="319" t="s">
        <v>84</v>
      </c>
      <c r="J1645" s="319" t="s">
        <v>84</v>
      </c>
      <c r="K1645" s="320">
        <v>30</v>
      </c>
      <c r="L1645" s="320">
        <v>45</v>
      </c>
      <c r="M1645" s="320">
        <v>1</v>
      </c>
      <c r="N1645" s="333" t="s">
        <v>4096</v>
      </c>
      <c r="O1645" s="333" t="s">
        <v>4096</v>
      </c>
      <c r="P1645" s="334" t="s">
        <v>4096</v>
      </c>
      <c r="Q1645" s="144"/>
    </row>
    <row r="1646" spans="3:17" x14ac:dyDescent="0.2">
      <c r="C1646" s="315">
        <v>442</v>
      </c>
      <c r="D1646" s="316" t="s">
        <v>2695</v>
      </c>
      <c r="E1646" s="317" t="s">
        <v>66</v>
      </c>
      <c r="F1646" s="317" t="s">
        <v>2720</v>
      </c>
      <c r="G1646" s="318" t="s">
        <v>497</v>
      </c>
      <c r="H1646" s="319" t="s">
        <v>84</v>
      </c>
      <c r="I1646" s="319" t="s">
        <v>84</v>
      </c>
      <c r="J1646" s="319" t="s">
        <v>84</v>
      </c>
      <c r="K1646" s="320">
        <v>30</v>
      </c>
      <c r="L1646" s="320">
        <v>45</v>
      </c>
      <c r="M1646" s="320">
        <v>1</v>
      </c>
      <c r="N1646" s="333" t="s">
        <v>4096</v>
      </c>
      <c r="O1646" s="333" t="s">
        <v>4096</v>
      </c>
      <c r="P1646" s="334" t="s">
        <v>4096</v>
      </c>
      <c r="Q1646" s="144"/>
    </row>
    <row r="1647" spans="3:17" x14ac:dyDescent="0.2">
      <c r="C1647" s="315">
        <v>443</v>
      </c>
      <c r="D1647" s="316" t="s">
        <v>2695</v>
      </c>
      <c r="E1647" s="317" t="s">
        <v>66</v>
      </c>
      <c r="F1647" s="317" t="s">
        <v>2720</v>
      </c>
      <c r="G1647" s="318" t="s">
        <v>498</v>
      </c>
      <c r="H1647" s="319" t="s">
        <v>84</v>
      </c>
      <c r="I1647" s="319" t="s">
        <v>84</v>
      </c>
      <c r="J1647" s="319" t="s">
        <v>84</v>
      </c>
      <c r="K1647" s="320">
        <v>30</v>
      </c>
      <c r="L1647" s="320">
        <v>45</v>
      </c>
      <c r="M1647" s="320">
        <v>1</v>
      </c>
      <c r="N1647" s="333" t="s">
        <v>4096</v>
      </c>
      <c r="O1647" s="333" t="s">
        <v>4096</v>
      </c>
      <c r="P1647" s="334" t="s">
        <v>4096</v>
      </c>
      <c r="Q1647" s="144"/>
    </row>
    <row r="1648" spans="3:17" x14ac:dyDescent="0.2">
      <c r="C1648" s="315">
        <v>444</v>
      </c>
      <c r="D1648" s="316" t="s">
        <v>2695</v>
      </c>
      <c r="E1648" s="317" t="s">
        <v>66</v>
      </c>
      <c r="F1648" s="317" t="s">
        <v>2720</v>
      </c>
      <c r="G1648" s="318" t="s">
        <v>499</v>
      </c>
      <c r="H1648" s="319">
        <v>0</v>
      </c>
      <c r="I1648" s="319">
        <v>1.9000000000116417</v>
      </c>
      <c r="J1648" s="319">
        <v>0.2</v>
      </c>
      <c r="K1648" s="320">
        <v>30</v>
      </c>
      <c r="L1648" s="320">
        <v>45</v>
      </c>
      <c r="M1648" s="320">
        <v>1</v>
      </c>
      <c r="N1648" s="333" t="s">
        <v>225</v>
      </c>
      <c r="O1648" s="333" t="s">
        <v>225</v>
      </c>
      <c r="P1648" s="334" t="s">
        <v>225</v>
      </c>
      <c r="Q1648" s="144"/>
    </row>
    <row r="1649" spans="3:17" x14ac:dyDescent="0.2">
      <c r="C1649" s="315">
        <v>445</v>
      </c>
      <c r="D1649" s="316" t="s">
        <v>2695</v>
      </c>
      <c r="E1649" s="317" t="s">
        <v>66</v>
      </c>
      <c r="F1649" s="317" t="s">
        <v>2720</v>
      </c>
      <c r="G1649" s="318" t="s">
        <v>500</v>
      </c>
      <c r="H1649" s="319" t="s">
        <v>84</v>
      </c>
      <c r="I1649" s="319" t="s">
        <v>84</v>
      </c>
      <c r="J1649" s="319" t="s">
        <v>84</v>
      </c>
      <c r="K1649" s="320">
        <v>30</v>
      </c>
      <c r="L1649" s="320">
        <v>45</v>
      </c>
      <c r="M1649" s="320">
        <v>1</v>
      </c>
      <c r="N1649" s="333" t="s">
        <v>4096</v>
      </c>
      <c r="O1649" s="333" t="s">
        <v>4096</v>
      </c>
      <c r="P1649" s="334" t="s">
        <v>4096</v>
      </c>
      <c r="Q1649" s="144"/>
    </row>
    <row r="1650" spans="3:17" x14ac:dyDescent="0.2">
      <c r="C1650" s="315">
        <v>446</v>
      </c>
      <c r="D1650" s="316" t="s">
        <v>2695</v>
      </c>
      <c r="E1650" s="317" t="s">
        <v>66</v>
      </c>
      <c r="F1650" s="317" t="s">
        <v>2720</v>
      </c>
      <c r="G1650" s="318" t="s">
        <v>501</v>
      </c>
      <c r="H1650" s="319" t="s">
        <v>84</v>
      </c>
      <c r="I1650" s="319" t="s">
        <v>84</v>
      </c>
      <c r="J1650" s="319" t="s">
        <v>84</v>
      </c>
      <c r="K1650" s="320">
        <v>30</v>
      </c>
      <c r="L1650" s="320">
        <v>45</v>
      </c>
      <c r="M1650" s="320">
        <v>1</v>
      </c>
      <c r="N1650" s="333" t="s">
        <v>4096</v>
      </c>
      <c r="O1650" s="333" t="s">
        <v>4096</v>
      </c>
      <c r="P1650" s="334" t="s">
        <v>4096</v>
      </c>
      <c r="Q1650" s="144"/>
    </row>
    <row r="1651" spans="3:17" x14ac:dyDescent="0.2">
      <c r="C1651" s="315">
        <v>447</v>
      </c>
      <c r="D1651" s="316" t="s">
        <v>2695</v>
      </c>
      <c r="E1651" s="317" t="s">
        <v>66</v>
      </c>
      <c r="F1651" s="317" t="s">
        <v>2720</v>
      </c>
      <c r="G1651" s="318" t="s">
        <v>502</v>
      </c>
      <c r="H1651" s="319" t="s">
        <v>84</v>
      </c>
      <c r="I1651" s="319" t="s">
        <v>84</v>
      </c>
      <c r="J1651" s="319" t="s">
        <v>84</v>
      </c>
      <c r="K1651" s="320">
        <v>30</v>
      </c>
      <c r="L1651" s="320">
        <v>45</v>
      </c>
      <c r="M1651" s="320">
        <v>1</v>
      </c>
      <c r="N1651" s="333" t="s">
        <v>4096</v>
      </c>
      <c r="O1651" s="333" t="s">
        <v>4096</v>
      </c>
      <c r="P1651" s="334" t="s">
        <v>4096</v>
      </c>
      <c r="Q1651" s="144"/>
    </row>
    <row r="1652" spans="3:17" x14ac:dyDescent="0.2">
      <c r="C1652" s="315">
        <v>449</v>
      </c>
      <c r="D1652" s="316" t="s">
        <v>2695</v>
      </c>
      <c r="E1652" s="317" t="s">
        <v>66</v>
      </c>
      <c r="F1652" s="317" t="s">
        <v>2720</v>
      </c>
      <c r="G1652" s="318" t="s">
        <v>503</v>
      </c>
      <c r="H1652" s="319" t="s">
        <v>84</v>
      </c>
      <c r="I1652" s="319" t="s">
        <v>84</v>
      </c>
      <c r="J1652" s="319" t="s">
        <v>84</v>
      </c>
      <c r="K1652" s="320">
        <v>30</v>
      </c>
      <c r="L1652" s="320">
        <v>45</v>
      </c>
      <c r="M1652" s="320">
        <v>1</v>
      </c>
      <c r="N1652" s="333" t="s">
        <v>4096</v>
      </c>
      <c r="O1652" s="333" t="s">
        <v>4096</v>
      </c>
      <c r="P1652" s="334" t="s">
        <v>4096</v>
      </c>
      <c r="Q1652" s="144"/>
    </row>
    <row r="1653" spans="3:17" x14ac:dyDescent="0.2">
      <c r="C1653" s="315">
        <v>423</v>
      </c>
      <c r="D1653" s="316" t="s">
        <v>2695</v>
      </c>
      <c r="E1653" s="317" t="s">
        <v>65</v>
      </c>
      <c r="F1653" s="317" t="s">
        <v>2721</v>
      </c>
      <c r="G1653" s="318" t="s">
        <v>504</v>
      </c>
      <c r="H1653" s="319" t="s">
        <v>84</v>
      </c>
      <c r="I1653" s="319" t="s">
        <v>84</v>
      </c>
      <c r="J1653" s="319" t="s">
        <v>84</v>
      </c>
      <c r="K1653" s="320">
        <v>30</v>
      </c>
      <c r="L1653" s="320">
        <v>45</v>
      </c>
      <c r="M1653" s="320">
        <v>1</v>
      </c>
      <c r="N1653" s="333" t="s">
        <v>4096</v>
      </c>
      <c r="O1653" s="333" t="s">
        <v>4096</v>
      </c>
      <c r="P1653" s="334" t="s">
        <v>4096</v>
      </c>
      <c r="Q1653" s="144"/>
    </row>
    <row r="1654" spans="3:17" x14ac:dyDescent="0.2">
      <c r="C1654" s="315">
        <v>424</v>
      </c>
      <c r="D1654" s="316" t="s">
        <v>2695</v>
      </c>
      <c r="E1654" s="317" t="s">
        <v>65</v>
      </c>
      <c r="F1654" s="317" t="s">
        <v>2721</v>
      </c>
      <c r="G1654" s="318" t="s">
        <v>505</v>
      </c>
      <c r="H1654" s="319" t="s">
        <v>84</v>
      </c>
      <c r="I1654" s="319" t="s">
        <v>84</v>
      </c>
      <c r="J1654" s="319" t="s">
        <v>84</v>
      </c>
      <c r="K1654" s="320">
        <v>30</v>
      </c>
      <c r="L1654" s="320">
        <v>45</v>
      </c>
      <c r="M1654" s="320">
        <v>1</v>
      </c>
      <c r="N1654" s="333" t="s">
        <v>4096</v>
      </c>
      <c r="O1654" s="333" t="s">
        <v>4096</v>
      </c>
      <c r="P1654" s="334" t="s">
        <v>4096</v>
      </c>
      <c r="Q1654" s="144"/>
    </row>
    <row r="1655" spans="3:17" x14ac:dyDescent="0.2">
      <c r="C1655" s="315">
        <v>1346</v>
      </c>
      <c r="D1655" s="316" t="s">
        <v>2695</v>
      </c>
      <c r="E1655" s="317" t="s">
        <v>65</v>
      </c>
      <c r="F1655" s="317" t="s">
        <v>2722</v>
      </c>
      <c r="G1655" s="318" t="s">
        <v>354</v>
      </c>
      <c r="H1655" s="319">
        <v>1.9300000000046567</v>
      </c>
      <c r="I1655" s="319">
        <v>9.4500000000000011</v>
      </c>
      <c r="J1655" s="319">
        <v>0.2</v>
      </c>
      <c r="K1655" s="320">
        <v>30</v>
      </c>
      <c r="L1655" s="320">
        <v>45</v>
      </c>
      <c r="M1655" s="320">
        <v>1</v>
      </c>
      <c r="N1655" s="333" t="s">
        <v>225</v>
      </c>
      <c r="O1655" s="333" t="s">
        <v>225</v>
      </c>
      <c r="P1655" s="334" t="s">
        <v>225</v>
      </c>
      <c r="Q1655" s="144"/>
    </row>
    <row r="1656" spans="3:17" x14ac:dyDescent="0.2">
      <c r="C1656" s="315">
        <v>1193</v>
      </c>
      <c r="D1656" s="316" t="s">
        <v>2695</v>
      </c>
      <c r="E1656" s="317" t="s">
        <v>2431</v>
      </c>
      <c r="F1656" s="317" t="s">
        <v>2723</v>
      </c>
      <c r="G1656" s="318" t="s">
        <v>492</v>
      </c>
      <c r="H1656" s="319" t="s">
        <v>84</v>
      </c>
      <c r="I1656" s="319" t="s">
        <v>84</v>
      </c>
      <c r="J1656" s="319" t="s">
        <v>84</v>
      </c>
      <c r="K1656" s="320">
        <v>30</v>
      </c>
      <c r="L1656" s="320">
        <v>45</v>
      </c>
      <c r="M1656" s="320">
        <v>1</v>
      </c>
      <c r="N1656" s="333" t="s">
        <v>4096</v>
      </c>
      <c r="O1656" s="333" t="s">
        <v>4096</v>
      </c>
      <c r="P1656" s="334" t="s">
        <v>4096</v>
      </c>
      <c r="Q1656" s="144"/>
    </row>
    <row r="1657" spans="3:17" x14ac:dyDescent="0.2">
      <c r="C1657" s="315">
        <v>60</v>
      </c>
      <c r="D1657" s="316" t="s">
        <v>2700</v>
      </c>
      <c r="E1657" s="317" t="s">
        <v>2390</v>
      </c>
      <c r="F1657" s="317" t="s">
        <v>2724</v>
      </c>
      <c r="G1657" s="318" t="s">
        <v>1109</v>
      </c>
      <c r="H1657" s="319">
        <v>15.956666666641832</v>
      </c>
      <c r="I1657" s="319">
        <v>16.660000000032596</v>
      </c>
      <c r="J1657" s="319">
        <v>0.4</v>
      </c>
      <c r="K1657" s="320">
        <v>30</v>
      </c>
      <c r="L1657" s="320">
        <v>45</v>
      </c>
      <c r="M1657" s="320">
        <v>1</v>
      </c>
      <c r="N1657" s="333" t="s">
        <v>225</v>
      </c>
      <c r="O1657" s="333" t="s">
        <v>225</v>
      </c>
      <c r="P1657" s="334" t="s">
        <v>225</v>
      </c>
      <c r="Q1657" s="144"/>
    </row>
    <row r="1658" spans="3:17" x14ac:dyDescent="0.2">
      <c r="C1658" s="315">
        <v>61</v>
      </c>
      <c r="D1658" s="316" t="s">
        <v>2700</v>
      </c>
      <c r="E1658" s="317" t="s">
        <v>2390</v>
      </c>
      <c r="F1658" s="317" t="s">
        <v>2725</v>
      </c>
      <c r="G1658" s="318" t="s">
        <v>1108</v>
      </c>
      <c r="H1658" s="319">
        <v>21.486666666681415</v>
      </c>
      <c r="I1658" s="319">
        <v>1.2433333333348857</v>
      </c>
      <c r="J1658" s="319">
        <v>0</v>
      </c>
      <c r="K1658" s="320">
        <v>30</v>
      </c>
      <c r="L1658" s="320">
        <v>45</v>
      </c>
      <c r="M1658" s="320">
        <v>1</v>
      </c>
      <c r="N1658" s="333" t="s">
        <v>225</v>
      </c>
      <c r="O1658" s="333" t="s">
        <v>225</v>
      </c>
      <c r="P1658" s="334" t="s">
        <v>225</v>
      </c>
      <c r="Q1658" s="144"/>
    </row>
    <row r="1659" spans="3:17" x14ac:dyDescent="0.2">
      <c r="C1659" s="315">
        <v>62</v>
      </c>
      <c r="D1659" s="316" t="s">
        <v>2700</v>
      </c>
      <c r="E1659" s="317" t="s">
        <v>2390</v>
      </c>
      <c r="F1659" s="317" t="s">
        <v>2726</v>
      </c>
      <c r="G1659" s="318" t="s">
        <v>1110</v>
      </c>
      <c r="H1659" s="319">
        <v>146.60333333326273</v>
      </c>
      <c r="I1659" s="319">
        <v>3.4733333333744669</v>
      </c>
      <c r="J1659" s="319">
        <v>0.2</v>
      </c>
      <c r="K1659" s="320">
        <v>30</v>
      </c>
      <c r="L1659" s="320">
        <v>45</v>
      </c>
      <c r="M1659" s="320">
        <v>1</v>
      </c>
      <c r="N1659" s="333" t="s">
        <v>224</v>
      </c>
      <c r="O1659" s="333" t="s">
        <v>225</v>
      </c>
      <c r="P1659" s="334" t="s">
        <v>225</v>
      </c>
      <c r="Q1659" s="144"/>
    </row>
    <row r="1660" spans="3:17" x14ac:dyDescent="0.2">
      <c r="C1660" s="315">
        <v>63</v>
      </c>
      <c r="D1660" s="316" t="s">
        <v>2700</v>
      </c>
      <c r="E1660" s="317" t="s">
        <v>2390</v>
      </c>
      <c r="F1660" s="317" t="s">
        <v>2727</v>
      </c>
      <c r="G1660" s="318" t="s">
        <v>1111</v>
      </c>
      <c r="H1660" s="319">
        <v>12.25999999997439</v>
      </c>
      <c r="I1660" s="319">
        <v>2.2833333333372141</v>
      </c>
      <c r="J1660" s="319">
        <v>0</v>
      </c>
      <c r="K1660" s="320">
        <v>30</v>
      </c>
      <c r="L1660" s="320">
        <v>45</v>
      </c>
      <c r="M1660" s="320">
        <v>1</v>
      </c>
      <c r="N1660" s="333" t="s">
        <v>225</v>
      </c>
      <c r="O1660" s="333" t="s">
        <v>225</v>
      </c>
      <c r="P1660" s="334" t="s">
        <v>225</v>
      </c>
      <c r="Q1660" s="144"/>
    </row>
    <row r="1661" spans="3:17" x14ac:dyDescent="0.2">
      <c r="C1661" s="315">
        <v>64</v>
      </c>
      <c r="D1661" s="316" t="s">
        <v>2700</v>
      </c>
      <c r="E1661" s="317" t="s">
        <v>2390</v>
      </c>
      <c r="F1661" s="317" t="s">
        <v>2728</v>
      </c>
      <c r="G1661" s="318" t="s">
        <v>1113</v>
      </c>
      <c r="H1661" s="319">
        <v>12.053333333367483</v>
      </c>
      <c r="I1661" s="319">
        <v>0</v>
      </c>
      <c r="J1661" s="319">
        <v>0</v>
      </c>
      <c r="K1661" s="320">
        <v>30</v>
      </c>
      <c r="L1661" s="320">
        <v>45</v>
      </c>
      <c r="M1661" s="320">
        <v>1</v>
      </c>
      <c r="N1661" s="333" t="s">
        <v>225</v>
      </c>
      <c r="O1661" s="333" t="s">
        <v>225</v>
      </c>
      <c r="P1661" s="334" t="s">
        <v>225</v>
      </c>
      <c r="Q1661" s="144"/>
    </row>
    <row r="1662" spans="3:17" x14ac:dyDescent="0.2">
      <c r="C1662" s="315">
        <v>172</v>
      </c>
      <c r="D1662" s="316" t="s">
        <v>2700</v>
      </c>
      <c r="E1662" s="317" t="s">
        <v>2390</v>
      </c>
      <c r="F1662" s="317" t="s">
        <v>2727</v>
      </c>
      <c r="G1662" s="318" t="s">
        <v>1112</v>
      </c>
      <c r="H1662" s="319">
        <v>21.739999999967406</v>
      </c>
      <c r="I1662" s="319">
        <v>2.0200000000186265</v>
      </c>
      <c r="J1662" s="319">
        <v>0</v>
      </c>
      <c r="K1662" s="320">
        <v>30</v>
      </c>
      <c r="L1662" s="320">
        <v>45</v>
      </c>
      <c r="M1662" s="320">
        <v>1</v>
      </c>
      <c r="N1662" s="333" t="s">
        <v>225</v>
      </c>
      <c r="O1662" s="333" t="s">
        <v>225</v>
      </c>
      <c r="P1662" s="334" t="s">
        <v>225</v>
      </c>
      <c r="Q1662" s="144"/>
    </row>
    <row r="1663" spans="3:17" x14ac:dyDescent="0.2">
      <c r="C1663" s="315">
        <v>230</v>
      </c>
      <c r="D1663" s="316" t="s">
        <v>2700</v>
      </c>
      <c r="E1663" s="317" t="s">
        <v>2390</v>
      </c>
      <c r="F1663" s="317" t="s">
        <v>2726</v>
      </c>
      <c r="G1663" s="318" t="s">
        <v>2729</v>
      </c>
      <c r="H1663" s="319">
        <v>15.313609312644218</v>
      </c>
      <c r="I1663" s="319">
        <v>0</v>
      </c>
      <c r="J1663" s="319">
        <v>0</v>
      </c>
      <c r="K1663" s="320">
        <v>30</v>
      </c>
      <c r="L1663" s="320">
        <v>45</v>
      </c>
      <c r="M1663" s="320">
        <v>1</v>
      </c>
      <c r="N1663" s="333" t="s">
        <v>4096</v>
      </c>
      <c r="O1663" s="333" t="s">
        <v>4096</v>
      </c>
      <c r="P1663" s="334" t="s">
        <v>4096</v>
      </c>
      <c r="Q1663" s="144"/>
    </row>
    <row r="1664" spans="3:17" x14ac:dyDescent="0.2">
      <c r="C1664" s="315">
        <v>327</v>
      </c>
      <c r="D1664" s="316" t="s">
        <v>2695</v>
      </c>
      <c r="E1664" s="317" t="s">
        <v>2390</v>
      </c>
      <c r="F1664" s="317" t="s">
        <v>2730</v>
      </c>
      <c r="G1664" s="318" t="s">
        <v>507</v>
      </c>
      <c r="H1664" s="319">
        <v>78.15999999996275</v>
      </c>
      <c r="I1664" s="319">
        <v>5.5533333332743497</v>
      </c>
      <c r="J1664" s="319">
        <v>0.8</v>
      </c>
      <c r="K1664" s="320">
        <v>30</v>
      </c>
      <c r="L1664" s="320">
        <v>45</v>
      </c>
      <c r="M1664" s="320">
        <v>1</v>
      </c>
      <c r="N1664" s="333" t="s">
        <v>224</v>
      </c>
      <c r="O1664" s="333" t="s">
        <v>225</v>
      </c>
      <c r="P1664" s="334" t="s">
        <v>225</v>
      </c>
      <c r="Q1664" s="144"/>
    </row>
    <row r="1665" spans="3:17" x14ac:dyDescent="0.2">
      <c r="C1665" s="315">
        <v>328</v>
      </c>
      <c r="D1665" s="316" t="s">
        <v>2695</v>
      </c>
      <c r="E1665" s="317" t="s">
        <v>2390</v>
      </c>
      <c r="F1665" s="317" t="s">
        <v>2730</v>
      </c>
      <c r="G1665" s="318" t="s">
        <v>508</v>
      </c>
      <c r="H1665" s="319">
        <v>35.653333333390769</v>
      </c>
      <c r="I1665" s="319">
        <v>0.83000000001629815</v>
      </c>
      <c r="J1665" s="319">
        <v>0.2</v>
      </c>
      <c r="K1665" s="320">
        <v>30</v>
      </c>
      <c r="L1665" s="320">
        <v>45</v>
      </c>
      <c r="M1665" s="320">
        <v>1</v>
      </c>
      <c r="N1665" s="333" t="s">
        <v>224</v>
      </c>
      <c r="O1665" s="333" t="s">
        <v>225</v>
      </c>
      <c r="P1665" s="334" t="s">
        <v>225</v>
      </c>
      <c r="Q1665" s="144"/>
    </row>
    <row r="1666" spans="3:17" x14ac:dyDescent="0.2">
      <c r="C1666" s="315">
        <v>329</v>
      </c>
      <c r="D1666" s="316" t="s">
        <v>2695</v>
      </c>
      <c r="E1666" s="317" t="s">
        <v>2390</v>
      </c>
      <c r="F1666" s="317" t="s">
        <v>2730</v>
      </c>
      <c r="G1666" s="318" t="s">
        <v>509</v>
      </c>
      <c r="H1666" s="319">
        <v>8.2066666667000394</v>
      </c>
      <c r="I1666" s="319">
        <v>1.876666666637175</v>
      </c>
      <c r="J1666" s="319">
        <v>0.4</v>
      </c>
      <c r="K1666" s="320">
        <v>30</v>
      </c>
      <c r="L1666" s="320">
        <v>45</v>
      </c>
      <c r="M1666" s="320">
        <v>1</v>
      </c>
      <c r="N1666" s="333" t="s">
        <v>225</v>
      </c>
      <c r="O1666" s="333" t="s">
        <v>225</v>
      </c>
      <c r="P1666" s="334" t="s">
        <v>225</v>
      </c>
      <c r="Q1666" s="144"/>
    </row>
    <row r="1667" spans="3:17" x14ac:dyDescent="0.2">
      <c r="C1667" s="315">
        <v>330</v>
      </c>
      <c r="D1667" s="316" t="s">
        <v>2695</v>
      </c>
      <c r="E1667" s="317" t="s">
        <v>2390</v>
      </c>
      <c r="F1667" s="317" t="s">
        <v>2731</v>
      </c>
      <c r="G1667" s="318" t="s">
        <v>513</v>
      </c>
      <c r="H1667" s="319">
        <v>9.273333333351184</v>
      </c>
      <c r="I1667" s="319">
        <v>1.0166666666627862</v>
      </c>
      <c r="J1667" s="319">
        <v>0</v>
      </c>
      <c r="K1667" s="320">
        <v>30</v>
      </c>
      <c r="L1667" s="320">
        <v>45</v>
      </c>
      <c r="M1667" s="320">
        <v>1</v>
      </c>
      <c r="N1667" s="333" t="s">
        <v>225</v>
      </c>
      <c r="O1667" s="333" t="s">
        <v>225</v>
      </c>
      <c r="P1667" s="334" t="s">
        <v>225</v>
      </c>
      <c r="Q1667" s="144"/>
    </row>
    <row r="1668" spans="3:17" x14ac:dyDescent="0.2">
      <c r="C1668" s="315">
        <v>331</v>
      </c>
      <c r="D1668" s="316" t="s">
        <v>2695</v>
      </c>
      <c r="E1668" s="317" t="s">
        <v>2390</v>
      </c>
      <c r="F1668" s="317" t="s">
        <v>2732</v>
      </c>
      <c r="G1668" s="318" t="s">
        <v>532</v>
      </c>
      <c r="H1668" s="319">
        <v>6.0066666666534729</v>
      </c>
      <c r="I1668" s="319">
        <v>0</v>
      </c>
      <c r="J1668" s="319">
        <v>0</v>
      </c>
      <c r="K1668" s="320">
        <v>30</v>
      </c>
      <c r="L1668" s="320">
        <v>45</v>
      </c>
      <c r="M1668" s="320">
        <v>1</v>
      </c>
      <c r="N1668" s="333" t="s">
        <v>225</v>
      </c>
      <c r="O1668" s="333" t="s">
        <v>225</v>
      </c>
      <c r="P1668" s="334" t="s">
        <v>225</v>
      </c>
      <c r="Q1668" s="144"/>
    </row>
    <row r="1669" spans="3:17" x14ac:dyDescent="0.2">
      <c r="C1669" s="315">
        <v>332</v>
      </c>
      <c r="D1669" s="316" t="s">
        <v>2695</v>
      </c>
      <c r="E1669" s="317" t="s">
        <v>2390</v>
      </c>
      <c r="F1669" s="317" t="s">
        <v>2733</v>
      </c>
      <c r="G1669" s="318" t="s">
        <v>539</v>
      </c>
      <c r="H1669" s="319">
        <v>6.2033333333325578</v>
      </c>
      <c r="I1669" s="319">
        <v>3.5333333333255723</v>
      </c>
      <c r="J1669" s="319">
        <v>0.4</v>
      </c>
      <c r="K1669" s="320">
        <v>30</v>
      </c>
      <c r="L1669" s="320">
        <v>45</v>
      </c>
      <c r="M1669" s="320">
        <v>1</v>
      </c>
      <c r="N1669" s="333" t="s">
        <v>225</v>
      </c>
      <c r="O1669" s="333" t="s">
        <v>225</v>
      </c>
      <c r="P1669" s="334" t="s">
        <v>225</v>
      </c>
      <c r="Q1669" s="144"/>
    </row>
    <row r="1670" spans="3:17" x14ac:dyDescent="0.2">
      <c r="C1670" s="315">
        <v>333</v>
      </c>
      <c r="D1670" s="316" t="s">
        <v>2695</v>
      </c>
      <c r="E1670" s="317" t="s">
        <v>2390</v>
      </c>
      <c r="F1670" s="317" t="s">
        <v>2734</v>
      </c>
      <c r="G1670" s="318" t="s">
        <v>551</v>
      </c>
      <c r="H1670" s="319">
        <v>17.7</v>
      </c>
      <c r="I1670" s="319">
        <v>0.22666666667209939</v>
      </c>
      <c r="J1670" s="319">
        <v>0.2</v>
      </c>
      <c r="K1670" s="320">
        <v>30</v>
      </c>
      <c r="L1670" s="320">
        <v>45</v>
      </c>
      <c r="M1670" s="320">
        <v>1</v>
      </c>
      <c r="N1670" s="333" t="s">
        <v>225</v>
      </c>
      <c r="O1670" s="333" t="s">
        <v>225</v>
      </c>
      <c r="P1670" s="334" t="s">
        <v>225</v>
      </c>
      <c r="Q1670" s="144"/>
    </row>
    <row r="1671" spans="3:17" x14ac:dyDescent="0.2">
      <c r="C1671" s="315">
        <v>334</v>
      </c>
      <c r="D1671" s="316" t="s">
        <v>2695</v>
      </c>
      <c r="E1671" s="317" t="s">
        <v>2390</v>
      </c>
      <c r="F1671" s="317" t="s">
        <v>2734</v>
      </c>
      <c r="G1671" s="318" t="s">
        <v>550</v>
      </c>
      <c r="H1671" s="319">
        <v>10.600000000046567</v>
      </c>
      <c r="I1671" s="319">
        <v>0</v>
      </c>
      <c r="J1671" s="319">
        <v>0</v>
      </c>
      <c r="K1671" s="320">
        <v>30</v>
      </c>
      <c r="L1671" s="320">
        <v>45</v>
      </c>
      <c r="M1671" s="320">
        <v>1</v>
      </c>
      <c r="N1671" s="333" t="s">
        <v>225</v>
      </c>
      <c r="O1671" s="333" t="s">
        <v>225</v>
      </c>
      <c r="P1671" s="334" t="s">
        <v>225</v>
      </c>
      <c r="Q1671" s="144"/>
    </row>
    <row r="1672" spans="3:17" x14ac:dyDescent="0.2">
      <c r="C1672" s="315">
        <v>335</v>
      </c>
      <c r="D1672" s="316" t="s">
        <v>2695</v>
      </c>
      <c r="E1672" s="317" t="s">
        <v>2390</v>
      </c>
      <c r="F1672" s="317" t="s">
        <v>2735</v>
      </c>
      <c r="G1672" s="318" t="s">
        <v>577</v>
      </c>
      <c r="H1672" s="319">
        <v>10.08333333330229</v>
      </c>
      <c r="I1672" s="319">
        <v>0</v>
      </c>
      <c r="J1672" s="319">
        <v>0</v>
      </c>
      <c r="K1672" s="320">
        <v>30</v>
      </c>
      <c r="L1672" s="320">
        <v>45</v>
      </c>
      <c r="M1672" s="320">
        <v>1</v>
      </c>
      <c r="N1672" s="333" t="s">
        <v>225</v>
      </c>
      <c r="O1672" s="333" t="s">
        <v>225</v>
      </c>
      <c r="P1672" s="334" t="s">
        <v>225</v>
      </c>
      <c r="Q1672" s="144"/>
    </row>
    <row r="1673" spans="3:17" x14ac:dyDescent="0.2">
      <c r="C1673" s="315">
        <v>337</v>
      </c>
      <c r="D1673" s="316" t="s">
        <v>2695</v>
      </c>
      <c r="E1673" s="317" t="s">
        <v>2390</v>
      </c>
      <c r="F1673" s="317" t="s">
        <v>2736</v>
      </c>
      <c r="G1673" s="318" t="s">
        <v>578</v>
      </c>
      <c r="H1673" s="319">
        <v>11.003333333402407</v>
      </c>
      <c r="I1673" s="319">
        <v>0</v>
      </c>
      <c r="J1673" s="319">
        <v>0</v>
      </c>
      <c r="K1673" s="320">
        <v>30</v>
      </c>
      <c r="L1673" s="320">
        <v>45</v>
      </c>
      <c r="M1673" s="320">
        <v>1</v>
      </c>
      <c r="N1673" s="333" t="s">
        <v>225</v>
      </c>
      <c r="O1673" s="333" t="s">
        <v>225</v>
      </c>
      <c r="P1673" s="334" t="s">
        <v>225</v>
      </c>
      <c r="Q1673" s="144"/>
    </row>
    <row r="1674" spans="3:17" x14ac:dyDescent="0.2">
      <c r="C1674" s="315">
        <v>338</v>
      </c>
      <c r="D1674" s="316" t="s">
        <v>2695</v>
      </c>
      <c r="E1674" s="317" t="s">
        <v>2390</v>
      </c>
      <c r="F1674" s="317" t="s">
        <v>2736</v>
      </c>
      <c r="G1674" s="318" t="s">
        <v>579</v>
      </c>
      <c r="H1674" s="319">
        <v>13.600000000011642</v>
      </c>
      <c r="I1674" s="319">
        <v>0</v>
      </c>
      <c r="J1674" s="319">
        <v>0</v>
      </c>
      <c r="K1674" s="320">
        <v>30</v>
      </c>
      <c r="L1674" s="320">
        <v>45</v>
      </c>
      <c r="M1674" s="320">
        <v>1</v>
      </c>
      <c r="N1674" s="333" t="s">
        <v>225</v>
      </c>
      <c r="O1674" s="333" t="s">
        <v>225</v>
      </c>
      <c r="P1674" s="334" t="s">
        <v>225</v>
      </c>
      <c r="Q1674" s="144"/>
    </row>
    <row r="1675" spans="3:17" x14ac:dyDescent="0.2">
      <c r="C1675" s="315">
        <v>339</v>
      </c>
      <c r="D1675" s="316" t="s">
        <v>2695</v>
      </c>
      <c r="E1675" s="317" t="s">
        <v>2390</v>
      </c>
      <c r="F1675" s="317" t="s">
        <v>2737</v>
      </c>
      <c r="G1675" s="318" t="s">
        <v>591</v>
      </c>
      <c r="H1675" s="319">
        <v>19.466666666662789</v>
      </c>
      <c r="I1675" s="319">
        <v>4.8866666665999219</v>
      </c>
      <c r="J1675" s="319">
        <v>0.4</v>
      </c>
      <c r="K1675" s="320">
        <v>30</v>
      </c>
      <c r="L1675" s="320">
        <v>45</v>
      </c>
      <c r="M1675" s="320">
        <v>1</v>
      </c>
      <c r="N1675" s="333" t="s">
        <v>225</v>
      </c>
      <c r="O1675" s="333" t="s">
        <v>225</v>
      </c>
      <c r="P1675" s="334" t="s">
        <v>225</v>
      </c>
      <c r="Q1675" s="144"/>
    </row>
    <row r="1676" spans="3:17" x14ac:dyDescent="0.2">
      <c r="C1676" s="315">
        <v>1377</v>
      </c>
      <c r="D1676" s="316" t="s">
        <v>2695</v>
      </c>
      <c r="E1676" s="317" t="s">
        <v>2384</v>
      </c>
      <c r="F1676" s="317" t="s">
        <v>2738</v>
      </c>
      <c r="G1676" s="318" t="s">
        <v>2739</v>
      </c>
      <c r="H1676" s="319">
        <v>0.54281469895697376</v>
      </c>
      <c r="I1676" s="319">
        <v>0</v>
      </c>
      <c r="J1676" s="319">
        <v>0</v>
      </c>
      <c r="K1676" s="320">
        <v>30</v>
      </c>
      <c r="L1676" s="320">
        <v>45</v>
      </c>
      <c r="M1676" s="320">
        <v>1</v>
      </c>
      <c r="N1676" s="333" t="s">
        <v>4096</v>
      </c>
      <c r="O1676" s="333" t="s">
        <v>4096</v>
      </c>
      <c r="P1676" s="334" t="s">
        <v>4096</v>
      </c>
      <c r="Q1676" s="144"/>
    </row>
    <row r="1677" spans="3:17" x14ac:dyDescent="0.2">
      <c r="C1677" s="315">
        <v>685</v>
      </c>
      <c r="D1677" s="316" t="s">
        <v>2695</v>
      </c>
      <c r="E1677" s="317" t="s">
        <v>2384</v>
      </c>
      <c r="F1677" s="317" t="s">
        <v>2740</v>
      </c>
      <c r="G1677" s="318" t="s">
        <v>2741</v>
      </c>
      <c r="H1677" s="319">
        <v>0</v>
      </c>
      <c r="I1677" s="319">
        <v>0.30333333334419876</v>
      </c>
      <c r="J1677" s="319">
        <v>0.2</v>
      </c>
      <c r="K1677" s="320">
        <v>30</v>
      </c>
      <c r="L1677" s="320">
        <v>45</v>
      </c>
      <c r="M1677" s="320">
        <v>1</v>
      </c>
      <c r="N1677" s="333" t="s">
        <v>225</v>
      </c>
      <c r="O1677" s="333" t="s">
        <v>225</v>
      </c>
      <c r="P1677" s="334" t="s">
        <v>225</v>
      </c>
      <c r="Q1677" s="144"/>
    </row>
    <row r="1678" spans="3:17" x14ac:dyDescent="0.2">
      <c r="C1678" s="315">
        <v>1388</v>
      </c>
      <c r="D1678" s="316" t="s">
        <v>2695</v>
      </c>
      <c r="E1678" s="317" t="s">
        <v>2384</v>
      </c>
      <c r="F1678" s="317" t="s">
        <v>2742</v>
      </c>
      <c r="G1678" s="318" t="s">
        <v>2743</v>
      </c>
      <c r="H1678" s="319">
        <v>6.1705289255893661</v>
      </c>
      <c r="I1678" s="319">
        <v>0</v>
      </c>
      <c r="J1678" s="319">
        <v>0</v>
      </c>
      <c r="K1678" s="320">
        <v>30</v>
      </c>
      <c r="L1678" s="320">
        <v>45</v>
      </c>
      <c r="M1678" s="320">
        <v>1</v>
      </c>
      <c r="N1678" s="333" t="s">
        <v>4096</v>
      </c>
      <c r="O1678" s="333" t="s">
        <v>4096</v>
      </c>
      <c r="P1678" s="334" t="s">
        <v>4096</v>
      </c>
      <c r="Q1678" s="144"/>
    </row>
    <row r="1679" spans="3:17" x14ac:dyDescent="0.2">
      <c r="C1679" s="315">
        <v>202</v>
      </c>
      <c r="D1679" s="316" t="s">
        <v>2700</v>
      </c>
      <c r="E1679" s="317" t="s">
        <v>2384</v>
      </c>
      <c r="F1679" s="317" t="s">
        <v>2738</v>
      </c>
      <c r="G1679" s="318" t="s">
        <v>2744</v>
      </c>
      <c r="H1679" s="319">
        <v>24.153333333309277</v>
      </c>
      <c r="I1679" s="319">
        <v>0</v>
      </c>
      <c r="J1679" s="319">
        <v>0</v>
      </c>
      <c r="K1679" s="320">
        <v>30</v>
      </c>
      <c r="L1679" s="320">
        <v>45</v>
      </c>
      <c r="M1679" s="320">
        <v>1</v>
      </c>
      <c r="N1679" s="333" t="s">
        <v>225</v>
      </c>
      <c r="O1679" s="333" t="s">
        <v>225</v>
      </c>
      <c r="P1679" s="334" t="s">
        <v>225</v>
      </c>
      <c r="Q1679" s="144"/>
    </row>
    <row r="1680" spans="3:17" x14ac:dyDescent="0.2">
      <c r="C1680" s="315">
        <v>1241</v>
      </c>
      <c r="D1680" s="316" t="s">
        <v>2695</v>
      </c>
      <c r="E1680" s="317" t="s">
        <v>2384</v>
      </c>
      <c r="F1680" s="317" t="s">
        <v>2745</v>
      </c>
      <c r="G1680" s="318" t="s">
        <v>2746</v>
      </c>
      <c r="H1680" s="319" t="s">
        <v>6222</v>
      </c>
      <c r="I1680" s="319" t="s">
        <v>6222</v>
      </c>
      <c r="J1680" s="319" t="s">
        <v>6222</v>
      </c>
      <c r="K1680" s="320">
        <v>30</v>
      </c>
      <c r="L1680" s="320">
        <v>45</v>
      </c>
      <c r="M1680" s="320">
        <v>1</v>
      </c>
      <c r="N1680" s="333" t="s">
        <v>7784</v>
      </c>
      <c r="O1680" s="333" t="s">
        <v>7784</v>
      </c>
      <c r="P1680" s="334" t="s">
        <v>7784</v>
      </c>
      <c r="Q1680" s="144"/>
    </row>
    <row r="1681" spans="3:17" x14ac:dyDescent="0.2">
      <c r="C1681" s="315">
        <v>1292</v>
      </c>
      <c r="D1681" s="316" t="s">
        <v>2695</v>
      </c>
      <c r="E1681" s="317" t="s">
        <v>3</v>
      </c>
      <c r="F1681" s="317" t="s">
        <v>2747</v>
      </c>
      <c r="G1681" s="318" t="s">
        <v>2748</v>
      </c>
      <c r="H1681" s="319">
        <v>2.0800000000046568</v>
      </c>
      <c r="I1681" s="319">
        <v>0</v>
      </c>
      <c r="J1681" s="319">
        <v>0</v>
      </c>
      <c r="K1681" s="320">
        <v>30</v>
      </c>
      <c r="L1681" s="320">
        <v>45</v>
      </c>
      <c r="M1681" s="320">
        <v>1</v>
      </c>
      <c r="N1681" s="333" t="s">
        <v>225</v>
      </c>
      <c r="O1681" s="333" t="s">
        <v>225</v>
      </c>
      <c r="P1681" s="334" t="s">
        <v>225</v>
      </c>
      <c r="Q1681" s="144"/>
    </row>
    <row r="1682" spans="3:17" x14ac:dyDescent="0.2">
      <c r="C1682" s="315">
        <v>1138</v>
      </c>
      <c r="D1682" s="316" t="s">
        <v>2695</v>
      </c>
      <c r="E1682" s="317" t="s">
        <v>2384</v>
      </c>
      <c r="F1682" s="317" t="s">
        <v>2749</v>
      </c>
      <c r="G1682" s="318" t="s">
        <v>2750</v>
      </c>
      <c r="H1682" s="319">
        <v>1.3166666666627862</v>
      </c>
      <c r="I1682" s="319">
        <v>0</v>
      </c>
      <c r="J1682" s="319">
        <v>0</v>
      </c>
      <c r="K1682" s="320">
        <v>30</v>
      </c>
      <c r="L1682" s="320">
        <v>45</v>
      </c>
      <c r="M1682" s="320">
        <v>1</v>
      </c>
      <c r="N1682" s="333" t="s">
        <v>225</v>
      </c>
      <c r="O1682" s="333" t="s">
        <v>225</v>
      </c>
      <c r="P1682" s="334" t="s">
        <v>225</v>
      </c>
      <c r="Q1682" s="144"/>
    </row>
    <row r="1683" spans="3:17" x14ac:dyDescent="0.2">
      <c r="C1683" s="315">
        <v>1169</v>
      </c>
      <c r="D1683" s="316" t="s">
        <v>2695</v>
      </c>
      <c r="E1683" s="317" t="s">
        <v>2384</v>
      </c>
      <c r="F1683" s="317" t="s">
        <v>2751</v>
      </c>
      <c r="G1683" s="318" t="s">
        <v>2752</v>
      </c>
      <c r="H1683" s="319" t="s">
        <v>84</v>
      </c>
      <c r="I1683" s="319" t="s">
        <v>84</v>
      </c>
      <c r="J1683" s="319" t="s">
        <v>84</v>
      </c>
      <c r="K1683" s="320">
        <v>30</v>
      </c>
      <c r="L1683" s="320">
        <v>45</v>
      </c>
      <c r="M1683" s="320">
        <v>1</v>
      </c>
      <c r="N1683" s="333" t="s">
        <v>4096</v>
      </c>
      <c r="O1683" s="333" t="s">
        <v>4096</v>
      </c>
      <c r="P1683" s="334" t="s">
        <v>4096</v>
      </c>
      <c r="Q1683" s="144"/>
    </row>
    <row r="1684" spans="3:17" x14ac:dyDescent="0.2">
      <c r="C1684" s="315">
        <v>241</v>
      </c>
      <c r="D1684" s="316" t="s">
        <v>2700</v>
      </c>
      <c r="E1684" s="317" t="s">
        <v>2384</v>
      </c>
      <c r="F1684" s="317" t="s">
        <v>2753</v>
      </c>
      <c r="G1684" s="318" t="s">
        <v>2754</v>
      </c>
      <c r="H1684" s="319">
        <v>8.872332268343424</v>
      </c>
      <c r="I1684" s="319">
        <v>0.77341054315477364</v>
      </c>
      <c r="J1684" s="319">
        <v>0</v>
      </c>
      <c r="K1684" s="320">
        <v>30</v>
      </c>
      <c r="L1684" s="320">
        <v>45</v>
      </c>
      <c r="M1684" s="320">
        <v>1</v>
      </c>
      <c r="N1684" s="333" t="s">
        <v>4096</v>
      </c>
      <c r="O1684" s="333" t="s">
        <v>4096</v>
      </c>
      <c r="P1684" s="334" t="s">
        <v>4096</v>
      </c>
      <c r="Q1684" s="144"/>
    </row>
    <row r="1685" spans="3:17" x14ac:dyDescent="0.2">
      <c r="C1685" s="315">
        <v>225</v>
      </c>
      <c r="D1685" s="316" t="s">
        <v>2700</v>
      </c>
      <c r="E1685" s="317" t="s">
        <v>2437</v>
      </c>
      <c r="F1685" s="317" t="s">
        <v>2755</v>
      </c>
      <c r="G1685" s="318" t="s">
        <v>2756</v>
      </c>
      <c r="H1685" s="319">
        <v>5.8777479892761395</v>
      </c>
      <c r="I1685" s="319">
        <v>0</v>
      </c>
      <c r="J1685" s="319">
        <v>0</v>
      </c>
      <c r="K1685" s="320">
        <v>30</v>
      </c>
      <c r="L1685" s="320">
        <v>45</v>
      </c>
      <c r="M1685" s="320">
        <v>1</v>
      </c>
      <c r="N1685" s="333" t="s">
        <v>4096</v>
      </c>
      <c r="O1685" s="333" t="s">
        <v>4096</v>
      </c>
      <c r="P1685" s="334" t="s">
        <v>4096</v>
      </c>
      <c r="Q1685" s="144"/>
    </row>
    <row r="1686" spans="3:17" x14ac:dyDescent="0.2">
      <c r="C1686" s="315">
        <v>252</v>
      </c>
      <c r="D1686" s="316" t="s">
        <v>2700</v>
      </c>
      <c r="E1686" s="317" t="s">
        <v>18</v>
      </c>
      <c r="F1686" s="317" t="s">
        <v>2757</v>
      </c>
      <c r="G1686" s="318" t="s">
        <v>2758</v>
      </c>
      <c r="H1686" s="319">
        <v>1.3999999999883586</v>
      </c>
      <c r="I1686" s="319">
        <v>0</v>
      </c>
      <c r="J1686" s="319">
        <v>0</v>
      </c>
      <c r="K1686" s="320">
        <v>30</v>
      </c>
      <c r="L1686" s="320">
        <v>45</v>
      </c>
      <c r="M1686" s="320">
        <v>1</v>
      </c>
      <c r="N1686" s="333" t="s">
        <v>225</v>
      </c>
      <c r="O1686" s="333" t="s">
        <v>225</v>
      </c>
      <c r="P1686" s="334" t="s">
        <v>225</v>
      </c>
      <c r="Q1686" s="144"/>
    </row>
    <row r="1687" spans="3:17" x14ac:dyDescent="0.2">
      <c r="C1687" s="315">
        <v>253</v>
      </c>
      <c r="D1687" s="316" t="s">
        <v>2700</v>
      </c>
      <c r="E1687" s="317" t="s">
        <v>18</v>
      </c>
      <c r="F1687" s="317" t="s">
        <v>2757</v>
      </c>
      <c r="G1687" s="318" t="s">
        <v>2759</v>
      </c>
      <c r="H1687" s="319" t="s">
        <v>84</v>
      </c>
      <c r="I1687" s="319" t="s">
        <v>84</v>
      </c>
      <c r="J1687" s="319" t="s">
        <v>84</v>
      </c>
      <c r="K1687" s="320">
        <v>30</v>
      </c>
      <c r="L1687" s="320">
        <v>45</v>
      </c>
      <c r="M1687" s="320">
        <v>1</v>
      </c>
      <c r="N1687" s="333" t="s">
        <v>4096</v>
      </c>
      <c r="O1687" s="333" t="s">
        <v>4096</v>
      </c>
      <c r="P1687" s="334" t="s">
        <v>4096</v>
      </c>
      <c r="Q1687" s="144"/>
    </row>
    <row r="1688" spans="3:17" x14ac:dyDescent="0.2">
      <c r="C1688" s="315">
        <v>341</v>
      </c>
      <c r="D1688" s="316" t="s">
        <v>2695</v>
      </c>
      <c r="E1688" s="317" t="s">
        <v>2390</v>
      </c>
      <c r="F1688" s="317" t="s">
        <v>2760</v>
      </c>
      <c r="G1688" s="318" t="s">
        <v>596</v>
      </c>
      <c r="H1688" s="319">
        <v>20.346666666597596</v>
      </c>
      <c r="I1688" s="319">
        <v>0</v>
      </c>
      <c r="J1688" s="319">
        <v>0</v>
      </c>
      <c r="K1688" s="320">
        <v>30</v>
      </c>
      <c r="L1688" s="320">
        <v>45</v>
      </c>
      <c r="M1688" s="320">
        <v>1</v>
      </c>
      <c r="N1688" s="333" t="s">
        <v>225</v>
      </c>
      <c r="O1688" s="333" t="s">
        <v>225</v>
      </c>
      <c r="P1688" s="334" t="s">
        <v>225</v>
      </c>
      <c r="Q1688" s="144"/>
    </row>
    <row r="1689" spans="3:17" x14ac:dyDescent="0.2">
      <c r="C1689" s="315">
        <v>342</v>
      </c>
      <c r="D1689" s="316" t="s">
        <v>2695</v>
      </c>
      <c r="E1689" s="317" t="s">
        <v>2390</v>
      </c>
      <c r="F1689" s="317" t="s">
        <v>2760</v>
      </c>
      <c r="G1689" s="318" t="s">
        <v>597</v>
      </c>
      <c r="H1689" s="319">
        <v>11.530000000004657</v>
      </c>
      <c r="I1689" s="319">
        <v>0</v>
      </c>
      <c r="J1689" s="319">
        <v>0</v>
      </c>
      <c r="K1689" s="320">
        <v>30</v>
      </c>
      <c r="L1689" s="320">
        <v>45</v>
      </c>
      <c r="M1689" s="320">
        <v>1</v>
      </c>
      <c r="N1689" s="333" t="s">
        <v>225</v>
      </c>
      <c r="O1689" s="333" t="s">
        <v>225</v>
      </c>
      <c r="P1689" s="334" t="s">
        <v>225</v>
      </c>
      <c r="Q1689" s="144"/>
    </row>
    <row r="1690" spans="3:17" x14ac:dyDescent="0.2">
      <c r="C1690" s="315">
        <v>343</v>
      </c>
      <c r="D1690" s="316" t="s">
        <v>2695</v>
      </c>
      <c r="E1690" s="317" t="s">
        <v>2390</v>
      </c>
      <c r="F1690" s="317" t="s">
        <v>2761</v>
      </c>
      <c r="G1690" s="318" t="s">
        <v>599</v>
      </c>
      <c r="H1690" s="319">
        <v>18.296666666655803</v>
      </c>
      <c r="I1690" s="319">
        <v>0</v>
      </c>
      <c r="J1690" s="319">
        <v>0</v>
      </c>
      <c r="K1690" s="320">
        <v>30</v>
      </c>
      <c r="L1690" s="320">
        <v>45</v>
      </c>
      <c r="M1690" s="320">
        <v>1</v>
      </c>
      <c r="N1690" s="333" t="s">
        <v>225</v>
      </c>
      <c r="O1690" s="333" t="s">
        <v>225</v>
      </c>
      <c r="P1690" s="334" t="s">
        <v>225</v>
      </c>
      <c r="Q1690" s="144"/>
    </row>
    <row r="1691" spans="3:17" x14ac:dyDescent="0.2">
      <c r="C1691" s="315">
        <v>344</v>
      </c>
      <c r="D1691" s="316" t="s">
        <v>2695</v>
      </c>
      <c r="E1691" s="317" t="s">
        <v>2390</v>
      </c>
      <c r="F1691" s="317" t="s">
        <v>2761</v>
      </c>
      <c r="G1691" s="318" t="s">
        <v>600</v>
      </c>
      <c r="H1691" s="319">
        <v>10.429999999981375</v>
      </c>
      <c r="I1691" s="319">
        <v>0</v>
      </c>
      <c r="J1691" s="319">
        <v>0</v>
      </c>
      <c r="K1691" s="320">
        <v>30</v>
      </c>
      <c r="L1691" s="320">
        <v>45</v>
      </c>
      <c r="M1691" s="320">
        <v>1</v>
      </c>
      <c r="N1691" s="333" t="s">
        <v>225</v>
      </c>
      <c r="O1691" s="333" t="s">
        <v>225</v>
      </c>
      <c r="P1691" s="334" t="s">
        <v>225</v>
      </c>
      <c r="Q1691" s="144"/>
    </row>
    <row r="1692" spans="3:17" x14ac:dyDescent="0.2">
      <c r="C1692" s="315">
        <v>345</v>
      </c>
      <c r="D1692" s="316" t="s">
        <v>2695</v>
      </c>
      <c r="E1692" s="317" t="s">
        <v>2390</v>
      </c>
      <c r="F1692" s="317" t="s">
        <v>2762</v>
      </c>
      <c r="G1692" s="318" t="s">
        <v>604</v>
      </c>
      <c r="H1692" s="319">
        <v>11.576666666683742</v>
      </c>
      <c r="I1692" s="319">
        <v>2.0200000000186265</v>
      </c>
      <c r="J1692" s="319">
        <v>0</v>
      </c>
      <c r="K1692" s="320">
        <v>30</v>
      </c>
      <c r="L1692" s="320">
        <v>45</v>
      </c>
      <c r="M1692" s="320">
        <v>1</v>
      </c>
      <c r="N1692" s="333" t="s">
        <v>225</v>
      </c>
      <c r="O1692" s="333" t="s">
        <v>225</v>
      </c>
      <c r="P1692" s="334" t="s">
        <v>225</v>
      </c>
      <c r="Q1692" s="144"/>
    </row>
    <row r="1693" spans="3:17" x14ac:dyDescent="0.2">
      <c r="C1693" s="315">
        <v>346</v>
      </c>
      <c r="D1693" s="316" t="s">
        <v>2695</v>
      </c>
      <c r="E1693" s="317" t="s">
        <v>2390</v>
      </c>
      <c r="F1693" s="317" t="s">
        <v>2762</v>
      </c>
      <c r="G1693" s="318" t="s">
        <v>603</v>
      </c>
      <c r="H1693" s="319">
        <v>5.4933333333581693</v>
      </c>
      <c r="I1693" s="319">
        <v>0.83333333332557236</v>
      </c>
      <c r="J1693" s="319">
        <v>0</v>
      </c>
      <c r="K1693" s="320">
        <v>30</v>
      </c>
      <c r="L1693" s="320">
        <v>45</v>
      </c>
      <c r="M1693" s="320">
        <v>1</v>
      </c>
      <c r="N1693" s="333" t="s">
        <v>225</v>
      </c>
      <c r="O1693" s="333" t="s">
        <v>225</v>
      </c>
      <c r="P1693" s="334" t="s">
        <v>225</v>
      </c>
      <c r="Q1693" s="144"/>
    </row>
    <row r="1694" spans="3:17" x14ac:dyDescent="0.2">
      <c r="C1694" s="315">
        <v>347</v>
      </c>
      <c r="D1694" s="316" t="s">
        <v>2695</v>
      </c>
      <c r="E1694" s="317" t="s">
        <v>2390</v>
      </c>
      <c r="F1694" s="317" t="s">
        <v>2763</v>
      </c>
      <c r="G1694" s="318" t="s">
        <v>607</v>
      </c>
      <c r="H1694" s="319">
        <v>4.7933333333465269</v>
      </c>
      <c r="I1694" s="319">
        <v>0</v>
      </c>
      <c r="J1694" s="319">
        <v>0</v>
      </c>
      <c r="K1694" s="320">
        <v>30</v>
      </c>
      <c r="L1694" s="320">
        <v>45</v>
      </c>
      <c r="M1694" s="320">
        <v>1</v>
      </c>
      <c r="N1694" s="333" t="s">
        <v>225</v>
      </c>
      <c r="O1694" s="333" t="s">
        <v>225</v>
      </c>
      <c r="P1694" s="334" t="s">
        <v>225</v>
      </c>
      <c r="Q1694" s="144"/>
    </row>
    <row r="1695" spans="3:17" x14ac:dyDescent="0.2">
      <c r="C1695" s="315">
        <v>348</v>
      </c>
      <c r="D1695" s="316" t="s">
        <v>2695</v>
      </c>
      <c r="E1695" s="317" t="s">
        <v>2390</v>
      </c>
      <c r="F1695" s="317" t="s">
        <v>2763</v>
      </c>
      <c r="G1695" s="318" t="s">
        <v>608</v>
      </c>
      <c r="H1695" s="319">
        <v>5.6866666666581303</v>
      </c>
      <c r="I1695" s="319">
        <v>0.47666666668374091</v>
      </c>
      <c r="J1695" s="319">
        <v>0.2</v>
      </c>
      <c r="K1695" s="320">
        <v>30</v>
      </c>
      <c r="L1695" s="320">
        <v>45</v>
      </c>
      <c r="M1695" s="320">
        <v>1</v>
      </c>
      <c r="N1695" s="333" t="s">
        <v>225</v>
      </c>
      <c r="O1695" s="333" t="s">
        <v>225</v>
      </c>
      <c r="P1695" s="334" t="s">
        <v>225</v>
      </c>
      <c r="Q1695" s="144"/>
    </row>
    <row r="1696" spans="3:17" x14ac:dyDescent="0.2">
      <c r="C1696" s="315">
        <v>349</v>
      </c>
      <c r="D1696" s="316" t="s">
        <v>2695</v>
      </c>
      <c r="E1696" s="317" t="s">
        <v>2390</v>
      </c>
      <c r="F1696" s="317" t="s">
        <v>2763</v>
      </c>
      <c r="G1696" s="318" t="s">
        <v>606</v>
      </c>
      <c r="H1696" s="319">
        <v>13.140000000048895</v>
      </c>
      <c r="I1696" s="319">
        <v>0</v>
      </c>
      <c r="J1696" s="319">
        <v>0</v>
      </c>
      <c r="K1696" s="320">
        <v>30</v>
      </c>
      <c r="L1696" s="320">
        <v>45</v>
      </c>
      <c r="M1696" s="320">
        <v>1</v>
      </c>
      <c r="N1696" s="333" t="s">
        <v>225</v>
      </c>
      <c r="O1696" s="333" t="s">
        <v>225</v>
      </c>
      <c r="P1696" s="334" t="s">
        <v>225</v>
      </c>
      <c r="Q1696" s="144"/>
    </row>
    <row r="1697" spans="3:17" x14ac:dyDescent="0.2">
      <c r="C1697" s="315">
        <v>350</v>
      </c>
      <c r="D1697" s="316" t="s">
        <v>2695</v>
      </c>
      <c r="E1697" s="317" t="s">
        <v>2390</v>
      </c>
      <c r="F1697" s="317" t="s">
        <v>2764</v>
      </c>
      <c r="G1697" s="318" t="s">
        <v>610</v>
      </c>
      <c r="H1697" s="319">
        <v>11.743333333265037</v>
      </c>
      <c r="I1697" s="319">
        <v>0</v>
      </c>
      <c r="J1697" s="319">
        <v>0</v>
      </c>
      <c r="K1697" s="320">
        <v>30</v>
      </c>
      <c r="L1697" s="320">
        <v>45</v>
      </c>
      <c r="M1697" s="320">
        <v>1</v>
      </c>
      <c r="N1697" s="333" t="s">
        <v>225</v>
      </c>
      <c r="O1697" s="333" t="s">
        <v>225</v>
      </c>
      <c r="P1697" s="334" t="s">
        <v>225</v>
      </c>
      <c r="Q1697" s="144"/>
    </row>
    <row r="1698" spans="3:17" x14ac:dyDescent="0.2">
      <c r="C1698" s="315">
        <v>351</v>
      </c>
      <c r="D1698" s="316" t="s">
        <v>2695</v>
      </c>
      <c r="E1698" s="317" t="s">
        <v>2390</v>
      </c>
      <c r="F1698" s="317" t="s">
        <v>2764</v>
      </c>
      <c r="G1698" s="318" t="s">
        <v>611</v>
      </c>
      <c r="H1698" s="319">
        <v>22.913333333353513</v>
      </c>
      <c r="I1698" s="319">
        <v>0</v>
      </c>
      <c r="J1698" s="319">
        <v>0</v>
      </c>
      <c r="K1698" s="320">
        <v>30</v>
      </c>
      <c r="L1698" s="320">
        <v>45</v>
      </c>
      <c r="M1698" s="320">
        <v>1</v>
      </c>
      <c r="N1698" s="333" t="s">
        <v>225</v>
      </c>
      <c r="O1698" s="333" t="s">
        <v>225</v>
      </c>
      <c r="P1698" s="334" t="s">
        <v>225</v>
      </c>
      <c r="Q1698" s="144"/>
    </row>
    <row r="1699" spans="3:17" x14ac:dyDescent="0.2">
      <c r="C1699" s="315">
        <v>353</v>
      </c>
      <c r="D1699" s="316" t="s">
        <v>2695</v>
      </c>
      <c r="E1699" s="317" t="s">
        <v>2390</v>
      </c>
      <c r="F1699" s="317" t="s">
        <v>2765</v>
      </c>
      <c r="G1699" s="318" t="s">
        <v>622</v>
      </c>
      <c r="H1699" s="319">
        <v>6.4099999999743886</v>
      </c>
      <c r="I1699" s="319">
        <v>0</v>
      </c>
      <c r="J1699" s="319">
        <v>0</v>
      </c>
      <c r="K1699" s="320">
        <v>30</v>
      </c>
      <c r="L1699" s="320">
        <v>45</v>
      </c>
      <c r="M1699" s="320">
        <v>1</v>
      </c>
      <c r="N1699" s="333" t="s">
        <v>225</v>
      </c>
      <c r="O1699" s="333" t="s">
        <v>225</v>
      </c>
      <c r="P1699" s="334" t="s">
        <v>225</v>
      </c>
      <c r="Q1699" s="144"/>
    </row>
    <row r="1700" spans="3:17" x14ac:dyDescent="0.2">
      <c r="C1700" s="315">
        <v>354</v>
      </c>
      <c r="D1700" s="316" t="s">
        <v>2695</v>
      </c>
      <c r="E1700" s="317" t="s">
        <v>2390</v>
      </c>
      <c r="F1700" s="317" t="s">
        <v>2765</v>
      </c>
      <c r="G1700" s="318" t="s">
        <v>623</v>
      </c>
      <c r="H1700" s="319">
        <v>11.873333333269693</v>
      </c>
      <c r="I1700" s="319">
        <v>0</v>
      </c>
      <c r="J1700" s="319">
        <v>0</v>
      </c>
      <c r="K1700" s="320">
        <v>30</v>
      </c>
      <c r="L1700" s="320">
        <v>45</v>
      </c>
      <c r="M1700" s="320">
        <v>1</v>
      </c>
      <c r="N1700" s="333" t="s">
        <v>225</v>
      </c>
      <c r="O1700" s="333" t="s">
        <v>225</v>
      </c>
      <c r="P1700" s="334" t="s">
        <v>225</v>
      </c>
      <c r="Q1700" s="144"/>
    </row>
    <row r="1701" spans="3:17" x14ac:dyDescent="0.2">
      <c r="C1701" s="315">
        <v>355</v>
      </c>
      <c r="D1701" s="316" t="s">
        <v>2695</v>
      </c>
      <c r="E1701" s="317" t="s">
        <v>2390</v>
      </c>
      <c r="F1701" s="317" t="s">
        <v>2765</v>
      </c>
      <c r="G1701" s="318" t="s">
        <v>625</v>
      </c>
      <c r="H1701" s="319">
        <v>10.613333333353513</v>
      </c>
      <c r="I1701" s="319">
        <v>0</v>
      </c>
      <c r="J1701" s="319">
        <v>0</v>
      </c>
      <c r="K1701" s="320">
        <v>30</v>
      </c>
      <c r="L1701" s="320">
        <v>45</v>
      </c>
      <c r="M1701" s="320">
        <v>1</v>
      </c>
      <c r="N1701" s="333" t="s">
        <v>225</v>
      </c>
      <c r="O1701" s="333" t="s">
        <v>225</v>
      </c>
      <c r="P1701" s="334" t="s">
        <v>225</v>
      </c>
      <c r="Q1701" s="144"/>
    </row>
    <row r="1702" spans="3:17" x14ac:dyDescent="0.2">
      <c r="C1702" s="315">
        <v>356</v>
      </c>
      <c r="D1702" s="316" t="s">
        <v>2695</v>
      </c>
      <c r="E1702" s="317" t="s">
        <v>2390</v>
      </c>
      <c r="F1702" s="317" t="s">
        <v>2766</v>
      </c>
      <c r="G1702" s="318" t="s">
        <v>641</v>
      </c>
      <c r="H1702" s="319">
        <v>6.3999999999767176</v>
      </c>
      <c r="I1702" s="319">
        <v>0.83333333332557236</v>
      </c>
      <c r="J1702" s="319">
        <v>0</v>
      </c>
      <c r="K1702" s="320">
        <v>30</v>
      </c>
      <c r="L1702" s="320">
        <v>45</v>
      </c>
      <c r="M1702" s="320">
        <v>1</v>
      </c>
      <c r="N1702" s="333" t="s">
        <v>225</v>
      </c>
      <c r="O1702" s="333" t="s">
        <v>225</v>
      </c>
      <c r="P1702" s="334" t="s">
        <v>225</v>
      </c>
      <c r="Q1702" s="144"/>
    </row>
    <row r="1703" spans="3:17" x14ac:dyDescent="0.2">
      <c r="C1703" s="315">
        <v>357</v>
      </c>
      <c r="D1703" s="316" t="s">
        <v>2695</v>
      </c>
      <c r="E1703" s="317" t="s">
        <v>2390</v>
      </c>
      <c r="F1703" s="317" t="s">
        <v>2766</v>
      </c>
      <c r="G1703" s="318" t="s">
        <v>640</v>
      </c>
      <c r="H1703" s="319">
        <v>10.373333333304618</v>
      </c>
      <c r="I1703" s="319">
        <v>0</v>
      </c>
      <c r="J1703" s="319">
        <v>0</v>
      </c>
      <c r="K1703" s="320">
        <v>30</v>
      </c>
      <c r="L1703" s="320">
        <v>45</v>
      </c>
      <c r="M1703" s="320">
        <v>1</v>
      </c>
      <c r="N1703" s="333" t="s">
        <v>225</v>
      </c>
      <c r="O1703" s="333" t="s">
        <v>225</v>
      </c>
      <c r="P1703" s="334" t="s">
        <v>225</v>
      </c>
      <c r="Q1703" s="144"/>
    </row>
    <row r="1704" spans="3:17" x14ac:dyDescent="0.2">
      <c r="C1704" s="315">
        <v>358</v>
      </c>
      <c r="D1704" s="316" t="s">
        <v>2695</v>
      </c>
      <c r="E1704" s="317" t="s">
        <v>2390</v>
      </c>
      <c r="F1704" s="317" t="s">
        <v>2767</v>
      </c>
      <c r="G1704" s="318" t="s">
        <v>645</v>
      </c>
      <c r="H1704" s="319">
        <v>11.096666666655802</v>
      </c>
      <c r="I1704" s="319">
        <v>0</v>
      </c>
      <c r="J1704" s="319">
        <v>0</v>
      </c>
      <c r="K1704" s="320">
        <v>30</v>
      </c>
      <c r="L1704" s="320">
        <v>45</v>
      </c>
      <c r="M1704" s="320">
        <v>1</v>
      </c>
      <c r="N1704" s="333" t="s">
        <v>225</v>
      </c>
      <c r="O1704" s="333" t="s">
        <v>225</v>
      </c>
      <c r="P1704" s="334" t="s">
        <v>225</v>
      </c>
      <c r="Q1704" s="144"/>
    </row>
    <row r="1705" spans="3:17" x14ac:dyDescent="0.2">
      <c r="C1705" s="315">
        <v>360</v>
      </c>
      <c r="D1705" s="316" t="s">
        <v>2695</v>
      </c>
      <c r="E1705" s="317" t="s">
        <v>2390</v>
      </c>
      <c r="F1705" s="317" t="s">
        <v>2767</v>
      </c>
      <c r="G1705" s="318" t="s">
        <v>644</v>
      </c>
      <c r="H1705" s="319">
        <v>11.53666666665813</v>
      </c>
      <c r="I1705" s="319">
        <v>0</v>
      </c>
      <c r="J1705" s="319">
        <v>0</v>
      </c>
      <c r="K1705" s="320">
        <v>30</v>
      </c>
      <c r="L1705" s="320">
        <v>45</v>
      </c>
      <c r="M1705" s="320">
        <v>1</v>
      </c>
      <c r="N1705" s="333" t="s">
        <v>225</v>
      </c>
      <c r="O1705" s="333" t="s">
        <v>225</v>
      </c>
      <c r="P1705" s="334" t="s">
        <v>225</v>
      </c>
      <c r="Q1705" s="144"/>
    </row>
    <row r="1706" spans="3:17" x14ac:dyDescent="0.2">
      <c r="C1706" s="315">
        <v>361</v>
      </c>
      <c r="D1706" s="316" t="s">
        <v>2695</v>
      </c>
      <c r="E1706" s="317" t="s">
        <v>2390</v>
      </c>
      <c r="F1706" s="317" t="s">
        <v>2768</v>
      </c>
      <c r="G1706" s="318" t="s">
        <v>650</v>
      </c>
      <c r="H1706" s="319">
        <v>8.5866666666115634</v>
      </c>
      <c r="I1706" s="319">
        <v>0.30999999999767169</v>
      </c>
      <c r="J1706" s="319">
        <v>0.2</v>
      </c>
      <c r="K1706" s="320">
        <v>30</v>
      </c>
      <c r="L1706" s="320">
        <v>45</v>
      </c>
      <c r="M1706" s="320">
        <v>1</v>
      </c>
      <c r="N1706" s="333" t="s">
        <v>225</v>
      </c>
      <c r="O1706" s="333" t="s">
        <v>225</v>
      </c>
      <c r="P1706" s="334" t="s">
        <v>225</v>
      </c>
      <c r="Q1706" s="144"/>
    </row>
    <row r="1707" spans="3:17" x14ac:dyDescent="0.2">
      <c r="C1707" s="315">
        <v>362</v>
      </c>
      <c r="D1707" s="316" t="s">
        <v>2695</v>
      </c>
      <c r="E1707" s="317" t="s">
        <v>2390</v>
      </c>
      <c r="F1707" s="317" t="s">
        <v>2769</v>
      </c>
      <c r="G1707" s="318" t="s">
        <v>651</v>
      </c>
      <c r="H1707" s="319">
        <v>15.526666666672099</v>
      </c>
      <c r="I1707" s="319">
        <v>0</v>
      </c>
      <c r="J1707" s="319">
        <v>0</v>
      </c>
      <c r="K1707" s="320">
        <v>30</v>
      </c>
      <c r="L1707" s="320">
        <v>45</v>
      </c>
      <c r="M1707" s="320">
        <v>1</v>
      </c>
      <c r="N1707" s="333" t="s">
        <v>225</v>
      </c>
      <c r="O1707" s="333" t="s">
        <v>225</v>
      </c>
      <c r="P1707" s="334" t="s">
        <v>225</v>
      </c>
      <c r="Q1707" s="144"/>
    </row>
    <row r="1708" spans="3:17" x14ac:dyDescent="0.2">
      <c r="C1708" s="315">
        <v>1237</v>
      </c>
      <c r="D1708" s="316" t="s">
        <v>2695</v>
      </c>
      <c r="E1708" s="317" t="s">
        <v>2390</v>
      </c>
      <c r="F1708" s="317" t="s">
        <v>2776</v>
      </c>
      <c r="G1708" s="318" t="s">
        <v>3774</v>
      </c>
      <c r="H1708" s="319">
        <v>4.5866666667396201</v>
      </c>
      <c r="I1708" s="319">
        <v>0</v>
      </c>
      <c r="J1708" s="319">
        <v>0</v>
      </c>
      <c r="K1708" s="320">
        <v>30</v>
      </c>
      <c r="L1708" s="320">
        <v>45</v>
      </c>
      <c r="M1708" s="320">
        <v>1</v>
      </c>
      <c r="N1708" s="333" t="s">
        <v>225</v>
      </c>
      <c r="O1708" s="333" t="s">
        <v>225</v>
      </c>
      <c r="P1708" s="334" t="s">
        <v>225</v>
      </c>
      <c r="Q1708" s="144"/>
    </row>
    <row r="1709" spans="3:17" x14ac:dyDescent="0.2">
      <c r="C1709" s="315">
        <v>1245</v>
      </c>
      <c r="D1709" s="316" t="s">
        <v>2695</v>
      </c>
      <c r="E1709" s="317" t="s">
        <v>2390</v>
      </c>
      <c r="F1709" s="317" t="s">
        <v>2797</v>
      </c>
      <c r="G1709" s="318" t="s">
        <v>3775</v>
      </c>
      <c r="H1709" s="319">
        <v>1.5199999999953435</v>
      </c>
      <c r="I1709" s="319">
        <v>0</v>
      </c>
      <c r="J1709" s="319">
        <v>0</v>
      </c>
      <c r="K1709" s="320">
        <v>30</v>
      </c>
      <c r="L1709" s="320">
        <v>45</v>
      </c>
      <c r="M1709" s="320">
        <v>1</v>
      </c>
      <c r="N1709" s="333" t="s">
        <v>225</v>
      </c>
      <c r="O1709" s="333" t="s">
        <v>225</v>
      </c>
      <c r="P1709" s="334" t="s">
        <v>225</v>
      </c>
      <c r="Q1709" s="144"/>
    </row>
    <row r="1710" spans="3:17" x14ac:dyDescent="0.2">
      <c r="C1710" s="315">
        <v>1365</v>
      </c>
      <c r="D1710" s="316" t="s">
        <v>2695</v>
      </c>
      <c r="E1710" s="317" t="s">
        <v>2390</v>
      </c>
      <c r="F1710" s="317" t="s">
        <v>2798</v>
      </c>
      <c r="G1710" s="318" t="s">
        <v>3776</v>
      </c>
      <c r="H1710" s="319">
        <v>37.429999999981376</v>
      </c>
      <c r="I1710" s="319">
        <v>0.92333333330461764</v>
      </c>
      <c r="J1710" s="319">
        <v>0</v>
      </c>
      <c r="K1710" s="320">
        <v>30</v>
      </c>
      <c r="L1710" s="320">
        <v>45</v>
      </c>
      <c r="M1710" s="320">
        <v>1</v>
      </c>
      <c r="N1710" s="333" t="s">
        <v>224</v>
      </c>
      <c r="O1710" s="333" t="s">
        <v>225</v>
      </c>
      <c r="P1710" s="334" t="s">
        <v>225</v>
      </c>
      <c r="Q1710" s="144"/>
    </row>
    <row r="1711" spans="3:17" x14ac:dyDescent="0.2">
      <c r="C1711" s="315">
        <v>1394</v>
      </c>
      <c r="D1711" s="316" t="s">
        <v>2695</v>
      </c>
      <c r="E1711" s="317" t="s">
        <v>2390</v>
      </c>
      <c r="F1711" s="317" t="s">
        <v>2731</v>
      </c>
      <c r="G1711" s="318" t="s">
        <v>3777</v>
      </c>
      <c r="H1711" s="319">
        <v>4.2007100592183431</v>
      </c>
      <c r="I1711" s="319">
        <v>3.7425443786538772</v>
      </c>
      <c r="J1711" s="319">
        <v>0</v>
      </c>
      <c r="K1711" s="320">
        <v>30</v>
      </c>
      <c r="L1711" s="320">
        <v>45</v>
      </c>
      <c r="M1711" s="320">
        <v>1</v>
      </c>
      <c r="N1711" s="333" t="s">
        <v>4096</v>
      </c>
      <c r="O1711" s="333" t="s">
        <v>4096</v>
      </c>
      <c r="P1711" s="334" t="s">
        <v>4096</v>
      </c>
      <c r="Q1711" s="144"/>
    </row>
    <row r="1712" spans="3:17" x14ac:dyDescent="0.2">
      <c r="C1712" s="315">
        <v>2461</v>
      </c>
      <c r="D1712" s="316" t="s">
        <v>2695</v>
      </c>
      <c r="E1712" s="317" t="s">
        <v>2390</v>
      </c>
      <c r="F1712" s="317" t="s">
        <v>2772</v>
      </c>
      <c r="G1712" s="318" t="s">
        <v>3778</v>
      </c>
      <c r="H1712" s="319">
        <v>9.5833276595877415</v>
      </c>
      <c r="I1712" s="319">
        <v>0</v>
      </c>
      <c r="J1712" s="319">
        <v>0</v>
      </c>
      <c r="K1712" s="320">
        <v>30</v>
      </c>
      <c r="L1712" s="320">
        <v>45</v>
      </c>
      <c r="M1712" s="320">
        <v>1</v>
      </c>
      <c r="N1712" s="333" t="s">
        <v>4096</v>
      </c>
      <c r="O1712" s="333" t="s">
        <v>4096</v>
      </c>
      <c r="P1712" s="334" t="s">
        <v>4096</v>
      </c>
      <c r="Q1712" s="144"/>
    </row>
    <row r="1713" spans="3:18" x14ac:dyDescent="0.2">
      <c r="C1713" s="315">
        <v>363</v>
      </c>
      <c r="D1713" s="316" t="s">
        <v>2695</v>
      </c>
      <c r="E1713" s="317" t="s">
        <v>2390</v>
      </c>
      <c r="F1713" s="317" t="s">
        <v>2769</v>
      </c>
      <c r="G1713" s="318" t="s">
        <v>652</v>
      </c>
      <c r="H1713" s="319">
        <v>6.9433333333698108</v>
      </c>
      <c r="I1713" s="319">
        <v>0</v>
      </c>
      <c r="J1713" s="319">
        <v>0</v>
      </c>
      <c r="K1713" s="320">
        <v>30</v>
      </c>
      <c r="L1713" s="320">
        <v>45</v>
      </c>
      <c r="M1713" s="320">
        <v>1</v>
      </c>
      <c r="N1713" s="333" t="s">
        <v>225</v>
      </c>
      <c r="O1713" s="333" t="s">
        <v>225</v>
      </c>
      <c r="P1713" s="334" t="s">
        <v>225</v>
      </c>
      <c r="Q1713" s="144"/>
    </row>
    <row r="1714" spans="3:18" x14ac:dyDescent="0.2">
      <c r="C1714" s="315">
        <v>364</v>
      </c>
      <c r="D1714" s="316" t="s">
        <v>2695</v>
      </c>
      <c r="E1714" s="317" t="s">
        <v>2390</v>
      </c>
      <c r="F1714" s="317" t="s">
        <v>2769</v>
      </c>
      <c r="G1714" s="318" t="s">
        <v>653</v>
      </c>
      <c r="H1714" s="319">
        <v>8.7033333332743492</v>
      </c>
      <c r="I1714" s="319">
        <v>0.75</v>
      </c>
      <c r="J1714" s="319">
        <v>0</v>
      </c>
      <c r="K1714" s="320">
        <v>30</v>
      </c>
      <c r="L1714" s="320">
        <v>45</v>
      </c>
      <c r="M1714" s="320">
        <v>1</v>
      </c>
      <c r="N1714" s="333" t="s">
        <v>225</v>
      </c>
      <c r="O1714" s="333" t="s">
        <v>225</v>
      </c>
      <c r="P1714" s="334" t="s">
        <v>225</v>
      </c>
      <c r="Q1714" s="144"/>
    </row>
    <row r="1715" spans="3:18" x14ac:dyDescent="0.2">
      <c r="C1715" s="315">
        <v>825</v>
      </c>
      <c r="D1715" s="316" t="s">
        <v>2695</v>
      </c>
      <c r="E1715" s="317" t="s">
        <v>2390</v>
      </c>
      <c r="F1715" s="317" t="s">
        <v>2770</v>
      </c>
      <c r="G1715" s="318" t="s">
        <v>518</v>
      </c>
      <c r="H1715" s="319">
        <v>13.856666666676757</v>
      </c>
      <c r="I1715" s="319">
        <v>0</v>
      </c>
      <c r="J1715" s="319">
        <v>0</v>
      </c>
      <c r="K1715" s="320">
        <v>30</v>
      </c>
      <c r="L1715" s="320">
        <v>45</v>
      </c>
      <c r="M1715" s="320">
        <v>1</v>
      </c>
      <c r="N1715" s="333" t="s">
        <v>225</v>
      </c>
      <c r="O1715" s="333" t="s">
        <v>225</v>
      </c>
      <c r="P1715" s="334" t="s">
        <v>225</v>
      </c>
      <c r="Q1715" s="144"/>
    </row>
    <row r="1716" spans="3:18" x14ac:dyDescent="0.2">
      <c r="C1716" s="315">
        <v>826</v>
      </c>
      <c r="D1716" s="316" t="s">
        <v>2695</v>
      </c>
      <c r="E1716" s="317" t="s">
        <v>2390</v>
      </c>
      <c r="F1716" s="317" t="s">
        <v>2770</v>
      </c>
      <c r="G1716" s="318" t="s">
        <v>520</v>
      </c>
      <c r="H1716" s="319">
        <v>7.7733333333162591</v>
      </c>
      <c r="I1716" s="319">
        <v>0</v>
      </c>
      <c r="J1716" s="319">
        <v>0</v>
      </c>
      <c r="K1716" s="320">
        <v>30</v>
      </c>
      <c r="L1716" s="320">
        <v>45</v>
      </c>
      <c r="M1716" s="320">
        <v>1</v>
      </c>
      <c r="N1716" s="333" t="s">
        <v>225</v>
      </c>
      <c r="O1716" s="333" t="s">
        <v>225</v>
      </c>
      <c r="P1716" s="334" t="s">
        <v>225</v>
      </c>
      <c r="Q1716" s="144"/>
    </row>
    <row r="1717" spans="3:18" x14ac:dyDescent="0.2">
      <c r="C1717" s="315">
        <v>827</v>
      </c>
      <c r="D1717" s="316" t="s">
        <v>2695</v>
      </c>
      <c r="E1717" s="317" t="s">
        <v>2390</v>
      </c>
      <c r="F1717" s="317" t="s">
        <v>2770</v>
      </c>
      <c r="G1717" s="318" t="s">
        <v>519</v>
      </c>
      <c r="H1717" s="319">
        <v>42.556666666700039</v>
      </c>
      <c r="I1717" s="319">
        <v>182.87999999999303</v>
      </c>
      <c r="J1717" s="319">
        <v>0</v>
      </c>
      <c r="K1717" s="320">
        <v>30</v>
      </c>
      <c r="L1717" s="320">
        <v>45</v>
      </c>
      <c r="M1717" s="320">
        <v>1</v>
      </c>
      <c r="N1717" s="333" t="s">
        <v>224</v>
      </c>
      <c r="O1717" s="333" t="s">
        <v>224</v>
      </c>
      <c r="P1717" s="334" t="s">
        <v>225</v>
      </c>
      <c r="Q1717" s="144"/>
      <c r="R1717" s="144"/>
    </row>
    <row r="1718" spans="3:18" x14ac:dyDescent="0.2">
      <c r="C1718" s="315">
        <v>828</v>
      </c>
      <c r="D1718" s="316" t="s">
        <v>2695</v>
      </c>
      <c r="E1718" s="317" t="s">
        <v>2390</v>
      </c>
      <c r="F1718" s="317" t="s">
        <v>2734</v>
      </c>
      <c r="G1718" s="318" t="s">
        <v>552</v>
      </c>
      <c r="H1718" s="319">
        <v>6.7366666666930541</v>
      </c>
      <c r="I1718" s="319">
        <v>4.5533333333325574</v>
      </c>
      <c r="J1718" s="319">
        <v>0</v>
      </c>
      <c r="K1718" s="320">
        <v>30</v>
      </c>
      <c r="L1718" s="320">
        <v>45</v>
      </c>
      <c r="M1718" s="320">
        <v>1</v>
      </c>
      <c r="N1718" s="333" t="s">
        <v>225</v>
      </c>
      <c r="O1718" s="333" t="s">
        <v>225</v>
      </c>
      <c r="P1718" s="334" t="s">
        <v>225</v>
      </c>
      <c r="Q1718" s="144"/>
    </row>
    <row r="1719" spans="3:18" x14ac:dyDescent="0.2">
      <c r="C1719" s="315">
        <v>829</v>
      </c>
      <c r="D1719" s="316" t="s">
        <v>2695</v>
      </c>
      <c r="E1719" s="317" t="s">
        <v>2390</v>
      </c>
      <c r="F1719" s="317" t="s">
        <v>2771</v>
      </c>
      <c r="G1719" s="318" t="s">
        <v>566</v>
      </c>
      <c r="H1719" s="319">
        <v>16.689999999955763</v>
      </c>
      <c r="I1719" s="319">
        <v>0</v>
      </c>
      <c r="J1719" s="319">
        <v>0</v>
      </c>
      <c r="K1719" s="320">
        <v>30</v>
      </c>
      <c r="L1719" s="320">
        <v>45</v>
      </c>
      <c r="M1719" s="320">
        <v>1</v>
      </c>
      <c r="N1719" s="333" t="s">
        <v>225</v>
      </c>
      <c r="O1719" s="333" t="s">
        <v>225</v>
      </c>
      <c r="P1719" s="334" t="s">
        <v>225</v>
      </c>
      <c r="Q1719" s="144"/>
    </row>
    <row r="1720" spans="3:18" x14ac:dyDescent="0.2">
      <c r="C1720" s="315">
        <v>830</v>
      </c>
      <c r="D1720" s="316" t="s">
        <v>2695</v>
      </c>
      <c r="E1720" s="317" t="s">
        <v>2390</v>
      </c>
      <c r="F1720" s="317" t="s">
        <v>2772</v>
      </c>
      <c r="G1720" s="318" t="s">
        <v>573</v>
      </c>
      <c r="H1720" s="319">
        <v>21.096666666632519</v>
      </c>
      <c r="I1720" s="319">
        <v>0</v>
      </c>
      <c r="J1720" s="319">
        <v>0</v>
      </c>
      <c r="K1720" s="320">
        <v>30</v>
      </c>
      <c r="L1720" s="320">
        <v>45</v>
      </c>
      <c r="M1720" s="320">
        <v>1</v>
      </c>
      <c r="N1720" s="333" t="s">
        <v>225</v>
      </c>
      <c r="O1720" s="333" t="s">
        <v>225</v>
      </c>
      <c r="P1720" s="334" t="s">
        <v>225</v>
      </c>
      <c r="Q1720" s="145"/>
    </row>
    <row r="1721" spans="3:18" x14ac:dyDescent="0.2">
      <c r="C1721" s="315">
        <v>831</v>
      </c>
      <c r="D1721" s="316" t="s">
        <v>2695</v>
      </c>
      <c r="E1721" s="317" t="s">
        <v>2390</v>
      </c>
      <c r="F1721" s="317" t="s">
        <v>2737</v>
      </c>
      <c r="G1721" s="318" t="s">
        <v>592</v>
      </c>
      <c r="H1721" s="319">
        <v>14.386666666623206</v>
      </c>
      <c r="I1721" s="319">
        <v>0</v>
      </c>
      <c r="J1721" s="319">
        <v>0</v>
      </c>
      <c r="K1721" s="320">
        <v>30</v>
      </c>
      <c r="L1721" s="320">
        <v>45</v>
      </c>
      <c r="M1721" s="320">
        <v>1</v>
      </c>
      <c r="N1721" s="333" t="s">
        <v>225</v>
      </c>
      <c r="O1721" s="333" t="s">
        <v>225</v>
      </c>
      <c r="P1721" s="334" t="s">
        <v>225</v>
      </c>
      <c r="Q1721" s="144"/>
    </row>
    <row r="1722" spans="3:18" x14ac:dyDescent="0.2">
      <c r="C1722" s="315">
        <v>832</v>
      </c>
      <c r="D1722" s="316" t="s">
        <v>2695</v>
      </c>
      <c r="E1722" s="317" t="s">
        <v>2390</v>
      </c>
      <c r="F1722" s="317" t="s">
        <v>2737</v>
      </c>
      <c r="G1722" s="318" t="s">
        <v>593</v>
      </c>
      <c r="H1722" s="319">
        <v>7.6999999999883588</v>
      </c>
      <c r="I1722" s="319">
        <v>0.35333333333255723</v>
      </c>
      <c r="J1722" s="319">
        <v>0.2</v>
      </c>
      <c r="K1722" s="320">
        <v>30</v>
      </c>
      <c r="L1722" s="320">
        <v>45</v>
      </c>
      <c r="M1722" s="320">
        <v>1</v>
      </c>
      <c r="N1722" s="333" t="s">
        <v>225</v>
      </c>
      <c r="O1722" s="333" t="s">
        <v>225</v>
      </c>
      <c r="P1722" s="334" t="s">
        <v>225</v>
      </c>
      <c r="Q1722" s="144"/>
    </row>
    <row r="1723" spans="3:18" x14ac:dyDescent="0.2">
      <c r="C1723" s="315">
        <v>833</v>
      </c>
      <c r="D1723" s="316" t="s">
        <v>2695</v>
      </c>
      <c r="E1723" s="317" t="s">
        <v>2390</v>
      </c>
      <c r="F1723" s="317" t="s">
        <v>2761</v>
      </c>
      <c r="G1723" s="318" t="s">
        <v>601</v>
      </c>
      <c r="H1723" s="319">
        <v>9.1033333333558399</v>
      </c>
      <c r="I1723" s="319">
        <v>0.17999999999301508</v>
      </c>
      <c r="J1723" s="319">
        <v>0.2</v>
      </c>
      <c r="K1723" s="320">
        <v>30</v>
      </c>
      <c r="L1723" s="320">
        <v>45</v>
      </c>
      <c r="M1723" s="320">
        <v>1</v>
      </c>
      <c r="N1723" s="333" t="s">
        <v>225</v>
      </c>
      <c r="O1723" s="333" t="s">
        <v>225</v>
      </c>
      <c r="P1723" s="334" t="s">
        <v>225</v>
      </c>
      <c r="Q1723" s="144"/>
    </row>
    <row r="1724" spans="3:18" x14ac:dyDescent="0.2">
      <c r="C1724" s="315">
        <v>834</v>
      </c>
      <c r="D1724" s="316" t="s">
        <v>2695</v>
      </c>
      <c r="E1724" s="317" t="s">
        <v>2390</v>
      </c>
      <c r="F1724" s="317" t="s">
        <v>2764</v>
      </c>
      <c r="G1724" s="318" t="s">
        <v>612</v>
      </c>
      <c r="H1724" s="319">
        <v>11.25</v>
      </c>
      <c r="I1724" s="319">
        <v>4.030000000004657</v>
      </c>
      <c r="J1724" s="319">
        <v>1</v>
      </c>
      <c r="K1724" s="320">
        <v>30</v>
      </c>
      <c r="L1724" s="320">
        <v>45</v>
      </c>
      <c r="M1724" s="320">
        <v>1</v>
      </c>
      <c r="N1724" s="333" t="s">
        <v>225</v>
      </c>
      <c r="O1724" s="333" t="s">
        <v>225</v>
      </c>
      <c r="P1724" s="334" t="s">
        <v>225</v>
      </c>
      <c r="Q1724" s="145"/>
    </row>
    <row r="1725" spans="3:18" x14ac:dyDescent="0.2">
      <c r="C1725" s="315">
        <v>838</v>
      </c>
      <c r="D1725" s="316" t="s">
        <v>2695</v>
      </c>
      <c r="E1725" s="317" t="s">
        <v>2390</v>
      </c>
      <c r="F1725" s="317" t="s">
        <v>2773</v>
      </c>
      <c r="G1725" s="318" t="s">
        <v>595</v>
      </c>
      <c r="H1725" s="319" t="s">
        <v>84</v>
      </c>
      <c r="I1725" s="319" t="s">
        <v>84</v>
      </c>
      <c r="J1725" s="319" t="s">
        <v>84</v>
      </c>
      <c r="K1725" s="320">
        <v>30</v>
      </c>
      <c r="L1725" s="320">
        <v>45</v>
      </c>
      <c r="M1725" s="320">
        <v>1</v>
      </c>
      <c r="N1725" s="333" t="s">
        <v>4096</v>
      </c>
      <c r="O1725" s="333" t="s">
        <v>4096</v>
      </c>
      <c r="P1725" s="334" t="s">
        <v>4096</v>
      </c>
      <c r="Q1725" s="144"/>
    </row>
    <row r="1726" spans="3:18" x14ac:dyDescent="0.2">
      <c r="C1726" s="315">
        <v>846</v>
      </c>
      <c r="D1726" s="316" t="s">
        <v>2695</v>
      </c>
      <c r="E1726" s="317" t="s">
        <v>2390</v>
      </c>
      <c r="F1726" s="317" t="s">
        <v>2774</v>
      </c>
      <c r="G1726" s="318" t="s">
        <v>543</v>
      </c>
      <c r="H1726" s="319">
        <v>22.273333333292978</v>
      </c>
      <c r="I1726" s="319">
        <v>0</v>
      </c>
      <c r="J1726" s="319">
        <v>0</v>
      </c>
      <c r="K1726" s="320">
        <v>30</v>
      </c>
      <c r="L1726" s="320">
        <v>45</v>
      </c>
      <c r="M1726" s="320">
        <v>1</v>
      </c>
      <c r="N1726" s="333" t="s">
        <v>225</v>
      </c>
      <c r="O1726" s="333" t="s">
        <v>225</v>
      </c>
      <c r="P1726" s="334" t="s">
        <v>225</v>
      </c>
      <c r="Q1726" s="144"/>
    </row>
    <row r="1727" spans="3:18" x14ac:dyDescent="0.2">
      <c r="C1727" s="315">
        <v>847</v>
      </c>
      <c r="D1727" s="316" t="s">
        <v>2695</v>
      </c>
      <c r="E1727" s="317" t="s">
        <v>2390</v>
      </c>
      <c r="F1727" s="317" t="s">
        <v>2774</v>
      </c>
      <c r="G1727" s="318" t="s">
        <v>544</v>
      </c>
      <c r="H1727" s="319">
        <v>9.4266666667303074</v>
      </c>
      <c r="I1727" s="319">
        <v>0.43666666665812959</v>
      </c>
      <c r="J1727" s="319">
        <v>0.2</v>
      </c>
      <c r="K1727" s="320">
        <v>30</v>
      </c>
      <c r="L1727" s="320">
        <v>45</v>
      </c>
      <c r="M1727" s="320">
        <v>1</v>
      </c>
      <c r="N1727" s="333" t="s">
        <v>225</v>
      </c>
      <c r="O1727" s="333" t="s">
        <v>225</v>
      </c>
      <c r="P1727" s="334" t="s">
        <v>225</v>
      </c>
      <c r="Q1727" s="144"/>
    </row>
    <row r="1728" spans="3:18" x14ac:dyDescent="0.2">
      <c r="C1728" s="315">
        <v>848</v>
      </c>
      <c r="D1728" s="316" t="s">
        <v>2695</v>
      </c>
      <c r="E1728" s="317" t="s">
        <v>2390</v>
      </c>
      <c r="F1728" s="317" t="s">
        <v>2774</v>
      </c>
      <c r="G1728" s="318" t="s">
        <v>545</v>
      </c>
      <c r="H1728" s="319">
        <v>19.750000000011642</v>
      </c>
      <c r="I1728" s="319">
        <v>0</v>
      </c>
      <c r="J1728" s="319">
        <v>0</v>
      </c>
      <c r="K1728" s="320">
        <v>30</v>
      </c>
      <c r="L1728" s="320">
        <v>45</v>
      </c>
      <c r="M1728" s="320">
        <v>1</v>
      </c>
      <c r="N1728" s="333" t="s">
        <v>225</v>
      </c>
      <c r="O1728" s="333" t="s">
        <v>225</v>
      </c>
      <c r="P1728" s="334" t="s">
        <v>225</v>
      </c>
      <c r="Q1728" s="144"/>
    </row>
    <row r="1729" spans="3:17" x14ac:dyDescent="0.2">
      <c r="C1729" s="315">
        <v>858</v>
      </c>
      <c r="D1729" s="316" t="s">
        <v>2695</v>
      </c>
      <c r="E1729" s="317" t="s">
        <v>2390</v>
      </c>
      <c r="F1729" s="317" t="s">
        <v>2775</v>
      </c>
      <c r="G1729" s="318" t="s">
        <v>605</v>
      </c>
      <c r="H1729" s="319">
        <v>4.4533333333558405</v>
      </c>
      <c r="I1729" s="319">
        <v>10.04000000000233</v>
      </c>
      <c r="J1729" s="319">
        <v>0</v>
      </c>
      <c r="K1729" s="320">
        <v>30</v>
      </c>
      <c r="L1729" s="320">
        <v>45</v>
      </c>
      <c r="M1729" s="320">
        <v>1</v>
      </c>
      <c r="N1729" s="333" t="s">
        <v>225</v>
      </c>
      <c r="O1729" s="333" t="s">
        <v>225</v>
      </c>
      <c r="P1729" s="334" t="s">
        <v>225</v>
      </c>
      <c r="Q1729" s="144"/>
    </row>
    <row r="1730" spans="3:17" x14ac:dyDescent="0.2">
      <c r="C1730" s="315">
        <v>859</v>
      </c>
      <c r="D1730" s="316" t="s">
        <v>2695</v>
      </c>
      <c r="E1730" s="317" t="s">
        <v>2390</v>
      </c>
      <c r="F1730" s="317" t="s">
        <v>2730</v>
      </c>
      <c r="G1730" s="318" t="s">
        <v>506</v>
      </c>
      <c r="H1730" s="319">
        <v>41.376666666660462</v>
      </c>
      <c r="I1730" s="319">
        <v>1.3333333333488555</v>
      </c>
      <c r="J1730" s="319">
        <v>0</v>
      </c>
      <c r="K1730" s="320">
        <v>30</v>
      </c>
      <c r="L1730" s="320">
        <v>45</v>
      </c>
      <c r="M1730" s="320">
        <v>1</v>
      </c>
      <c r="N1730" s="333" t="s">
        <v>224</v>
      </c>
      <c r="O1730" s="333" t="s">
        <v>225</v>
      </c>
      <c r="P1730" s="334" t="s">
        <v>225</v>
      </c>
      <c r="Q1730" s="144"/>
    </row>
    <row r="1731" spans="3:17" x14ac:dyDescent="0.2">
      <c r="C1731" s="315">
        <v>860</v>
      </c>
      <c r="D1731" s="316" t="s">
        <v>2695</v>
      </c>
      <c r="E1731" s="317" t="s">
        <v>2390</v>
      </c>
      <c r="F1731" s="317" t="s">
        <v>2776</v>
      </c>
      <c r="G1731" s="318" t="s">
        <v>510</v>
      </c>
      <c r="H1731" s="319">
        <v>13.423333333327902</v>
      </c>
      <c r="I1731" s="319">
        <v>1.3466666666907259</v>
      </c>
      <c r="J1731" s="319">
        <v>0</v>
      </c>
      <c r="K1731" s="320">
        <v>30</v>
      </c>
      <c r="L1731" s="320">
        <v>45</v>
      </c>
      <c r="M1731" s="320">
        <v>1</v>
      </c>
      <c r="N1731" s="333" t="s">
        <v>225</v>
      </c>
      <c r="O1731" s="333" t="s">
        <v>225</v>
      </c>
      <c r="P1731" s="334" t="s">
        <v>225</v>
      </c>
      <c r="Q1731" s="144"/>
    </row>
    <row r="1732" spans="3:17" x14ac:dyDescent="0.2">
      <c r="C1732" s="315">
        <v>861</v>
      </c>
      <c r="D1732" s="316" t="s">
        <v>2695</v>
      </c>
      <c r="E1732" s="317" t="s">
        <v>2390</v>
      </c>
      <c r="F1732" s="317" t="s">
        <v>2776</v>
      </c>
      <c r="G1732" s="318" t="s">
        <v>511</v>
      </c>
      <c r="H1732" s="319">
        <v>7.8066666666883977</v>
      </c>
      <c r="I1732" s="319">
        <v>0</v>
      </c>
      <c r="J1732" s="319">
        <v>0</v>
      </c>
      <c r="K1732" s="320">
        <v>30</v>
      </c>
      <c r="L1732" s="320">
        <v>45</v>
      </c>
      <c r="M1732" s="320">
        <v>1</v>
      </c>
      <c r="N1732" s="333" t="s">
        <v>225</v>
      </c>
      <c r="O1732" s="333" t="s">
        <v>225</v>
      </c>
      <c r="P1732" s="334" t="s">
        <v>225</v>
      </c>
      <c r="Q1732" s="144"/>
    </row>
    <row r="1733" spans="3:17" x14ac:dyDescent="0.2">
      <c r="C1733" s="315">
        <v>862</v>
      </c>
      <c r="D1733" s="316" t="s">
        <v>2695</v>
      </c>
      <c r="E1733" s="317" t="s">
        <v>2390</v>
      </c>
      <c r="F1733" s="317" t="s">
        <v>2731</v>
      </c>
      <c r="G1733" s="318" t="s">
        <v>512</v>
      </c>
      <c r="H1733" s="319">
        <v>19.980000000027943</v>
      </c>
      <c r="I1733" s="319">
        <v>0.71999999997206032</v>
      </c>
      <c r="J1733" s="319">
        <v>0.2</v>
      </c>
      <c r="K1733" s="320">
        <v>30</v>
      </c>
      <c r="L1733" s="320">
        <v>45</v>
      </c>
      <c r="M1733" s="320">
        <v>1</v>
      </c>
      <c r="N1733" s="333" t="s">
        <v>225</v>
      </c>
      <c r="O1733" s="333" t="s">
        <v>225</v>
      </c>
      <c r="P1733" s="334" t="s">
        <v>225</v>
      </c>
      <c r="Q1733" s="144"/>
    </row>
    <row r="1734" spans="3:17" x14ac:dyDescent="0.2">
      <c r="C1734" s="315">
        <v>863</v>
      </c>
      <c r="D1734" s="316" t="s">
        <v>2695</v>
      </c>
      <c r="E1734" s="317" t="s">
        <v>2390</v>
      </c>
      <c r="F1734" s="317" t="s">
        <v>2777</v>
      </c>
      <c r="G1734" s="318" t="s">
        <v>515</v>
      </c>
      <c r="H1734" s="319">
        <v>30.880000000004657</v>
      </c>
      <c r="I1734" s="319">
        <v>0.19666666664415972</v>
      </c>
      <c r="J1734" s="319">
        <v>0</v>
      </c>
      <c r="K1734" s="320">
        <v>30</v>
      </c>
      <c r="L1734" s="320">
        <v>45</v>
      </c>
      <c r="M1734" s="320">
        <v>1</v>
      </c>
      <c r="N1734" s="333" t="s">
        <v>224</v>
      </c>
      <c r="O1734" s="333" t="s">
        <v>225</v>
      </c>
      <c r="P1734" s="334" t="s">
        <v>225</v>
      </c>
      <c r="Q1734" s="144"/>
    </row>
    <row r="1735" spans="3:17" x14ac:dyDescent="0.2">
      <c r="C1735" s="315">
        <v>864</v>
      </c>
      <c r="D1735" s="316" t="s">
        <v>2695</v>
      </c>
      <c r="E1735" s="317" t="s">
        <v>2390</v>
      </c>
      <c r="F1735" s="317" t="s">
        <v>2777</v>
      </c>
      <c r="G1735" s="318" t="s">
        <v>516</v>
      </c>
      <c r="H1735" s="319">
        <v>7.9233333333511844</v>
      </c>
      <c r="I1735" s="319">
        <v>0</v>
      </c>
      <c r="J1735" s="319">
        <v>0</v>
      </c>
      <c r="K1735" s="320">
        <v>30</v>
      </c>
      <c r="L1735" s="320">
        <v>45</v>
      </c>
      <c r="M1735" s="320">
        <v>1</v>
      </c>
      <c r="N1735" s="333" t="s">
        <v>225</v>
      </c>
      <c r="O1735" s="333" t="s">
        <v>225</v>
      </c>
      <c r="P1735" s="334" t="s">
        <v>225</v>
      </c>
      <c r="Q1735" s="144"/>
    </row>
    <row r="1736" spans="3:17" x14ac:dyDescent="0.2">
      <c r="C1736" s="315">
        <v>865</v>
      </c>
      <c r="D1736" s="316" t="s">
        <v>2695</v>
      </c>
      <c r="E1736" s="317" t="s">
        <v>2390</v>
      </c>
      <c r="F1736" s="317" t="s">
        <v>2777</v>
      </c>
      <c r="G1736" s="318" t="s">
        <v>517</v>
      </c>
      <c r="H1736" s="319">
        <v>7.2633333333302295</v>
      </c>
      <c r="I1736" s="319">
        <v>2.6833333333139309</v>
      </c>
      <c r="J1736" s="319">
        <v>0</v>
      </c>
      <c r="K1736" s="320">
        <v>30</v>
      </c>
      <c r="L1736" s="320">
        <v>45</v>
      </c>
      <c r="M1736" s="320">
        <v>1</v>
      </c>
      <c r="N1736" s="333" t="s">
        <v>225</v>
      </c>
      <c r="O1736" s="333" t="s">
        <v>225</v>
      </c>
      <c r="P1736" s="334" t="s">
        <v>225</v>
      </c>
      <c r="Q1736" s="144"/>
    </row>
    <row r="1737" spans="3:17" x14ac:dyDescent="0.2">
      <c r="C1737" s="315">
        <v>866</v>
      </c>
      <c r="D1737" s="316" t="s">
        <v>2695</v>
      </c>
      <c r="E1737" s="317" t="s">
        <v>2390</v>
      </c>
      <c r="F1737" s="317" t="s">
        <v>2777</v>
      </c>
      <c r="G1737" s="318" t="s">
        <v>514</v>
      </c>
      <c r="H1737" s="319">
        <v>5.6933333333465272</v>
      </c>
      <c r="I1737" s="319">
        <v>0</v>
      </c>
      <c r="J1737" s="319">
        <v>0</v>
      </c>
      <c r="K1737" s="320">
        <v>30</v>
      </c>
      <c r="L1737" s="320">
        <v>45</v>
      </c>
      <c r="M1737" s="320">
        <v>1</v>
      </c>
      <c r="N1737" s="333" t="s">
        <v>225</v>
      </c>
      <c r="O1737" s="333" t="s">
        <v>225</v>
      </c>
      <c r="P1737" s="334" t="s">
        <v>225</v>
      </c>
      <c r="Q1737" s="144"/>
    </row>
    <row r="1738" spans="3:17" x14ac:dyDescent="0.2">
      <c r="C1738" s="315">
        <v>867</v>
      </c>
      <c r="D1738" s="316" t="s">
        <v>2695</v>
      </c>
      <c r="E1738" s="317" t="s">
        <v>2390</v>
      </c>
      <c r="F1738" s="317" t="s">
        <v>2778</v>
      </c>
      <c r="G1738" s="318" t="s">
        <v>522</v>
      </c>
      <c r="H1738" s="319">
        <v>6.5466666666674431</v>
      </c>
      <c r="I1738" s="319">
        <v>3.8333333333255726</v>
      </c>
      <c r="J1738" s="319">
        <v>0</v>
      </c>
      <c r="K1738" s="320">
        <v>30</v>
      </c>
      <c r="L1738" s="320">
        <v>45</v>
      </c>
      <c r="M1738" s="320">
        <v>1</v>
      </c>
      <c r="N1738" s="333" t="s">
        <v>225</v>
      </c>
      <c r="O1738" s="333" t="s">
        <v>225</v>
      </c>
      <c r="P1738" s="334" t="s">
        <v>225</v>
      </c>
      <c r="Q1738" s="144"/>
    </row>
    <row r="1739" spans="3:17" x14ac:dyDescent="0.2">
      <c r="C1739" s="315">
        <v>868</v>
      </c>
      <c r="D1739" s="316" t="s">
        <v>2695</v>
      </c>
      <c r="E1739" s="317" t="s">
        <v>2390</v>
      </c>
      <c r="F1739" s="317" t="s">
        <v>2778</v>
      </c>
      <c r="G1739" s="318" t="s">
        <v>523</v>
      </c>
      <c r="H1739" s="319">
        <v>5.7633333332953045</v>
      </c>
      <c r="I1739" s="319">
        <v>0.37666666667209941</v>
      </c>
      <c r="J1739" s="319">
        <v>0</v>
      </c>
      <c r="K1739" s="320">
        <v>30</v>
      </c>
      <c r="L1739" s="320">
        <v>45</v>
      </c>
      <c r="M1739" s="320">
        <v>1</v>
      </c>
      <c r="N1739" s="333" t="s">
        <v>225</v>
      </c>
      <c r="O1739" s="333" t="s">
        <v>225</v>
      </c>
      <c r="P1739" s="334" t="s">
        <v>225</v>
      </c>
      <c r="Q1739" s="144"/>
    </row>
    <row r="1740" spans="3:17" x14ac:dyDescent="0.2">
      <c r="C1740" s="315">
        <v>869</v>
      </c>
      <c r="D1740" s="316" t="s">
        <v>2695</v>
      </c>
      <c r="E1740" s="317" t="s">
        <v>2390</v>
      </c>
      <c r="F1740" s="317" t="s">
        <v>2778</v>
      </c>
      <c r="G1740" s="318" t="s">
        <v>524</v>
      </c>
      <c r="H1740" s="319">
        <v>2.4066666666534733</v>
      </c>
      <c r="I1740" s="319">
        <v>0</v>
      </c>
      <c r="J1740" s="319">
        <v>0</v>
      </c>
      <c r="K1740" s="320">
        <v>30</v>
      </c>
      <c r="L1740" s="320">
        <v>45</v>
      </c>
      <c r="M1740" s="320">
        <v>1</v>
      </c>
      <c r="N1740" s="333" t="s">
        <v>225</v>
      </c>
      <c r="O1740" s="333" t="s">
        <v>225</v>
      </c>
      <c r="P1740" s="334" t="s">
        <v>225</v>
      </c>
      <c r="Q1740" s="144"/>
    </row>
    <row r="1741" spans="3:17" x14ac:dyDescent="0.2">
      <c r="C1741" s="315">
        <v>870</v>
      </c>
      <c r="D1741" s="316" t="s">
        <v>2695</v>
      </c>
      <c r="E1741" s="317" t="s">
        <v>2390</v>
      </c>
      <c r="F1741" s="317" t="s">
        <v>2779</v>
      </c>
      <c r="G1741" s="318" t="s">
        <v>525</v>
      </c>
      <c r="H1741" s="319" t="s">
        <v>84</v>
      </c>
      <c r="I1741" s="319" t="s">
        <v>84</v>
      </c>
      <c r="J1741" s="319" t="s">
        <v>84</v>
      </c>
      <c r="K1741" s="320">
        <v>30</v>
      </c>
      <c r="L1741" s="320">
        <v>45</v>
      </c>
      <c r="M1741" s="320">
        <v>1</v>
      </c>
      <c r="N1741" s="333" t="s">
        <v>4096</v>
      </c>
      <c r="O1741" s="333" t="s">
        <v>4096</v>
      </c>
      <c r="P1741" s="334" t="s">
        <v>4096</v>
      </c>
      <c r="Q1741" s="144"/>
    </row>
    <row r="1742" spans="3:17" x14ac:dyDescent="0.2">
      <c r="C1742" s="315">
        <v>871</v>
      </c>
      <c r="D1742" s="316" t="s">
        <v>2695</v>
      </c>
      <c r="E1742" s="317" t="s">
        <v>2390</v>
      </c>
      <c r="F1742" s="317" t="s">
        <v>2779</v>
      </c>
      <c r="G1742" s="318" t="s">
        <v>526</v>
      </c>
      <c r="H1742" s="319" t="s">
        <v>84</v>
      </c>
      <c r="I1742" s="319" t="s">
        <v>84</v>
      </c>
      <c r="J1742" s="319" t="s">
        <v>84</v>
      </c>
      <c r="K1742" s="320">
        <v>30</v>
      </c>
      <c r="L1742" s="320">
        <v>45</v>
      </c>
      <c r="M1742" s="320">
        <v>1</v>
      </c>
      <c r="N1742" s="333" t="s">
        <v>4096</v>
      </c>
      <c r="O1742" s="333" t="s">
        <v>4096</v>
      </c>
      <c r="P1742" s="334" t="s">
        <v>4096</v>
      </c>
      <c r="Q1742" s="144"/>
    </row>
    <row r="1743" spans="3:17" x14ac:dyDescent="0.2">
      <c r="C1743" s="315">
        <v>873</v>
      </c>
      <c r="D1743" s="316" t="s">
        <v>2695</v>
      </c>
      <c r="E1743" s="317" t="s">
        <v>2390</v>
      </c>
      <c r="F1743" s="317" t="s">
        <v>2780</v>
      </c>
      <c r="G1743" s="318" t="s">
        <v>527</v>
      </c>
      <c r="H1743" s="319">
        <v>5.2999999999883585</v>
      </c>
      <c r="I1743" s="319">
        <v>9.9999999976716943E-3</v>
      </c>
      <c r="J1743" s="319">
        <v>0.2</v>
      </c>
      <c r="K1743" s="320">
        <v>30</v>
      </c>
      <c r="L1743" s="320">
        <v>45</v>
      </c>
      <c r="M1743" s="320">
        <v>1</v>
      </c>
      <c r="N1743" s="333" t="s">
        <v>225</v>
      </c>
      <c r="O1743" s="333" t="s">
        <v>225</v>
      </c>
      <c r="P1743" s="334" t="s">
        <v>225</v>
      </c>
      <c r="Q1743" s="144"/>
    </row>
    <row r="1744" spans="3:17" x14ac:dyDescent="0.2">
      <c r="C1744" s="315">
        <v>874</v>
      </c>
      <c r="D1744" s="316" t="s">
        <v>2695</v>
      </c>
      <c r="E1744" s="317" t="s">
        <v>2390</v>
      </c>
      <c r="F1744" s="317" t="s">
        <v>2780</v>
      </c>
      <c r="G1744" s="318" t="s">
        <v>528</v>
      </c>
      <c r="H1744" s="319">
        <v>8.9400000000488955</v>
      </c>
      <c r="I1744" s="319">
        <v>0</v>
      </c>
      <c r="J1744" s="319">
        <v>0</v>
      </c>
      <c r="K1744" s="320">
        <v>30</v>
      </c>
      <c r="L1744" s="320">
        <v>45</v>
      </c>
      <c r="M1744" s="320">
        <v>1</v>
      </c>
      <c r="N1744" s="333" t="s">
        <v>225</v>
      </c>
      <c r="O1744" s="333" t="s">
        <v>225</v>
      </c>
      <c r="P1744" s="334" t="s">
        <v>225</v>
      </c>
      <c r="Q1744" s="144"/>
    </row>
    <row r="1745" spans="3:17" x14ac:dyDescent="0.2">
      <c r="C1745" s="315">
        <v>875</v>
      </c>
      <c r="D1745" s="316" t="s">
        <v>2695</v>
      </c>
      <c r="E1745" s="317" t="s">
        <v>2390</v>
      </c>
      <c r="F1745" s="317" t="s">
        <v>2780</v>
      </c>
      <c r="G1745" s="318" t="s">
        <v>529</v>
      </c>
      <c r="H1745" s="319">
        <v>8.7633333332953054</v>
      </c>
      <c r="I1745" s="319">
        <v>12.943333333334886</v>
      </c>
      <c r="J1745" s="319">
        <v>0</v>
      </c>
      <c r="K1745" s="320">
        <v>30</v>
      </c>
      <c r="L1745" s="320">
        <v>45</v>
      </c>
      <c r="M1745" s="320">
        <v>1</v>
      </c>
      <c r="N1745" s="333" t="s">
        <v>225</v>
      </c>
      <c r="O1745" s="333" t="s">
        <v>225</v>
      </c>
      <c r="P1745" s="334" t="s">
        <v>225</v>
      </c>
      <c r="Q1745" s="144"/>
    </row>
    <row r="1746" spans="3:17" x14ac:dyDescent="0.2">
      <c r="C1746" s="315">
        <v>876</v>
      </c>
      <c r="D1746" s="316" t="s">
        <v>2695</v>
      </c>
      <c r="E1746" s="317" t="s">
        <v>2390</v>
      </c>
      <c r="F1746" s="317" t="s">
        <v>2732</v>
      </c>
      <c r="G1746" s="318" t="s">
        <v>531</v>
      </c>
      <c r="H1746" s="319">
        <v>17.746666666609237</v>
      </c>
      <c r="I1746" s="319">
        <v>2.3233333333279007</v>
      </c>
      <c r="J1746" s="319">
        <v>0.4</v>
      </c>
      <c r="K1746" s="320">
        <v>30</v>
      </c>
      <c r="L1746" s="320">
        <v>45</v>
      </c>
      <c r="M1746" s="320">
        <v>1</v>
      </c>
      <c r="N1746" s="333" t="s">
        <v>225</v>
      </c>
      <c r="O1746" s="333" t="s">
        <v>225</v>
      </c>
      <c r="P1746" s="334" t="s">
        <v>225</v>
      </c>
      <c r="Q1746" s="144"/>
    </row>
    <row r="1747" spans="3:17" x14ac:dyDescent="0.2">
      <c r="C1747" s="315">
        <v>877</v>
      </c>
      <c r="D1747" s="316" t="s">
        <v>2695</v>
      </c>
      <c r="E1747" s="317" t="s">
        <v>2390</v>
      </c>
      <c r="F1747" s="317" t="s">
        <v>2732</v>
      </c>
      <c r="G1747" s="318" t="s">
        <v>533</v>
      </c>
      <c r="H1747" s="319">
        <v>13.436666666669772</v>
      </c>
      <c r="I1747" s="319">
        <v>0.54666666666744279</v>
      </c>
      <c r="J1747" s="319">
        <v>0</v>
      </c>
      <c r="K1747" s="320">
        <v>30</v>
      </c>
      <c r="L1747" s="320">
        <v>45</v>
      </c>
      <c r="M1747" s="320">
        <v>1</v>
      </c>
      <c r="N1747" s="333" t="s">
        <v>225</v>
      </c>
      <c r="O1747" s="333" t="s">
        <v>225</v>
      </c>
      <c r="P1747" s="334" t="s">
        <v>225</v>
      </c>
      <c r="Q1747" s="144"/>
    </row>
    <row r="1748" spans="3:17" x14ac:dyDescent="0.2">
      <c r="C1748" s="315">
        <v>878</v>
      </c>
      <c r="D1748" s="316" t="s">
        <v>2695</v>
      </c>
      <c r="E1748" s="317" t="s">
        <v>2390</v>
      </c>
      <c r="F1748" s="317" t="s">
        <v>2732</v>
      </c>
      <c r="G1748" s="318" t="s">
        <v>534</v>
      </c>
      <c r="H1748" s="319">
        <v>9.8999999999650754</v>
      </c>
      <c r="I1748" s="319">
        <v>3.3333333337213847E-2</v>
      </c>
      <c r="J1748" s="319">
        <v>0.4</v>
      </c>
      <c r="K1748" s="320">
        <v>30</v>
      </c>
      <c r="L1748" s="320">
        <v>45</v>
      </c>
      <c r="M1748" s="320">
        <v>1</v>
      </c>
      <c r="N1748" s="333" t="s">
        <v>225</v>
      </c>
      <c r="O1748" s="333" t="s">
        <v>225</v>
      </c>
      <c r="P1748" s="334" t="s">
        <v>225</v>
      </c>
      <c r="Q1748" s="144"/>
    </row>
    <row r="1749" spans="3:17" x14ac:dyDescent="0.2">
      <c r="C1749" s="315">
        <v>879</v>
      </c>
      <c r="D1749" s="316" t="s">
        <v>2695</v>
      </c>
      <c r="E1749" s="317" t="s">
        <v>2390</v>
      </c>
      <c r="F1749" s="317" t="s">
        <v>2732</v>
      </c>
      <c r="G1749" s="318" t="s">
        <v>530</v>
      </c>
      <c r="H1749" s="319">
        <v>16.426666666637175</v>
      </c>
      <c r="I1749" s="319">
        <v>0.14666666669072584</v>
      </c>
      <c r="J1749" s="319">
        <v>0.2</v>
      </c>
      <c r="K1749" s="320">
        <v>30</v>
      </c>
      <c r="L1749" s="320">
        <v>45</v>
      </c>
      <c r="M1749" s="320">
        <v>1</v>
      </c>
      <c r="N1749" s="333" t="s">
        <v>225</v>
      </c>
      <c r="O1749" s="333" t="s">
        <v>225</v>
      </c>
      <c r="P1749" s="334" t="s">
        <v>225</v>
      </c>
      <c r="Q1749" s="144"/>
    </row>
    <row r="1750" spans="3:17" x14ac:dyDescent="0.2">
      <c r="C1750" s="315">
        <v>880</v>
      </c>
      <c r="D1750" s="316" t="s">
        <v>2695</v>
      </c>
      <c r="E1750" s="317" t="s">
        <v>2390</v>
      </c>
      <c r="F1750" s="317" t="s">
        <v>2733</v>
      </c>
      <c r="G1750" s="318" t="s">
        <v>536</v>
      </c>
      <c r="H1750" s="319">
        <v>10.163333333283664</v>
      </c>
      <c r="I1750" s="319">
        <v>3.18000000002794</v>
      </c>
      <c r="J1750" s="319">
        <v>0.4</v>
      </c>
      <c r="K1750" s="320">
        <v>30</v>
      </c>
      <c r="L1750" s="320">
        <v>45</v>
      </c>
      <c r="M1750" s="320">
        <v>1</v>
      </c>
      <c r="N1750" s="333" t="s">
        <v>225</v>
      </c>
      <c r="O1750" s="333" t="s">
        <v>225</v>
      </c>
      <c r="P1750" s="334" t="s">
        <v>225</v>
      </c>
      <c r="Q1750" s="144"/>
    </row>
    <row r="1751" spans="3:17" x14ac:dyDescent="0.2">
      <c r="C1751" s="315">
        <v>881</v>
      </c>
      <c r="D1751" s="316" t="s">
        <v>2695</v>
      </c>
      <c r="E1751" s="317" t="s">
        <v>2390</v>
      </c>
      <c r="F1751" s="317" t="s">
        <v>2733</v>
      </c>
      <c r="G1751" s="318" t="s">
        <v>537</v>
      </c>
      <c r="H1751" s="319">
        <v>10.690000000025613</v>
      </c>
      <c r="I1751" s="319">
        <v>2.6633333333535121</v>
      </c>
      <c r="J1751" s="319">
        <v>0</v>
      </c>
      <c r="K1751" s="320">
        <v>30</v>
      </c>
      <c r="L1751" s="320">
        <v>45</v>
      </c>
      <c r="M1751" s="320">
        <v>1</v>
      </c>
      <c r="N1751" s="333" t="s">
        <v>225</v>
      </c>
      <c r="O1751" s="333" t="s">
        <v>225</v>
      </c>
      <c r="P1751" s="334" t="s">
        <v>225</v>
      </c>
      <c r="Q1751" s="144"/>
    </row>
    <row r="1752" spans="3:17" x14ac:dyDescent="0.2">
      <c r="C1752" s="315">
        <v>882</v>
      </c>
      <c r="D1752" s="316" t="s">
        <v>2695</v>
      </c>
      <c r="E1752" s="317" t="s">
        <v>2390</v>
      </c>
      <c r="F1752" s="317" t="s">
        <v>2733</v>
      </c>
      <c r="G1752" s="318" t="s">
        <v>538</v>
      </c>
      <c r="H1752" s="319">
        <v>8.3900000000372525</v>
      </c>
      <c r="I1752" s="319">
        <v>0</v>
      </c>
      <c r="J1752" s="319">
        <v>0</v>
      </c>
      <c r="K1752" s="320">
        <v>30</v>
      </c>
      <c r="L1752" s="320">
        <v>45</v>
      </c>
      <c r="M1752" s="320">
        <v>1</v>
      </c>
      <c r="N1752" s="333" t="s">
        <v>225</v>
      </c>
      <c r="O1752" s="333" t="s">
        <v>225</v>
      </c>
      <c r="P1752" s="334" t="s">
        <v>225</v>
      </c>
      <c r="Q1752" s="144"/>
    </row>
    <row r="1753" spans="3:17" x14ac:dyDescent="0.2">
      <c r="C1753" s="315">
        <v>883</v>
      </c>
      <c r="D1753" s="316" t="s">
        <v>2695</v>
      </c>
      <c r="E1753" s="317" t="s">
        <v>2390</v>
      </c>
      <c r="F1753" s="317" t="s">
        <v>2781</v>
      </c>
      <c r="G1753" s="318" t="s">
        <v>541</v>
      </c>
      <c r="H1753" s="319">
        <v>30.629999999993018</v>
      </c>
      <c r="I1753" s="319">
        <v>0.49999999998835848</v>
      </c>
      <c r="J1753" s="319">
        <v>0</v>
      </c>
      <c r="K1753" s="320">
        <v>30</v>
      </c>
      <c r="L1753" s="320">
        <v>45</v>
      </c>
      <c r="M1753" s="320">
        <v>1</v>
      </c>
      <c r="N1753" s="333" t="s">
        <v>224</v>
      </c>
      <c r="O1753" s="333" t="s">
        <v>225</v>
      </c>
      <c r="P1753" s="334" t="s">
        <v>225</v>
      </c>
      <c r="Q1753" s="144"/>
    </row>
    <row r="1754" spans="3:17" x14ac:dyDescent="0.2">
      <c r="C1754" s="315">
        <v>884</v>
      </c>
      <c r="D1754" s="316" t="s">
        <v>2695</v>
      </c>
      <c r="E1754" s="317" t="s">
        <v>2390</v>
      </c>
      <c r="F1754" s="317" t="s">
        <v>2781</v>
      </c>
      <c r="G1754" s="318" t="s">
        <v>542</v>
      </c>
      <c r="H1754" s="319">
        <v>1.4266666666720995</v>
      </c>
      <c r="I1754" s="319">
        <v>0.39333333332324405</v>
      </c>
      <c r="J1754" s="319">
        <v>0</v>
      </c>
      <c r="K1754" s="320">
        <v>30</v>
      </c>
      <c r="L1754" s="320">
        <v>45</v>
      </c>
      <c r="M1754" s="320">
        <v>1</v>
      </c>
      <c r="N1754" s="333" t="s">
        <v>225</v>
      </c>
      <c r="O1754" s="333" t="s">
        <v>225</v>
      </c>
      <c r="P1754" s="334" t="s">
        <v>225</v>
      </c>
      <c r="Q1754" s="144"/>
    </row>
    <row r="1755" spans="3:17" x14ac:dyDescent="0.2">
      <c r="C1755" s="315">
        <v>885</v>
      </c>
      <c r="D1755" s="316" t="s">
        <v>2695</v>
      </c>
      <c r="E1755" s="317" t="s">
        <v>2390</v>
      </c>
      <c r="F1755" s="317" t="s">
        <v>2781</v>
      </c>
      <c r="G1755" s="318" t="s">
        <v>540</v>
      </c>
      <c r="H1755" s="319">
        <v>2.25</v>
      </c>
      <c r="I1755" s="319">
        <v>0</v>
      </c>
      <c r="J1755" s="319">
        <v>0</v>
      </c>
      <c r="K1755" s="320">
        <v>30</v>
      </c>
      <c r="L1755" s="320">
        <v>45</v>
      </c>
      <c r="M1755" s="320">
        <v>1</v>
      </c>
      <c r="N1755" s="333" t="s">
        <v>225</v>
      </c>
      <c r="O1755" s="333" t="s">
        <v>225</v>
      </c>
      <c r="P1755" s="334" t="s">
        <v>225</v>
      </c>
      <c r="Q1755" s="144"/>
    </row>
    <row r="1756" spans="3:17" x14ac:dyDescent="0.2">
      <c r="C1756" s="315">
        <v>886</v>
      </c>
      <c r="D1756" s="316" t="s">
        <v>2695</v>
      </c>
      <c r="E1756" s="317" t="s">
        <v>2390</v>
      </c>
      <c r="F1756" s="317" t="s">
        <v>2774</v>
      </c>
      <c r="G1756" s="318" t="s">
        <v>546</v>
      </c>
      <c r="H1756" s="319">
        <v>8.426666666648817</v>
      </c>
      <c r="I1756" s="319">
        <v>0</v>
      </c>
      <c r="J1756" s="319">
        <v>0</v>
      </c>
      <c r="K1756" s="320">
        <v>30</v>
      </c>
      <c r="L1756" s="320">
        <v>45</v>
      </c>
      <c r="M1756" s="320">
        <v>1</v>
      </c>
      <c r="N1756" s="333" t="s">
        <v>225</v>
      </c>
      <c r="O1756" s="333" t="s">
        <v>225</v>
      </c>
      <c r="P1756" s="334" t="s">
        <v>225</v>
      </c>
      <c r="Q1756" s="144"/>
    </row>
    <row r="1757" spans="3:17" x14ac:dyDescent="0.2">
      <c r="C1757" s="315">
        <v>887</v>
      </c>
      <c r="D1757" s="316" t="s">
        <v>2695</v>
      </c>
      <c r="E1757" s="317" t="s">
        <v>2390</v>
      </c>
      <c r="F1757" s="317" t="s">
        <v>2782</v>
      </c>
      <c r="G1757" s="318" t="s">
        <v>548</v>
      </c>
      <c r="H1757" s="319">
        <v>14.199999999976718</v>
      </c>
      <c r="I1757" s="319">
        <v>0</v>
      </c>
      <c r="J1757" s="319">
        <v>0</v>
      </c>
      <c r="K1757" s="320">
        <v>30</v>
      </c>
      <c r="L1757" s="320">
        <v>45</v>
      </c>
      <c r="M1757" s="320">
        <v>1</v>
      </c>
      <c r="N1757" s="333" t="s">
        <v>225</v>
      </c>
      <c r="O1757" s="333" t="s">
        <v>225</v>
      </c>
      <c r="P1757" s="334" t="s">
        <v>225</v>
      </c>
      <c r="Q1757" s="144"/>
    </row>
    <row r="1758" spans="3:17" x14ac:dyDescent="0.2">
      <c r="C1758" s="315">
        <v>888</v>
      </c>
      <c r="D1758" s="316" t="s">
        <v>2695</v>
      </c>
      <c r="E1758" s="317" t="s">
        <v>2390</v>
      </c>
      <c r="F1758" s="317" t="s">
        <v>2782</v>
      </c>
      <c r="G1758" s="318" t="s">
        <v>549</v>
      </c>
      <c r="H1758" s="319">
        <v>16.03333333331393</v>
      </c>
      <c r="I1758" s="319">
        <v>1.4266666666720995</v>
      </c>
      <c r="J1758" s="319">
        <v>0</v>
      </c>
      <c r="K1758" s="320">
        <v>30</v>
      </c>
      <c r="L1758" s="320">
        <v>45</v>
      </c>
      <c r="M1758" s="320">
        <v>1</v>
      </c>
      <c r="N1758" s="333" t="s">
        <v>225</v>
      </c>
      <c r="O1758" s="333" t="s">
        <v>225</v>
      </c>
      <c r="P1758" s="334" t="s">
        <v>225</v>
      </c>
      <c r="Q1758" s="144"/>
    </row>
    <row r="1759" spans="3:17" x14ac:dyDescent="0.2">
      <c r="C1759" s="315">
        <v>889</v>
      </c>
      <c r="D1759" s="316" t="s">
        <v>2695</v>
      </c>
      <c r="E1759" s="317" t="s">
        <v>2390</v>
      </c>
      <c r="F1759" s="317" t="s">
        <v>2782</v>
      </c>
      <c r="G1759" s="318" t="s">
        <v>547</v>
      </c>
      <c r="H1759" s="319">
        <v>14.316666666569654</v>
      </c>
      <c r="I1759" s="319">
        <v>0</v>
      </c>
      <c r="J1759" s="319">
        <v>0</v>
      </c>
      <c r="K1759" s="320">
        <v>30</v>
      </c>
      <c r="L1759" s="320">
        <v>45</v>
      </c>
      <c r="M1759" s="320">
        <v>1</v>
      </c>
      <c r="N1759" s="333" t="s">
        <v>225</v>
      </c>
      <c r="O1759" s="333" t="s">
        <v>225</v>
      </c>
      <c r="P1759" s="334" t="s">
        <v>225</v>
      </c>
      <c r="Q1759" s="144"/>
    </row>
    <row r="1760" spans="3:17" x14ac:dyDescent="0.2">
      <c r="C1760" s="315">
        <v>890</v>
      </c>
      <c r="D1760" s="316" t="s">
        <v>2695</v>
      </c>
      <c r="E1760" s="317" t="s">
        <v>2390</v>
      </c>
      <c r="F1760" s="317" t="s">
        <v>2734</v>
      </c>
      <c r="G1760" s="318" t="s">
        <v>553</v>
      </c>
      <c r="H1760" s="319">
        <v>21.813333333330231</v>
      </c>
      <c r="I1760" s="319">
        <v>0</v>
      </c>
      <c r="J1760" s="319">
        <v>0</v>
      </c>
      <c r="K1760" s="320">
        <v>30</v>
      </c>
      <c r="L1760" s="320">
        <v>45</v>
      </c>
      <c r="M1760" s="320">
        <v>1</v>
      </c>
      <c r="N1760" s="333" t="s">
        <v>225</v>
      </c>
      <c r="O1760" s="333" t="s">
        <v>225</v>
      </c>
      <c r="P1760" s="334" t="s">
        <v>225</v>
      </c>
      <c r="Q1760" s="144"/>
    </row>
    <row r="1761" spans="3:17" x14ac:dyDescent="0.2">
      <c r="C1761" s="315">
        <v>891</v>
      </c>
      <c r="D1761" s="316" t="s">
        <v>2695</v>
      </c>
      <c r="E1761" s="317" t="s">
        <v>2390</v>
      </c>
      <c r="F1761" s="317" t="s">
        <v>2783</v>
      </c>
      <c r="G1761" s="318" t="s">
        <v>555</v>
      </c>
      <c r="H1761" s="319">
        <v>14.233333333348856</v>
      </c>
      <c r="I1761" s="319">
        <v>6.6666666534729302E-3</v>
      </c>
      <c r="J1761" s="319">
        <v>0.2</v>
      </c>
      <c r="K1761" s="320">
        <v>30</v>
      </c>
      <c r="L1761" s="320">
        <v>45</v>
      </c>
      <c r="M1761" s="320">
        <v>1</v>
      </c>
      <c r="N1761" s="333" t="s">
        <v>225</v>
      </c>
      <c r="O1761" s="333" t="s">
        <v>225</v>
      </c>
      <c r="P1761" s="334" t="s">
        <v>225</v>
      </c>
      <c r="Q1761" s="144"/>
    </row>
    <row r="1762" spans="3:17" x14ac:dyDescent="0.2">
      <c r="C1762" s="315">
        <v>892</v>
      </c>
      <c r="D1762" s="316" t="s">
        <v>2695</v>
      </c>
      <c r="E1762" s="317" t="s">
        <v>2390</v>
      </c>
      <c r="F1762" s="317" t="s">
        <v>2783</v>
      </c>
      <c r="G1762" s="318" t="s">
        <v>556</v>
      </c>
      <c r="H1762" s="319">
        <v>13.309999999974389</v>
      </c>
      <c r="I1762" s="319">
        <v>0</v>
      </c>
      <c r="J1762" s="319">
        <v>0</v>
      </c>
      <c r="K1762" s="320">
        <v>30</v>
      </c>
      <c r="L1762" s="320">
        <v>45</v>
      </c>
      <c r="M1762" s="320">
        <v>1</v>
      </c>
      <c r="N1762" s="333" t="s">
        <v>225</v>
      </c>
      <c r="O1762" s="333" t="s">
        <v>225</v>
      </c>
      <c r="P1762" s="334" t="s">
        <v>225</v>
      </c>
      <c r="Q1762" s="144"/>
    </row>
    <row r="1763" spans="3:17" x14ac:dyDescent="0.2">
      <c r="C1763" s="315">
        <v>893</v>
      </c>
      <c r="D1763" s="316" t="s">
        <v>2695</v>
      </c>
      <c r="E1763" s="317" t="s">
        <v>2390</v>
      </c>
      <c r="F1763" s="317" t="s">
        <v>2783</v>
      </c>
      <c r="G1763" s="318" t="s">
        <v>554</v>
      </c>
      <c r="H1763" s="319">
        <v>6.8933333333116025</v>
      </c>
      <c r="I1763" s="319">
        <v>0</v>
      </c>
      <c r="J1763" s="319">
        <v>0</v>
      </c>
      <c r="K1763" s="320">
        <v>30</v>
      </c>
      <c r="L1763" s="320">
        <v>45</v>
      </c>
      <c r="M1763" s="320">
        <v>1</v>
      </c>
      <c r="N1763" s="333" t="s">
        <v>225</v>
      </c>
      <c r="O1763" s="333" t="s">
        <v>225</v>
      </c>
      <c r="P1763" s="334" t="s">
        <v>225</v>
      </c>
      <c r="Q1763" s="144"/>
    </row>
    <row r="1764" spans="3:17" x14ac:dyDescent="0.2">
      <c r="C1764" s="315">
        <v>894</v>
      </c>
      <c r="D1764" s="316" t="s">
        <v>2695</v>
      </c>
      <c r="E1764" s="317" t="s">
        <v>2390</v>
      </c>
      <c r="F1764" s="317" t="s">
        <v>2784</v>
      </c>
      <c r="G1764" s="318" t="s">
        <v>557</v>
      </c>
      <c r="H1764" s="319">
        <v>27.053333333437333</v>
      </c>
      <c r="I1764" s="319">
        <v>0.41999999997206033</v>
      </c>
      <c r="J1764" s="319">
        <v>0.2</v>
      </c>
      <c r="K1764" s="320">
        <v>30</v>
      </c>
      <c r="L1764" s="320">
        <v>45</v>
      </c>
      <c r="M1764" s="320">
        <v>1</v>
      </c>
      <c r="N1764" s="333" t="s">
        <v>225</v>
      </c>
      <c r="O1764" s="333" t="s">
        <v>225</v>
      </c>
      <c r="P1764" s="334" t="s">
        <v>225</v>
      </c>
      <c r="Q1764" s="144"/>
    </row>
    <row r="1765" spans="3:17" x14ac:dyDescent="0.2">
      <c r="C1765" s="315">
        <v>895</v>
      </c>
      <c r="D1765" s="316" t="s">
        <v>2695</v>
      </c>
      <c r="E1765" s="317" t="s">
        <v>2390</v>
      </c>
      <c r="F1765" s="317" t="s">
        <v>2784</v>
      </c>
      <c r="G1765" s="318" t="s">
        <v>558</v>
      </c>
      <c r="H1765" s="319">
        <v>19.876666666672101</v>
      </c>
      <c r="I1765" s="319">
        <v>0.53333333332557231</v>
      </c>
      <c r="J1765" s="319">
        <v>0.2</v>
      </c>
      <c r="K1765" s="320">
        <v>30</v>
      </c>
      <c r="L1765" s="320">
        <v>45</v>
      </c>
      <c r="M1765" s="320">
        <v>1</v>
      </c>
      <c r="N1765" s="333" t="s">
        <v>225</v>
      </c>
      <c r="O1765" s="333" t="s">
        <v>225</v>
      </c>
      <c r="P1765" s="334" t="s">
        <v>225</v>
      </c>
      <c r="Q1765" s="144"/>
    </row>
    <row r="1766" spans="3:17" x14ac:dyDescent="0.2">
      <c r="C1766" s="315">
        <v>896</v>
      </c>
      <c r="D1766" s="316" t="s">
        <v>2695</v>
      </c>
      <c r="E1766" s="317" t="s">
        <v>2390</v>
      </c>
      <c r="F1766" s="317" t="s">
        <v>2784</v>
      </c>
      <c r="G1766" s="318" t="s">
        <v>559</v>
      </c>
      <c r="H1766" s="319">
        <v>7.0066666666651152</v>
      </c>
      <c r="I1766" s="319">
        <v>0.21000000002095476</v>
      </c>
      <c r="J1766" s="319">
        <v>0.4</v>
      </c>
      <c r="K1766" s="320">
        <v>30</v>
      </c>
      <c r="L1766" s="320">
        <v>45</v>
      </c>
      <c r="M1766" s="320">
        <v>1</v>
      </c>
      <c r="N1766" s="333" t="s">
        <v>225</v>
      </c>
      <c r="O1766" s="333" t="s">
        <v>225</v>
      </c>
      <c r="P1766" s="334" t="s">
        <v>225</v>
      </c>
      <c r="Q1766" s="144"/>
    </row>
    <row r="1767" spans="3:17" x14ac:dyDescent="0.2">
      <c r="C1767" s="315">
        <v>897</v>
      </c>
      <c r="D1767" s="316" t="s">
        <v>2695</v>
      </c>
      <c r="E1767" s="317" t="s">
        <v>2390</v>
      </c>
      <c r="F1767" s="317" t="s">
        <v>2784</v>
      </c>
      <c r="G1767" s="318" t="s">
        <v>560</v>
      </c>
      <c r="H1767" s="319">
        <v>8.9600000000442375</v>
      </c>
      <c r="I1767" s="319">
        <v>1.333333330694586E-2</v>
      </c>
      <c r="J1767" s="319">
        <v>0.2</v>
      </c>
      <c r="K1767" s="320">
        <v>30</v>
      </c>
      <c r="L1767" s="320">
        <v>45</v>
      </c>
      <c r="M1767" s="320">
        <v>1</v>
      </c>
      <c r="N1767" s="333" t="s">
        <v>225</v>
      </c>
      <c r="O1767" s="333" t="s">
        <v>225</v>
      </c>
      <c r="P1767" s="334" t="s">
        <v>225</v>
      </c>
      <c r="Q1767" s="144"/>
    </row>
    <row r="1768" spans="3:17" x14ac:dyDescent="0.2">
      <c r="C1768" s="315">
        <v>898</v>
      </c>
      <c r="D1768" s="316" t="s">
        <v>2695</v>
      </c>
      <c r="E1768" s="317" t="s">
        <v>2390</v>
      </c>
      <c r="F1768" s="317" t="s">
        <v>2785</v>
      </c>
      <c r="G1768" s="318" t="s">
        <v>562</v>
      </c>
      <c r="H1768" s="319">
        <v>55.989999999990687</v>
      </c>
      <c r="I1768" s="319">
        <v>8.8466666666558016</v>
      </c>
      <c r="J1768" s="319">
        <v>0</v>
      </c>
      <c r="K1768" s="320">
        <v>30</v>
      </c>
      <c r="L1768" s="320">
        <v>45</v>
      </c>
      <c r="M1768" s="320">
        <v>1</v>
      </c>
      <c r="N1768" s="333" t="s">
        <v>224</v>
      </c>
      <c r="O1768" s="333" t="s">
        <v>225</v>
      </c>
      <c r="P1768" s="334" t="s">
        <v>225</v>
      </c>
      <c r="Q1768" s="144"/>
    </row>
    <row r="1769" spans="3:17" x14ac:dyDescent="0.2">
      <c r="C1769" s="315">
        <v>899</v>
      </c>
      <c r="D1769" s="316" t="s">
        <v>2695</v>
      </c>
      <c r="E1769" s="317" t="s">
        <v>2390</v>
      </c>
      <c r="F1769" s="317" t="s">
        <v>2785</v>
      </c>
      <c r="G1769" s="318" t="s">
        <v>563</v>
      </c>
      <c r="H1769" s="319">
        <v>69.056666666641831</v>
      </c>
      <c r="I1769" s="319">
        <v>2.766666666674428</v>
      </c>
      <c r="J1769" s="319">
        <v>0</v>
      </c>
      <c r="K1769" s="320">
        <v>30</v>
      </c>
      <c r="L1769" s="320">
        <v>45</v>
      </c>
      <c r="M1769" s="320">
        <v>1</v>
      </c>
      <c r="N1769" s="333" t="s">
        <v>224</v>
      </c>
      <c r="O1769" s="333" t="s">
        <v>225</v>
      </c>
      <c r="P1769" s="334" t="s">
        <v>225</v>
      </c>
      <c r="Q1769" s="144"/>
    </row>
    <row r="1770" spans="3:17" x14ac:dyDescent="0.2">
      <c r="C1770" s="315">
        <v>900</v>
      </c>
      <c r="D1770" s="316" t="s">
        <v>2695</v>
      </c>
      <c r="E1770" s="317" t="s">
        <v>2390</v>
      </c>
      <c r="F1770" s="317" t="s">
        <v>2785</v>
      </c>
      <c r="G1770" s="318" t="s">
        <v>561</v>
      </c>
      <c r="H1770" s="319">
        <v>5.3066666666418314</v>
      </c>
      <c r="I1770" s="319">
        <v>20.283333333337215</v>
      </c>
      <c r="J1770" s="319">
        <v>0.2</v>
      </c>
      <c r="K1770" s="320">
        <v>30</v>
      </c>
      <c r="L1770" s="320">
        <v>45</v>
      </c>
      <c r="M1770" s="320">
        <v>1</v>
      </c>
      <c r="N1770" s="333" t="s">
        <v>225</v>
      </c>
      <c r="O1770" s="333" t="s">
        <v>225</v>
      </c>
      <c r="P1770" s="334" t="s">
        <v>225</v>
      </c>
      <c r="Q1770" s="144"/>
    </row>
    <row r="1771" spans="3:17" x14ac:dyDescent="0.2">
      <c r="C1771" s="315">
        <v>901</v>
      </c>
      <c r="D1771" s="316" t="s">
        <v>2695</v>
      </c>
      <c r="E1771" s="317" t="s">
        <v>2390</v>
      </c>
      <c r="F1771" s="317" t="s">
        <v>2771</v>
      </c>
      <c r="G1771" s="318" t="s">
        <v>564</v>
      </c>
      <c r="H1771" s="319">
        <v>6.7866666666464885</v>
      </c>
      <c r="I1771" s="319">
        <v>3.3066666666883977</v>
      </c>
      <c r="J1771" s="319">
        <v>0</v>
      </c>
      <c r="K1771" s="320">
        <v>30</v>
      </c>
      <c r="L1771" s="320">
        <v>45</v>
      </c>
      <c r="M1771" s="320">
        <v>1</v>
      </c>
      <c r="N1771" s="333" t="s">
        <v>225</v>
      </c>
      <c r="O1771" s="333" t="s">
        <v>225</v>
      </c>
      <c r="P1771" s="334" t="s">
        <v>225</v>
      </c>
      <c r="Q1771" s="144"/>
    </row>
    <row r="1772" spans="3:17" x14ac:dyDescent="0.2">
      <c r="C1772" s="315">
        <v>902</v>
      </c>
      <c r="D1772" s="316" t="s">
        <v>2695</v>
      </c>
      <c r="E1772" s="317" t="s">
        <v>2390</v>
      </c>
      <c r="F1772" s="317" t="s">
        <v>2771</v>
      </c>
      <c r="G1772" s="318" t="s">
        <v>565</v>
      </c>
      <c r="H1772" s="319">
        <v>13.559999999986031</v>
      </c>
      <c r="I1772" s="319">
        <v>0.48999999999068677</v>
      </c>
      <c r="J1772" s="319">
        <v>0.2</v>
      </c>
      <c r="K1772" s="320">
        <v>30</v>
      </c>
      <c r="L1772" s="320">
        <v>45</v>
      </c>
      <c r="M1772" s="320">
        <v>1</v>
      </c>
      <c r="N1772" s="333" t="s">
        <v>225</v>
      </c>
      <c r="O1772" s="333" t="s">
        <v>225</v>
      </c>
      <c r="P1772" s="334" t="s">
        <v>225</v>
      </c>
      <c r="Q1772" s="144"/>
    </row>
    <row r="1773" spans="3:17" x14ac:dyDescent="0.2">
      <c r="C1773" s="315">
        <v>903</v>
      </c>
      <c r="D1773" s="316" t="s">
        <v>2695</v>
      </c>
      <c r="E1773" s="317" t="s">
        <v>2390</v>
      </c>
      <c r="F1773" s="317" t="s">
        <v>2786</v>
      </c>
      <c r="G1773" s="318" t="s">
        <v>567</v>
      </c>
      <c r="H1773" s="319">
        <v>5.7633333333651535</v>
      </c>
      <c r="I1773" s="319">
        <v>0.68333333332557233</v>
      </c>
      <c r="J1773" s="319">
        <v>0</v>
      </c>
      <c r="K1773" s="320">
        <v>30</v>
      </c>
      <c r="L1773" s="320">
        <v>45</v>
      </c>
      <c r="M1773" s="320">
        <v>1</v>
      </c>
      <c r="N1773" s="333" t="s">
        <v>225</v>
      </c>
      <c r="O1773" s="333" t="s">
        <v>225</v>
      </c>
      <c r="P1773" s="334" t="s">
        <v>225</v>
      </c>
      <c r="Q1773" s="144"/>
    </row>
    <row r="1774" spans="3:17" x14ac:dyDescent="0.2">
      <c r="C1774" s="315">
        <v>904</v>
      </c>
      <c r="D1774" s="316" t="s">
        <v>2695</v>
      </c>
      <c r="E1774" s="317" t="s">
        <v>2390</v>
      </c>
      <c r="F1774" s="317" t="s">
        <v>2786</v>
      </c>
      <c r="G1774" s="318" t="s">
        <v>568</v>
      </c>
      <c r="H1774" s="319">
        <v>5.5433333333116028</v>
      </c>
      <c r="I1774" s="319">
        <v>0.77333333330461762</v>
      </c>
      <c r="J1774" s="319">
        <v>0</v>
      </c>
      <c r="K1774" s="320">
        <v>30</v>
      </c>
      <c r="L1774" s="320">
        <v>45</v>
      </c>
      <c r="M1774" s="320">
        <v>1</v>
      </c>
      <c r="N1774" s="333" t="s">
        <v>225</v>
      </c>
      <c r="O1774" s="333" t="s">
        <v>225</v>
      </c>
      <c r="P1774" s="334" t="s">
        <v>225</v>
      </c>
      <c r="Q1774" s="144"/>
    </row>
    <row r="1775" spans="3:17" x14ac:dyDescent="0.2">
      <c r="C1775" s="315">
        <v>905</v>
      </c>
      <c r="D1775" s="316" t="s">
        <v>2695</v>
      </c>
      <c r="E1775" s="317" t="s">
        <v>2390</v>
      </c>
      <c r="F1775" s="317" t="s">
        <v>2772</v>
      </c>
      <c r="G1775" s="318" t="s">
        <v>570</v>
      </c>
      <c r="H1775" s="319">
        <v>5.6300000000162989</v>
      </c>
      <c r="I1775" s="319">
        <v>0</v>
      </c>
      <c r="J1775" s="319">
        <v>0</v>
      </c>
      <c r="K1775" s="320">
        <v>30</v>
      </c>
      <c r="L1775" s="320">
        <v>45</v>
      </c>
      <c r="M1775" s="320">
        <v>1</v>
      </c>
      <c r="N1775" s="333" t="s">
        <v>225</v>
      </c>
      <c r="O1775" s="333" t="s">
        <v>225</v>
      </c>
      <c r="P1775" s="334" t="s">
        <v>225</v>
      </c>
      <c r="Q1775" s="144"/>
    </row>
    <row r="1776" spans="3:17" x14ac:dyDescent="0.2">
      <c r="C1776" s="315">
        <v>906</v>
      </c>
      <c r="D1776" s="316" t="s">
        <v>2695</v>
      </c>
      <c r="E1776" s="317" t="s">
        <v>2390</v>
      </c>
      <c r="F1776" s="317" t="s">
        <v>2772</v>
      </c>
      <c r="G1776" s="318" t="s">
        <v>571</v>
      </c>
      <c r="H1776" s="319">
        <v>10.36333333334187</v>
      </c>
      <c r="I1776" s="319">
        <v>0</v>
      </c>
      <c r="J1776" s="319">
        <v>0</v>
      </c>
      <c r="K1776" s="320">
        <v>30</v>
      </c>
      <c r="L1776" s="320">
        <v>45</v>
      </c>
      <c r="M1776" s="320">
        <v>1</v>
      </c>
      <c r="N1776" s="333" t="s">
        <v>225</v>
      </c>
      <c r="O1776" s="333" t="s">
        <v>225</v>
      </c>
      <c r="P1776" s="334" t="s">
        <v>225</v>
      </c>
      <c r="Q1776" s="144"/>
    </row>
    <row r="1777" spans="3:17" x14ac:dyDescent="0.2">
      <c r="C1777" s="315">
        <v>907</v>
      </c>
      <c r="D1777" s="316" t="s">
        <v>2695</v>
      </c>
      <c r="E1777" s="317" t="s">
        <v>2390</v>
      </c>
      <c r="F1777" s="317" t="s">
        <v>2772</v>
      </c>
      <c r="G1777" s="318" t="s">
        <v>572</v>
      </c>
      <c r="H1777" s="319">
        <v>17.826666666730308</v>
      </c>
      <c r="I1777" s="319">
        <v>0.43333333331393081</v>
      </c>
      <c r="J1777" s="319">
        <v>0</v>
      </c>
      <c r="K1777" s="320">
        <v>30</v>
      </c>
      <c r="L1777" s="320">
        <v>45</v>
      </c>
      <c r="M1777" s="320">
        <v>1</v>
      </c>
      <c r="N1777" s="333" t="s">
        <v>225</v>
      </c>
      <c r="O1777" s="333" t="s">
        <v>225</v>
      </c>
      <c r="P1777" s="334" t="s">
        <v>225</v>
      </c>
      <c r="Q1777" s="144"/>
    </row>
    <row r="1778" spans="3:17" x14ac:dyDescent="0.2">
      <c r="C1778" s="315">
        <v>908</v>
      </c>
      <c r="D1778" s="316" t="s">
        <v>2695</v>
      </c>
      <c r="E1778" s="317" t="s">
        <v>2390</v>
      </c>
      <c r="F1778" s="317" t="s">
        <v>2772</v>
      </c>
      <c r="G1778" s="318" t="s">
        <v>569</v>
      </c>
      <c r="H1778" s="319">
        <v>4.8533333333325572</v>
      </c>
      <c r="I1778" s="319">
        <v>0</v>
      </c>
      <c r="J1778" s="319">
        <v>0</v>
      </c>
      <c r="K1778" s="320">
        <v>30</v>
      </c>
      <c r="L1778" s="320">
        <v>45</v>
      </c>
      <c r="M1778" s="320">
        <v>1</v>
      </c>
      <c r="N1778" s="333" t="s">
        <v>225</v>
      </c>
      <c r="O1778" s="333" t="s">
        <v>225</v>
      </c>
      <c r="P1778" s="334" t="s">
        <v>225</v>
      </c>
      <c r="Q1778" s="144"/>
    </row>
    <row r="1779" spans="3:17" x14ac:dyDescent="0.2">
      <c r="C1779" s="315">
        <v>909</v>
      </c>
      <c r="D1779" s="316" t="s">
        <v>2695</v>
      </c>
      <c r="E1779" s="317" t="s">
        <v>2390</v>
      </c>
      <c r="F1779" s="317" t="s">
        <v>2787</v>
      </c>
      <c r="G1779" s="318" t="s">
        <v>575</v>
      </c>
      <c r="H1779" s="319">
        <v>2.289999999990687</v>
      </c>
      <c r="I1779" s="319">
        <v>0</v>
      </c>
      <c r="J1779" s="319">
        <v>0</v>
      </c>
      <c r="K1779" s="320">
        <v>30</v>
      </c>
      <c r="L1779" s="320">
        <v>45</v>
      </c>
      <c r="M1779" s="320">
        <v>1</v>
      </c>
      <c r="N1779" s="333" t="s">
        <v>225</v>
      </c>
      <c r="O1779" s="333" t="s">
        <v>225</v>
      </c>
      <c r="P1779" s="334" t="s">
        <v>225</v>
      </c>
      <c r="Q1779" s="144"/>
    </row>
    <row r="1780" spans="3:17" x14ac:dyDescent="0.2">
      <c r="C1780" s="315">
        <v>910</v>
      </c>
      <c r="D1780" s="316" t="s">
        <v>2695</v>
      </c>
      <c r="E1780" s="317" t="s">
        <v>2390</v>
      </c>
      <c r="F1780" s="317" t="s">
        <v>2787</v>
      </c>
      <c r="G1780" s="318" t="s">
        <v>574</v>
      </c>
      <c r="H1780" s="319" t="s">
        <v>84</v>
      </c>
      <c r="I1780" s="319" t="s">
        <v>84</v>
      </c>
      <c r="J1780" s="319" t="s">
        <v>84</v>
      </c>
      <c r="K1780" s="320">
        <v>30</v>
      </c>
      <c r="L1780" s="320">
        <v>45</v>
      </c>
      <c r="M1780" s="320">
        <v>1</v>
      </c>
      <c r="N1780" s="333" t="s">
        <v>4096</v>
      </c>
      <c r="O1780" s="333" t="s">
        <v>4096</v>
      </c>
      <c r="P1780" s="334" t="s">
        <v>4096</v>
      </c>
      <c r="Q1780" s="144"/>
    </row>
    <row r="1781" spans="3:17" x14ac:dyDescent="0.2">
      <c r="C1781" s="315">
        <v>911</v>
      </c>
      <c r="D1781" s="316" t="s">
        <v>2695</v>
      </c>
      <c r="E1781" s="317" t="s">
        <v>2390</v>
      </c>
      <c r="F1781" s="317" t="s">
        <v>2735</v>
      </c>
      <c r="G1781" s="318" t="s">
        <v>576</v>
      </c>
      <c r="H1781" s="319">
        <v>9.9733333332929774</v>
      </c>
      <c r="I1781" s="319">
        <v>0</v>
      </c>
      <c r="J1781" s="319">
        <v>0</v>
      </c>
      <c r="K1781" s="320">
        <v>30</v>
      </c>
      <c r="L1781" s="320">
        <v>45</v>
      </c>
      <c r="M1781" s="320">
        <v>1</v>
      </c>
      <c r="N1781" s="333" t="s">
        <v>225</v>
      </c>
      <c r="O1781" s="333" t="s">
        <v>225</v>
      </c>
      <c r="P1781" s="334" t="s">
        <v>225</v>
      </c>
      <c r="Q1781" s="144"/>
    </row>
    <row r="1782" spans="3:17" x14ac:dyDescent="0.2">
      <c r="C1782" s="315">
        <v>912</v>
      </c>
      <c r="D1782" s="316" t="s">
        <v>2695</v>
      </c>
      <c r="E1782" s="317" t="s">
        <v>2390</v>
      </c>
      <c r="F1782" s="317" t="s">
        <v>2736</v>
      </c>
      <c r="G1782" s="318" t="s">
        <v>580</v>
      </c>
      <c r="H1782" s="319">
        <v>16.740000000083821</v>
      </c>
      <c r="I1782" s="319">
        <v>0</v>
      </c>
      <c r="J1782" s="319">
        <v>0</v>
      </c>
      <c r="K1782" s="320">
        <v>30</v>
      </c>
      <c r="L1782" s="320">
        <v>45</v>
      </c>
      <c r="M1782" s="320">
        <v>1</v>
      </c>
      <c r="N1782" s="333" t="s">
        <v>225</v>
      </c>
      <c r="O1782" s="333" t="s">
        <v>225</v>
      </c>
      <c r="P1782" s="334" t="s">
        <v>225</v>
      </c>
      <c r="Q1782" s="144"/>
    </row>
    <row r="1783" spans="3:17" x14ac:dyDescent="0.2">
      <c r="C1783" s="315">
        <v>913</v>
      </c>
      <c r="D1783" s="316" t="s">
        <v>2695</v>
      </c>
      <c r="E1783" s="317" t="s">
        <v>2390</v>
      </c>
      <c r="F1783" s="317" t="s">
        <v>2788</v>
      </c>
      <c r="G1783" s="318" t="s">
        <v>581</v>
      </c>
      <c r="H1783" s="319">
        <v>14.039999999979045</v>
      </c>
      <c r="I1783" s="319">
        <v>0.94333333329996094</v>
      </c>
      <c r="J1783" s="319">
        <v>0</v>
      </c>
      <c r="K1783" s="320">
        <v>30</v>
      </c>
      <c r="L1783" s="320">
        <v>45</v>
      </c>
      <c r="M1783" s="320">
        <v>1</v>
      </c>
      <c r="N1783" s="333" t="s">
        <v>225</v>
      </c>
      <c r="O1783" s="333" t="s">
        <v>225</v>
      </c>
      <c r="P1783" s="334" t="s">
        <v>225</v>
      </c>
      <c r="Q1783" s="144"/>
    </row>
    <row r="1784" spans="3:17" x14ac:dyDescent="0.2">
      <c r="C1784" s="315">
        <v>914</v>
      </c>
      <c r="D1784" s="316" t="s">
        <v>2695</v>
      </c>
      <c r="E1784" s="317" t="s">
        <v>2390</v>
      </c>
      <c r="F1784" s="317" t="s">
        <v>2788</v>
      </c>
      <c r="G1784" s="318" t="s">
        <v>582</v>
      </c>
      <c r="H1784" s="319">
        <v>30.623333333409391</v>
      </c>
      <c r="I1784" s="319">
        <v>0</v>
      </c>
      <c r="J1784" s="319">
        <v>0</v>
      </c>
      <c r="K1784" s="320">
        <v>30</v>
      </c>
      <c r="L1784" s="320">
        <v>45</v>
      </c>
      <c r="M1784" s="320">
        <v>1</v>
      </c>
      <c r="N1784" s="333" t="s">
        <v>224</v>
      </c>
      <c r="O1784" s="333" t="s">
        <v>225</v>
      </c>
      <c r="P1784" s="334" t="s">
        <v>225</v>
      </c>
      <c r="Q1784" s="144"/>
    </row>
    <row r="1785" spans="3:17" x14ac:dyDescent="0.2">
      <c r="C1785" s="315">
        <v>915</v>
      </c>
      <c r="D1785" s="316" t="s">
        <v>2695</v>
      </c>
      <c r="E1785" s="317" t="s">
        <v>2390</v>
      </c>
      <c r="F1785" s="317" t="s">
        <v>2788</v>
      </c>
      <c r="G1785" s="318" t="s">
        <v>583</v>
      </c>
      <c r="H1785" s="319">
        <v>6.463333333341871</v>
      </c>
      <c r="I1785" s="319">
        <v>0.22333333332790062</v>
      </c>
      <c r="J1785" s="319">
        <v>0.2</v>
      </c>
      <c r="K1785" s="320">
        <v>30</v>
      </c>
      <c r="L1785" s="320">
        <v>45</v>
      </c>
      <c r="M1785" s="320">
        <v>1</v>
      </c>
      <c r="N1785" s="333" t="s">
        <v>225</v>
      </c>
      <c r="O1785" s="333" t="s">
        <v>225</v>
      </c>
      <c r="P1785" s="334" t="s">
        <v>225</v>
      </c>
      <c r="Q1785" s="144"/>
    </row>
    <row r="1786" spans="3:17" x14ac:dyDescent="0.2">
      <c r="C1786" s="315">
        <v>916</v>
      </c>
      <c r="D1786" s="316" t="s">
        <v>2695</v>
      </c>
      <c r="E1786" s="317" t="s">
        <v>2390</v>
      </c>
      <c r="F1786" s="317" t="s">
        <v>2789</v>
      </c>
      <c r="G1786" s="318" t="s">
        <v>584</v>
      </c>
      <c r="H1786" s="319">
        <v>66.373333333327906</v>
      </c>
      <c r="I1786" s="319">
        <v>0</v>
      </c>
      <c r="J1786" s="319">
        <v>0</v>
      </c>
      <c r="K1786" s="320">
        <v>30</v>
      </c>
      <c r="L1786" s="320">
        <v>45</v>
      </c>
      <c r="M1786" s="320">
        <v>1</v>
      </c>
      <c r="N1786" s="333" t="s">
        <v>224</v>
      </c>
      <c r="O1786" s="333" t="s">
        <v>225</v>
      </c>
      <c r="P1786" s="334" t="s">
        <v>225</v>
      </c>
      <c r="Q1786" s="144"/>
    </row>
    <row r="1787" spans="3:17" x14ac:dyDescent="0.2">
      <c r="C1787" s="315">
        <v>917</v>
      </c>
      <c r="D1787" s="316" t="s">
        <v>2695</v>
      </c>
      <c r="E1787" s="317" t="s">
        <v>2390</v>
      </c>
      <c r="F1787" s="317" t="s">
        <v>2789</v>
      </c>
      <c r="G1787" s="318" t="s">
        <v>585</v>
      </c>
      <c r="H1787" s="319">
        <v>10.416666666639504</v>
      </c>
      <c r="I1787" s="319">
        <v>0.8966666666558013</v>
      </c>
      <c r="J1787" s="319">
        <v>0.2</v>
      </c>
      <c r="K1787" s="320">
        <v>30</v>
      </c>
      <c r="L1787" s="320">
        <v>45</v>
      </c>
      <c r="M1787" s="320">
        <v>1</v>
      </c>
      <c r="N1787" s="333" t="s">
        <v>225</v>
      </c>
      <c r="O1787" s="333" t="s">
        <v>225</v>
      </c>
      <c r="P1787" s="334" t="s">
        <v>225</v>
      </c>
      <c r="Q1787" s="144"/>
    </row>
    <row r="1788" spans="3:17" x14ac:dyDescent="0.2">
      <c r="C1788" s="315">
        <v>918</v>
      </c>
      <c r="D1788" s="316" t="s">
        <v>2695</v>
      </c>
      <c r="E1788" s="317" t="s">
        <v>2390</v>
      </c>
      <c r="F1788" s="317" t="s">
        <v>2789</v>
      </c>
      <c r="G1788" s="318" t="s">
        <v>586</v>
      </c>
      <c r="H1788" s="319">
        <v>10.120000000053551</v>
      </c>
      <c r="I1788" s="319">
        <v>0</v>
      </c>
      <c r="J1788" s="319">
        <v>0</v>
      </c>
      <c r="K1788" s="320">
        <v>30</v>
      </c>
      <c r="L1788" s="320">
        <v>45</v>
      </c>
      <c r="M1788" s="320">
        <v>1</v>
      </c>
      <c r="N1788" s="333" t="s">
        <v>225</v>
      </c>
      <c r="O1788" s="333" t="s">
        <v>225</v>
      </c>
      <c r="P1788" s="334" t="s">
        <v>225</v>
      </c>
      <c r="Q1788" s="144"/>
    </row>
    <row r="1789" spans="3:17" x14ac:dyDescent="0.2">
      <c r="C1789" s="315">
        <v>919</v>
      </c>
      <c r="D1789" s="316" t="s">
        <v>2695</v>
      </c>
      <c r="E1789" s="317" t="s">
        <v>2390</v>
      </c>
      <c r="F1789" s="317" t="s">
        <v>2789</v>
      </c>
      <c r="G1789" s="318" t="s">
        <v>587</v>
      </c>
      <c r="H1789" s="319">
        <v>5.3933333333465274</v>
      </c>
      <c r="I1789" s="319">
        <v>0</v>
      </c>
      <c r="J1789" s="319">
        <v>0</v>
      </c>
      <c r="K1789" s="320">
        <v>30</v>
      </c>
      <c r="L1789" s="320">
        <v>45</v>
      </c>
      <c r="M1789" s="320">
        <v>1</v>
      </c>
      <c r="N1789" s="333" t="s">
        <v>225</v>
      </c>
      <c r="O1789" s="333" t="s">
        <v>225</v>
      </c>
      <c r="P1789" s="334" t="s">
        <v>225</v>
      </c>
      <c r="Q1789" s="144"/>
    </row>
    <row r="1790" spans="3:17" x14ac:dyDescent="0.2">
      <c r="C1790" s="315">
        <v>920</v>
      </c>
      <c r="D1790" s="316" t="s">
        <v>2695</v>
      </c>
      <c r="E1790" s="317" t="s">
        <v>2390</v>
      </c>
      <c r="F1790" s="317" t="s">
        <v>2790</v>
      </c>
      <c r="G1790" s="318" t="s">
        <v>590</v>
      </c>
      <c r="H1790" s="319">
        <v>9.0600000000209544</v>
      </c>
      <c r="I1790" s="319">
        <v>0</v>
      </c>
      <c r="J1790" s="319">
        <v>0</v>
      </c>
      <c r="K1790" s="320">
        <v>30</v>
      </c>
      <c r="L1790" s="320">
        <v>45</v>
      </c>
      <c r="M1790" s="320">
        <v>1</v>
      </c>
      <c r="N1790" s="333" t="s">
        <v>225</v>
      </c>
      <c r="O1790" s="333" t="s">
        <v>225</v>
      </c>
      <c r="P1790" s="334" t="s">
        <v>225</v>
      </c>
      <c r="Q1790" s="144"/>
    </row>
    <row r="1791" spans="3:17" x14ac:dyDescent="0.2">
      <c r="C1791" s="315">
        <v>921</v>
      </c>
      <c r="D1791" s="316" t="s">
        <v>2695</v>
      </c>
      <c r="E1791" s="317" t="s">
        <v>2390</v>
      </c>
      <c r="F1791" s="317" t="s">
        <v>2790</v>
      </c>
      <c r="G1791" s="318" t="s">
        <v>588</v>
      </c>
      <c r="H1791" s="319">
        <v>8.7366666666464887</v>
      </c>
      <c r="I1791" s="319">
        <v>3.3333333441987636E-3</v>
      </c>
      <c r="J1791" s="319">
        <v>0.2</v>
      </c>
      <c r="K1791" s="320">
        <v>30</v>
      </c>
      <c r="L1791" s="320">
        <v>45</v>
      </c>
      <c r="M1791" s="320">
        <v>1</v>
      </c>
      <c r="N1791" s="333" t="s">
        <v>225</v>
      </c>
      <c r="O1791" s="333" t="s">
        <v>225</v>
      </c>
      <c r="P1791" s="334" t="s">
        <v>225</v>
      </c>
      <c r="Q1791" s="144"/>
    </row>
    <row r="1792" spans="3:17" x14ac:dyDescent="0.2">
      <c r="C1792" s="315">
        <v>922</v>
      </c>
      <c r="D1792" s="316" t="s">
        <v>2695</v>
      </c>
      <c r="E1792" s="317" t="s">
        <v>2390</v>
      </c>
      <c r="F1792" s="317" t="s">
        <v>2790</v>
      </c>
      <c r="G1792" s="318" t="s">
        <v>589</v>
      </c>
      <c r="H1792" s="319">
        <v>4.5999999999767169</v>
      </c>
      <c r="I1792" s="319">
        <v>0</v>
      </c>
      <c r="J1792" s="319">
        <v>0</v>
      </c>
      <c r="K1792" s="320">
        <v>30</v>
      </c>
      <c r="L1792" s="320">
        <v>45</v>
      </c>
      <c r="M1792" s="320">
        <v>1</v>
      </c>
      <c r="N1792" s="333" t="s">
        <v>225</v>
      </c>
      <c r="O1792" s="333" t="s">
        <v>225</v>
      </c>
      <c r="P1792" s="334" t="s">
        <v>225</v>
      </c>
      <c r="Q1792" s="144"/>
    </row>
    <row r="1793" spans="3:17" x14ac:dyDescent="0.2">
      <c r="C1793" s="315">
        <v>923</v>
      </c>
      <c r="D1793" s="316" t="s">
        <v>2695</v>
      </c>
      <c r="E1793" s="317" t="s">
        <v>2390</v>
      </c>
      <c r="F1793" s="317" t="s">
        <v>2737</v>
      </c>
      <c r="G1793" s="318" t="s">
        <v>594</v>
      </c>
      <c r="H1793" s="319">
        <v>10.923333333351184</v>
      </c>
      <c r="I1793" s="319">
        <v>0</v>
      </c>
      <c r="J1793" s="319">
        <v>0</v>
      </c>
      <c r="K1793" s="320">
        <v>30</v>
      </c>
      <c r="L1793" s="320">
        <v>45</v>
      </c>
      <c r="M1793" s="320">
        <v>1</v>
      </c>
      <c r="N1793" s="333" t="s">
        <v>225</v>
      </c>
      <c r="O1793" s="333" t="s">
        <v>225</v>
      </c>
      <c r="P1793" s="334" t="s">
        <v>225</v>
      </c>
      <c r="Q1793" s="144"/>
    </row>
    <row r="1794" spans="3:17" x14ac:dyDescent="0.2">
      <c r="C1794" s="315">
        <v>924</v>
      </c>
      <c r="D1794" s="316" t="s">
        <v>2695</v>
      </c>
      <c r="E1794" s="317" t="s">
        <v>2390</v>
      </c>
      <c r="F1794" s="317" t="s">
        <v>2761</v>
      </c>
      <c r="G1794" s="318" t="s">
        <v>598</v>
      </c>
      <c r="H1794" s="319">
        <v>32.800000000046566</v>
      </c>
      <c r="I1794" s="319">
        <v>3.7699999999604188</v>
      </c>
      <c r="J1794" s="319">
        <v>0</v>
      </c>
      <c r="K1794" s="320">
        <v>30</v>
      </c>
      <c r="L1794" s="320">
        <v>45</v>
      </c>
      <c r="M1794" s="320">
        <v>1</v>
      </c>
      <c r="N1794" s="333" t="s">
        <v>224</v>
      </c>
      <c r="O1794" s="333" t="s">
        <v>225</v>
      </c>
      <c r="P1794" s="334" t="s">
        <v>225</v>
      </c>
      <c r="Q1794" s="144"/>
    </row>
    <row r="1795" spans="3:17" x14ac:dyDescent="0.2">
      <c r="C1795" s="315">
        <v>925</v>
      </c>
      <c r="D1795" s="316" t="s">
        <v>2695</v>
      </c>
      <c r="E1795" s="317" t="s">
        <v>2390</v>
      </c>
      <c r="F1795" s="317" t="s">
        <v>2762</v>
      </c>
      <c r="G1795" s="318" t="s">
        <v>602</v>
      </c>
      <c r="H1795" s="319">
        <v>15.606666666653474</v>
      </c>
      <c r="I1795" s="319">
        <v>1.6666666651144624E-2</v>
      </c>
      <c r="J1795" s="319">
        <v>0.2</v>
      </c>
      <c r="K1795" s="320">
        <v>30</v>
      </c>
      <c r="L1795" s="320">
        <v>45</v>
      </c>
      <c r="M1795" s="320">
        <v>1</v>
      </c>
      <c r="N1795" s="333" t="s">
        <v>225</v>
      </c>
      <c r="O1795" s="333" t="s">
        <v>225</v>
      </c>
      <c r="P1795" s="334" t="s">
        <v>225</v>
      </c>
      <c r="Q1795" s="144"/>
    </row>
    <row r="1796" spans="3:17" x14ac:dyDescent="0.2">
      <c r="C1796" s="315">
        <v>926</v>
      </c>
      <c r="D1796" s="316" t="s">
        <v>2695</v>
      </c>
      <c r="E1796" s="317" t="s">
        <v>2390</v>
      </c>
      <c r="F1796" s="317" t="s">
        <v>2764</v>
      </c>
      <c r="G1796" s="318" t="s">
        <v>609</v>
      </c>
      <c r="H1796" s="319">
        <v>5.9466666666674435</v>
      </c>
      <c r="I1796" s="319">
        <v>5.9200000000186268</v>
      </c>
      <c r="J1796" s="319">
        <v>0.2</v>
      </c>
      <c r="K1796" s="320">
        <v>30</v>
      </c>
      <c r="L1796" s="320">
        <v>45</v>
      </c>
      <c r="M1796" s="320">
        <v>1</v>
      </c>
      <c r="N1796" s="333" t="s">
        <v>225</v>
      </c>
      <c r="O1796" s="333" t="s">
        <v>225</v>
      </c>
      <c r="P1796" s="334" t="s">
        <v>225</v>
      </c>
      <c r="Q1796" s="144"/>
    </row>
    <row r="1797" spans="3:17" x14ac:dyDescent="0.2">
      <c r="C1797" s="315">
        <v>927</v>
      </c>
      <c r="D1797" s="316" t="s">
        <v>2695</v>
      </c>
      <c r="E1797" s="317" t="s">
        <v>2390</v>
      </c>
      <c r="F1797" s="317" t="s">
        <v>2791</v>
      </c>
      <c r="G1797" s="318" t="s">
        <v>615</v>
      </c>
      <c r="H1797" s="319">
        <v>12.793333333334886</v>
      </c>
      <c r="I1797" s="319">
        <v>5.1666666666395038</v>
      </c>
      <c r="J1797" s="319">
        <v>0.4</v>
      </c>
      <c r="K1797" s="320">
        <v>30</v>
      </c>
      <c r="L1797" s="320">
        <v>45</v>
      </c>
      <c r="M1797" s="320">
        <v>1</v>
      </c>
      <c r="N1797" s="333" t="s">
        <v>225</v>
      </c>
      <c r="O1797" s="333" t="s">
        <v>225</v>
      </c>
      <c r="P1797" s="334" t="s">
        <v>225</v>
      </c>
      <c r="Q1797" s="144"/>
    </row>
    <row r="1798" spans="3:17" x14ac:dyDescent="0.2">
      <c r="C1798" s="315">
        <v>928</v>
      </c>
      <c r="D1798" s="316" t="s">
        <v>2695</v>
      </c>
      <c r="E1798" s="317" t="s">
        <v>2390</v>
      </c>
      <c r="F1798" s="317" t="s">
        <v>2791</v>
      </c>
      <c r="G1798" s="318" t="s">
        <v>613</v>
      </c>
      <c r="H1798" s="319">
        <v>9.9766666666371755</v>
      </c>
      <c r="I1798" s="319">
        <v>0</v>
      </c>
      <c r="J1798" s="319">
        <v>0</v>
      </c>
      <c r="K1798" s="320">
        <v>30</v>
      </c>
      <c r="L1798" s="320">
        <v>45</v>
      </c>
      <c r="M1798" s="320">
        <v>1</v>
      </c>
      <c r="N1798" s="333" t="s">
        <v>225</v>
      </c>
      <c r="O1798" s="333" t="s">
        <v>225</v>
      </c>
      <c r="P1798" s="334" t="s">
        <v>225</v>
      </c>
      <c r="Q1798" s="144"/>
    </row>
    <row r="1799" spans="3:17" x14ac:dyDescent="0.2">
      <c r="C1799" s="315">
        <v>929</v>
      </c>
      <c r="D1799" s="316" t="s">
        <v>2695</v>
      </c>
      <c r="E1799" s="317" t="s">
        <v>2390</v>
      </c>
      <c r="F1799" s="317" t="s">
        <v>2791</v>
      </c>
      <c r="G1799" s="318" t="s">
        <v>614</v>
      </c>
      <c r="H1799" s="319">
        <v>7.8933333333232447</v>
      </c>
      <c r="I1799" s="319">
        <v>1.5466666666790845</v>
      </c>
      <c r="J1799" s="319">
        <v>0.2</v>
      </c>
      <c r="K1799" s="320">
        <v>30</v>
      </c>
      <c r="L1799" s="320">
        <v>45</v>
      </c>
      <c r="M1799" s="320">
        <v>1</v>
      </c>
      <c r="N1799" s="333" t="s">
        <v>225</v>
      </c>
      <c r="O1799" s="333" t="s">
        <v>225</v>
      </c>
      <c r="P1799" s="334" t="s">
        <v>225</v>
      </c>
      <c r="Q1799" s="144"/>
    </row>
    <row r="1800" spans="3:17" x14ac:dyDescent="0.2">
      <c r="C1800" s="315">
        <v>930</v>
      </c>
      <c r="D1800" s="316" t="s">
        <v>2695</v>
      </c>
      <c r="E1800" s="317" t="s">
        <v>2390</v>
      </c>
      <c r="F1800" s="317" t="s">
        <v>2792</v>
      </c>
      <c r="G1800" s="318" t="s">
        <v>616</v>
      </c>
      <c r="H1800" s="319">
        <v>3.6466666666441601</v>
      </c>
      <c r="I1800" s="319">
        <v>0.5699999999720603</v>
      </c>
      <c r="J1800" s="319">
        <v>0.2</v>
      </c>
      <c r="K1800" s="320">
        <v>30</v>
      </c>
      <c r="L1800" s="320">
        <v>45</v>
      </c>
      <c r="M1800" s="320">
        <v>1</v>
      </c>
      <c r="N1800" s="333" t="s">
        <v>225</v>
      </c>
      <c r="O1800" s="333" t="s">
        <v>225</v>
      </c>
      <c r="P1800" s="334" t="s">
        <v>225</v>
      </c>
      <c r="Q1800" s="144"/>
    </row>
    <row r="1801" spans="3:17" x14ac:dyDescent="0.2">
      <c r="C1801" s="315">
        <v>931</v>
      </c>
      <c r="D1801" s="316" t="s">
        <v>2695</v>
      </c>
      <c r="E1801" s="317" t="s">
        <v>2390</v>
      </c>
      <c r="F1801" s="317" t="s">
        <v>2793</v>
      </c>
      <c r="G1801" s="318" t="s">
        <v>617</v>
      </c>
      <c r="H1801" s="319">
        <v>10.36333333334187</v>
      </c>
      <c r="I1801" s="319">
        <v>0</v>
      </c>
      <c r="J1801" s="319">
        <v>0</v>
      </c>
      <c r="K1801" s="320">
        <v>30</v>
      </c>
      <c r="L1801" s="320">
        <v>45</v>
      </c>
      <c r="M1801" s="320">
        <v>1</v>
      </c>
      <c r="N1801" s="333" t="s">
        <v>225</v>
      </c>
      <c r="O1801" s="333" t="s">
        <v>225</v>
      </c>
      <c r="P1801" s="334" t="s">
        <v>225</v>
      </c>
      <c r="Q1801" s="144"/>
    </row>
    <row r="1802" spans="3:17" x14ac:dyDescent="0.2">
      <c r="C1802" s="315">
        <v>932</v>
      </c>
      <c r="D1802" s="316" t="s">
        <v>2695</v>
      </c>
      <c r="E1802" s="317" t="s">
        <v>2390</v>
      </c>
      <c r="F1802" s="317" t="s">
        <v>2793</v>
      </c>
      <c r="G1802" s="318" t="s">
        <v>618</v>
      </c>
      <c r="H1802" s="319">
        <v>6.3966666666674428</v>
      </c>
      <c r="I1802" s="319">
        <v>0</v>
      </c>
      <c r="J1802" s="319">
        <v>0</v>
      </c>
      <c r="K1802" s="320">
        <v>30</v>
      </c>
      <c r="L1802" s="320">
        <v>45</v>
      </c>
      <c r="M1802" s="320">
        <v>1</v>
      </c>
      <c r="N1802" s="333" t="s">
        <v>225</v>
      </c>
      <c r="O1802" s="333" t="s">
        <v>225</v>
      </c>
      <c r="P1802" s="334" t="s">
        <v>225</v>
      </c>
      <c r="Q1802" s="144"/>
    </row>
    <row r="1803" spans="3:17" x14ac:dyDescent="0.2">
      <c r="C1803" s="315">
        <v>933</v>
      </c>
      <c r="D1803" s="316" t="s">
        <v>2695</v>
      </c>
      <c r="E1803" s="317" t="s">
        <v>2390</v>
      </c>
      <c r="F1803" s="317" t="s">
        <v>2793</v>
      </c>
      <c r="G1803" s="318" t="s">
        <v>620</v>
      </c>
      <c r="H1803" s="319">
        <v>13.029999999969732</v>
      </c>
      <c r="I1803" s="319">
        <v>6.7766666666837416</v>
      </c>
      <c r="J1803" s="319">
        <v>0.4</v>
      </c>
      <c r="K1803" s="320">
        <v>30</v>
      </c>
      <c r="L1803" s="320">
        <v>45</v>
      </c>
      <c r="M1803" s="320">
        <v>1</v>
      </c>
      <c r="N1803" s="333" t="s">
        <v>225</v>
      </c>
      <c r="O1803" s="333" t="s">
        <v>225</v>
      </c>
      <c r="P1803" s="334" t="s">
        <v>225</v>
      </c>
      <c r="Q1803" s="144"/>
    </row>
    <row r="1804" spans="3:17" x14ac:dyDescent="0.2">
      <c r="C1804" s="315">
        <v>934</v>
      </c>
      <c r="D1804" s="316" t="s">
        <v>2695</v>
      </c>
      <c r="E1804" s="317" t="s">
        <v>2390</v>
      </c>
      <c r="F1804" s="317" t="s">
        <v>2793</v>
      </c>
      <c r="G1804" s="318" t="s">
        <v>619</v>
      </c>
      <c r="H1804" s="319">
        <v>27.619999999995343</v>
      </c>
      <c r="I1804" s="319">
        <v>2.3099999999860303</v>
      </c>
      <c r="J1804" s="319">
        <v>0</v>
      </c>
      <c r="K1804" s="320">
        <v>30</v>
      </c>
      <c r="L1804" s="320">
        <v>45</v>
      </c>
      <c r="M1804" s="320">
        <v>1</v>
      </c>
      <c r="N1804" s="333" t="s">
        <v>225</v>
      </c>
      <c r="O1804" s="333" t="s">
        <v>225</v>
      </c>
      <c r="P1804" s="334" t="s">
        <v>225</v>
      </c>
      <c r="Q1804" s="144"/>
    </row>
    <row r="1805" spans="3:17" x14ac:dyDescent="0.2">
      <c r="C1805" s="315">
        <v>935</v>
      </c>
      <c r="D1805" s="316" t="s">
        <v>2695</v>
      </c>
      <c r="E1805" s="317" t="s">
        <v>2390</v>
      </c>
      <c r="F1805" s="317" t="s">
        <v>2765</v>
      </c>
      <c r="G1805" s="318" t="s">
        <v>624</v>
      </c>
      <c r="H1805" s="319">
        <v>13.89666666663252</v>
      </c>
      <c r="I1805" s="319">
        <v>0</v>
      </c>
      <c r="J1805" s="319">
        <v>0</v>
      </c>
      <c r="K1805" s="320">
        <v>30</v>
      </c>
      <c r="L1805" s="320">
        <v>45</v>
      </c>
      <c r="M1805" s="320">
        <v>1</v>
      </c>
      <c r="N1805" s="333" t="s">
        <v>225</v>
      </c>
      <c r="O1805" s="333" t="s">
        <v>225</v>
      </c>
      <c r="P1805" s="334" t="s">
        <v>225</v>
      </c>
      <c r="Q1805" s="144"/>
    </row>
    <row r="1806" spans="3:17" x14ac:dyDescent="0.2">
      <c r="C1806" s="315">
        <v>936</v>
      </c>
      <c r="D1806" s="316" t="s">
        <v>2695</v>
      </c>
      <c r="E1806" s="317" t="s">
        <v>2390</v>
      </c>
      <c r="F1806" s="317" t="s">
        <v>2794</v>
      </c>
      <c r="G1806" s="318" t="s">
        <v>628</v>
      </c>
      <c r="H1806" s="319">
        <v>14.130000000027941</v>
      </c>
      <c r="I1806" s="319">
        <v>0.98333333332557238</v>
      </c>
      <c r="J1806" s="319">
        <v>0</v>
      </c>
      <c r="K1806" s="320">
        <v>30</v>
      </c>
      <c r="L1806" s="320">
        <v>45</v>
      </c>
      <c r="M1806" s="320">
        <v>1</v>
      </c>
      <c r="N1806" s="333" t="s">
        <v>225</v>
      </c>
      <c r="O1806" s="333" t="s">
        <v>225</v>
      </c>
      <c r="P1806" s="334" t="s">
        <v>225</v>
      </c>
      <c r="Q1806" s="144"/>
    </row>
    <row r="1807" spans="3:17" x14ac:dyDescent="0.2">
      <c r="C1807" s="315">
        <v>937</v>
      </c>
      <c r="D1807" s="316" t="s">
        <v>2695</v>
      </c>
      <c r="E1807" s="317" t="s">
        <v>2390</v>
      </c>
      <c r="F1807" s="317" t="s">
        <v>2794</v>
      </c>
      <c r="G1807" s="318" t="s">
        <v>627</v>
      </c>
      <c r="H1807" s="319">
        <v>20.386666666623206</v>
      </c>
      <c r="I1807" s="319">
        <v>1.2333333333372138</v>
      </c>
      <c r="J1807" s="319">
        <v>0.2</v>
      </c>
      <c r="K1807" s="320">
        <v>30</v>
      </c>
      <c r="L1807" s="320">
        <v>45</v>
      </c>
      <c r="M1807" s="320">
        <v>1</v>
      </c>
      <c r="N1807" s="333" t="s">
        <v>225</v>
      </c>
      <c r="O1807" s="333" t="s">
        <v>225</v>
      </c>
      <c r="P1807" s="334" t="s">
        <v>225</v>
      </c>
      <c r="Q1807" s="144"/>
    </row>
    <row r="1808" spans="3:17" x14ac:dyDescent="0.2">
      <c r="C1808" s="315">
        <v>938</v>
      </c>
      <c r="D1808" s="316" t="s">
        <v>2695</v>
      </c>
      <c r="E1808" s="317" t="s">
        <v>2390</v>
      </c>
      <c r="F1808" s="317" t="s">
        <v>2794</v>
      </c>
      <c r="G1808" s="318" t="s">
        <v>629</v>
      </c>
      <c r="H1808" s="319">
        <v>10.983333333337214</v>
      </c>
      <c r="I1808" s="319">
        <v>7.7166666666744277</v>
      </c>
      <c r="J1808" s="319">
        <v>0</v>
      </c>
      <c r="K1808" s="320">
        <v>30</v>
      </c>
      <c r="L1808" s="320">
        <v>45</v>
      </c>
      <c r="M1808" s="320">
        <v>1</v>
      </c>
      <c r="N1808" s="333" t="s">
        <v>225</v>
      </c>
      <c r="O1808" s="333" t="s">
        <v>225</v>
      </c>
      <c r="P1808" s="334" t="s">
        <v>225</v>
      </c>
      <c r="Q1808" s="144"/>
    </row>
    <row r="1809" spans="3:17" x14ac:dyDescent="0.2">
      <c r="C1809" s="315">
        <v>939</v>
      </c>
      <c r="D1809" s="316" t="s">
        <v>2695</v>
      </c>
      <c r="E1809" s="317" t="s">
        <v>2390</v>
      </c>
      <c r="F1809" s="317" t="s">
        <v>2794</v>
      </c>
      <c r="G1809" s="318" t="s">
        <v>626</v>
      </c>
      <c r="H1809" s="319">
        <v>9.2066666666418318</v>
      </c>
      <c r="I1809" s="319">
        <v>0</v>
      </c>
      <c r="J1809" s="319">
        <v>0</v>
      </c>
      <c r="K1809" s="320">
        <v>30</v>
      </c>
      <c r="L1809" s="320">
        <v>45</v>
      </c>
      <c r="M1809" s="320">
        <v>1</v>
      </c>
      <c r="N1809" s="333" t="s">
        <v>225</v>
      </c>
      <c r="O1809" s="333" t="s">
        <v>225</v>
      </c>
      <c r="P1809" s="334" t="s">
        <v>225</v>
      </c>
      <c r="Q1809" s="144"/>
    </row>
    <row r="1810" spans="3:17" x14ac:dyDescent="0.2">
      <c r="C1810" s="315">
        <v>940</v>
      </c>
      <c r="D1810" s="316" t="s">
        <v>2695</v>
      </c>
      <c r="E1810" s="317" t="s">
        <v>2390</v>
      </c>
      <c r="F1810" s="317" t="s">
        <v>2795</v>
      </c>
      <c r="G1810" s="318" t="s">
        <v>630</v>
      </c>
      <c r="H1810" s="319">
        <v>9.4666666666860699</v>
      </c>
      <c r="I1810" s="319">
        <v>0.8033333333325573</v>
      </c>
      <c r="J1810" s="319">
        <v>0.60000000000000009</v>
      </c>
      <c r="K1810" s="320">
        <v>30</v>
      </c>
      <c r="L1810" s="320">
        <v>45</v>
      </c>
      <c r="M1810" s="320">
        <v>1</v>
      </c>
      <c r="N1810" s="333" t="s">
        <v>225</v>
      </c>
      <c r="O1810" s="333" t="s">
        <v>225</v>
      </c>
      <c r="P1810" s="334" t="s">
        <v>225</v>
      </c>
      <c r="Q1810" s="144"/>
    </row>
    <row r="1811" spans="3:17" x14ac:dyDescent="0.2">
      <c r="C1811" s="315">
        <v>941</v>
      </c>
      <c r="D1811" s="316" t="s">
        <v>2695</v>
      </c>
      <c r="E1811" s="317" t="s">
        <v>2390</v>
      </c>
      <c r="F1811" s="317" t="s">
        <v>2795</v>
      </c>
      <c r="G1811" s="318" t="s">
        <v>633</v>
      </c>
      <c r="H1811" s="319">
        <v>7.2333333333372138</v>
      </c>
      <c r="I1811" s="319">
        <v>0</v>
      </c>
      <c r="J1811" s="319">
        <v>0</v>
      </c>
      <c r="K1811" s="320">
        <v>30</v>
      </c>
      <c r="L1811" s="320">
        <v>45</v>
      </c>
      <c r="M1811" s="320">
        <v>1</v>
      </c>
      <c r="N1811" s="333" t="s">
        <v>225</v>
      </c>
      <c r="O1811" s="333" t="s">
        <v>225</v>
      </c>
      <c r="P1811" s="334" t="s">
        <v>225</v>
      </c>
      <c r="Q1811" s="144"/>
    </row>
    <row r="1812" spans="3:17" x14ac:dyDescent="0.2">
      <c r="C1812" s="315">
        <v>942</v>
      </c>
      <c r="D1812" s="316" t="s">
        <v>2695</v>
      </c>
      <c r="E1812" s="317" t="s">
        <v>2390</v>
      </c>
      <c r="F1812" s="317" t="s">
        <v>2795</v>
      </c>
      <c r="G1812" s="318" t="s">
        <v>631</v>
      </c>
      <c r="H1812" s="319">
        <v>113.28333333333723</v>
      </c>
      <c r="I1812" s="319">
        <v>0</v>
      </c>
      <c r="J1812" s="319">
        <v>0</v>
      </c>
      <c r="K1812" s="320">
        <v>30</v>
      </c>
      <c r="L1812" s="320">
        <v>45</v>
      </c>
      <c r="M1812" s="320">
        <v>1</v>
      </c>
      <c r="N1812" s="333" t="s">
        <v>224</v>
      </c>
      <c r="O1812" s="333" t="s">
        <v>225</v>
      </c>
      <c r="P1812" s="334" t="s">
        <v>225</v>
      </c>
      <c r="Q1812" s="144"/>
    </row>
    <row r="1813" spans="3:17" x14ac:dyDescent="0.2">
      <c r="C1813" s="315">
        <v>943</v>
      </c>
      <c r="D1813" s="316" t="s">
        <v>2695</v>
      </c>
      <c r="E1813" s="317" t="s">
        <v>2390</v>
      </c>
      <c r="F1813" s="317" t="s">
        <v>2795</v>
      </c>
      <c r="G1813" s="318" t="s">
        <v>632</v>
      </c>
      <c r="H1813" s="319">
        <v>5.8899999999906871</v>
      </c>
      <c r="I1813" s="319">
        <v>0</v>
      </c>
      <c r="J1813" s="319">
        <v>0</v>
      </c>
      <c r="K1813" s="320">
        <v>30</v>
      </c>
      <c r="L1813" s="320">
        <v>45</v>
      </c>
      <c r="M1813" s="320">
        <v>1</v>
      </c>
      <c r="N1813" s="333" t="s">
        <v>225</v>
      </c>
      <c r="O1813" s="333" t="s">
        <v>225</v>
      </c>
      <c r="P1813" s="334" t="s">
        <v>225</v>
      </c>
      <c r="Q1813" s="144"/>
    </row>
    <row r="1814" spans="3:17" x14ac:dyDescent="0.2">
      <c r="C1814" s="315">
        <v>944</v>
      </c>
      <c r="D1814" s="316" t="s">
        <v>2695</v>
      </c>
      <c r="E1814" s="317" t="s">
        <v>2390</v>
      </c>
      <c r="F1814" s="317" t="s">
        <v>2796</v>
      </c>
      <c r="G1814" s="318" t="s">
        <v>634</v>
      </c>
      <c r="H1814" s="319">
        <v>18.709999999974389</v>
      </c>
      <c r="I1814" s="319">
        <v>0.61333333334187046</v>
      </c>
      <c r="J1814" s="319">
        <v>0.4</v>
      </c>
      <c r="K1814" s="320">
        <v>30</v>
      </c>
      <c r="L1814" s="320">
        <v>45</v>
      </c>
      <c r="M1814" s="320">
        <v>1</v>
      </c>
      <c r="N1814" s="333" t="s">
        <v>225</v>
      </c>
      <c r="O1814" s="333" t="s">
        <v>225</v>
      </c>
      <c r="P1814" s="334" t="s">
        <v>225</v>
      </c>
      <c r="Q1814" s="144"/>
    </row>
    <row r="1815" spans="3:17" x14ac:dyDescent="0.2">
      <c r="C1815" s="315">
        <v>945</v>
      </c>
      <c r="D1815" s="316" t="s">
        <v>2695</v>
      </c>
      <c r="E1815" s="317" t="s">
        <v>2390</v>
      </c>
      <c r="F1815" s="317" t="s">
        <v>2796</v>
      </c>
      <c r="G1815" s="318" t="s">
        <v>635</v>
      </c>
      <c r="H1815" s="319">
        <v>18.769999999925496</v>
      </c>
      <c r="I1815" s="319">
        <v>0.19999999998835849</v>
      </c>
      <c r="J1815" s="319">
        <v>0.2</v>
      </c>
      <c r="K1815" s="320">
        <v>30</v>
      </c>
      <c r="L1815" s="320">
        <v>45</v>
      </c>
      <c r="M1815" s="320">
        <v>1</v>
      </c>
      <c r="N1815" s="333" t="s">
        <v>225</v>
      </c>
      <c r="O1815" s="333" t="s">
        <v>225</v>
      </c>
      <c r="P1815" s="334" t="s">
        <v>225</v>
      </c>
      <c r="Q1815" s="144"/>
    </row>
    <row r="1816" spans="3:17" x14ac:dyDescent="0.2">
      <c r="C1816" s="315">
        <v>946</v>
      </c>
      <c r="D1816" s="316" t="s">
        <v>2695</v>
      </c>
      <c r="E1816" s="317" t="s">
        <v>2390</v>
      </c>
      <c r="F1816" s="317" t="s">
        <v>2797</v>
      </c>
      <c r="G1816" s="318" t="s">
        <v>636</v>
      </c>
      <c r="H1816" s="319">
        <v>4.9699999999953439</v>
      </c>
      <c r="I1816" s="319">
        <v>0</v>
      </c>
      <c r="J1816" s="319">
        <v>0</v>
      </c>
      <c r="K1816" s="320">
        <v>30</v>
      </c>
      <c r="L1816" s="320">
        <v>45</v>
      </c>
      <c r="M1816" s="320">
        <v>1</v>
      </c>
      <c r="N1816" s="333" t="s">
        <v>225</v>
      </c>
      <c r="O1816" s="333" t="s">
        <v>225</v>
      </c>
      <c r="P1816" s="334" t="s">
        <v>225</v>
      </c>
      <c r="Q1816" s="144"/>
    </row>
    <row r="1817" spans="3:17" x14ac:dyDescent="0.2">
      <c r="C1817" s="315">
        <v>947</v>
      </c>
      <c r="D1817" s="316" t="s">
        <v>2695</v>
      </c>
      <c r="E1817" s="317" t="s">
        <v>2390</v>
      </c>
      <c r="F1817" s="317" t="s">
        <v>2797</v>
      </c>
      <c r="G1817" s="318" t="s">
        <v>637</v>
      </c>
      <c r="H1817" s="319">
        <v>11.546666666620878</v>
      </c>
      <c r="I1817" s="319">
        <v>0</v>
      </c>
      <c r="J1817" s="319">
        <v>0</v>
      </c>
      <c r="K1817" s="320">
        <v>30</v>
      </c>
      <c r="L1817" s="320">
        <v>45</v>
      </c>
      <c r="M1817" s="320">
        <v>1</v>
      </c>
      <c r="N1817" s="333" t="s">
        <v>225</v>
      </c>
      <c r="O1817" s="333" t="s">
        <v>225</v>
      </c>
      <c r="P1817" s="334" t="s">
        <v>225</v>
      </c>
      <c r="Q1817" s="144"/>
    </row>
    <row r="1818" spans="3:17" x14ac:dyDescent="0.2">
      <c r="C1818" s="315">
        <v>949</v>
      </c>
      <c r="D1818" s="316" t="s">
        <v>2695</v>
      </c>
      <c r="E1818" s="317" t="s">
        <v>2390</v>
      </c>
      <c r="F1818" s="317" t="s">
        <v>2797</v>
      </c>
      <c r="G1818" s="318" t="s">
        <v>638</v>
      </c>
      <c r="H1818" s="319">
        <v>24.236666666634846</v>
      </c>
      <c r="I1818" s="319">
        <v>0</v>
      </c>
      <c r="J1818" s="319">
        <v>0</v>
      </c>
      <c r="K1818" s="320">
        <v>30</v>
      </c>
      <c r="L1818" s="320">
        <v>45</v>
      </c>
      <c r="M1818" s="320">
        <v>1</v>
      </c>
      <c r="N1818" s="333" t="s">
        <v>225</v>
      </c>
      <c r="O1818" s="333" t="s">
        <v>225</v>
      </c>
      <c r="P1818" s="334" t="s">
        <v>225</v>
      </c>
      <c r="Q1818" s="144"/>
    </row>
    <row r="1819" spans="3:17" x14ac:dyDescent="0.2">
      <c r="C1819" s="315">
        <v>950</v>
      </c>
      <c r="D1819" s="316" t="s">
        <v>2695</v>
      </c>
      <c r="E1819" s="317" t="s">
        <v>2390</v>
      </c>
      <c r="F1819" s="317" t="s">
        <v>2766</v>
      </c>
      <c r="G1819" s="318" t="s">
        <v>639</v>
      </c>
      <c r="H1819" s="319">
        <v>7.3233333333162598</v>
      </c>
      <c r="I1819" s="319">
        <v>0.11666666666278616</v>
      </c>
      <c r="J1819" s="319">
        <v>0.2</v>
      </c>
      <c r="K1819" s="320">
        <v>30</v>
      </c>
      <c r="L1819" s="320">
        <v>45</v>
      </c>
      <c r="M1819" s="320">
        <v>1</v>
      </c>
      <c r="N1819" s="333" t="s">
        <v>225</v>
      </c>
      <c r="O1819" s="333" t="s">
        <v>225</v>
      </c>
      <c r="P1819" s="334" t="s">
        <v>225</v>
      </c>
      <c r="Q1819" s="144"/>
    </row>
    <row r="1820" spans="3:17" x14ac:dyDescent="0.2">
      <c r="C1820" s="315">
        <v>951</v>
      </c>
      <c r="D1820" s="316" t="s">
        <v>2695</v>
      </c>
      <c r="E1820" s="317" t="s">
        <v>2390</v>
      </c>
      <c r="F1820" s="317" t="s">
        <v>2766</v>
      </c>
      <c r="G1820" s="318" t="s">
        <v>642</v>
      </c>
      <c r="H1820" s="319">
        <v>18.9800000000163</v>
      </c>
      <c r="I1820" s="319">
        <v>0</v>
      </c>
      <c r="J1820" s="319">
        <v>0</v>
      </c>
      <c r="K1820" s="320">
        <v>30</v>
      </c>
      <c r="L1820" s="320">
        <v>45</v>
      </c>
      <c r="M1820" s="320">
        <v>1</v>
      </c>
      <c r="N1820" s="333" t="s">
        <v>225</v>
      </c>
      <c r="O1820" s="333" t="s">
        <v>225</v>
      </c>
      <c r="P1820" s="334" t="s">
        <v>225</v>
      </c>
      <c r="Q1820" s="144"/>
    </row>
    <row r="1821" spans="3:17" x14ac:dyDescent="0.2">
      <c r="C1821" s="315">
        <v>952</v>
      </c>
      <c r="D1821" s="316" t="s">
        <v>2695</v>
      </c>
      <c r="E1821" s="317" t="s">
        <v>2390</v>
      </c>
      <c r="F1821" s="317" t="s">
        <v>2767</v>
      </c>
      <c r="G1821" s="318" t="s">
        <v>643</v>
      </c>
      <c r="H1821" s="319">
        <v>15.186666666646488</v>
      </c>
      <c r="I1821" s="319">
        <v>1.1566666666651144</v>
      </c>
      <c r="J1821" s="319">
        <v>0.4</v>
      </c>
      <c r="K1821" s="320">
        <v>30</v>
      </c>
      <c r="L1821" s="320">
        <v>45</v>
      </c>
      <c r="M1821" s="320">
        <v>1</v>
      </c>
      <c r="N1821" s="333" t="s">
        <v>225</v>
      </c>
      <c r="O1821" s="333" t="s">
        <v>225</v>
      </c>
      <c r="P1821" s="334" t="s">
        <v>225</v>
      </c>
      <c r="Q1821" s="144"/>
    </row>
    <row r="1822" spans="3:17" x14ac:dyDescent="0.2">
      <c r="C1822" s="315">
        <v>953</v>
      </c>
      <c r="D1822" s="316" t="s">
        <v>2695</v>
      </c>
      <c r="E1822" s="317" t="s">
        <v>2390</v>
      </c>
      <c r="F1822" s="317" t="s">
        <v>2767</v>
      </c>
      <c r="G1822" s="318" t="s">
        <v>646</v>
      </c>
      <c r="H1822" s="319">
        <v>5.523333333351184</v>
      </c>
      <c r="I1822" s="319">
        <v>0.32666666664881633</v>
      </c>
      <c r="J1822" s="319">
        <v>0</v>
      </c>
      <c r="K1822" s="320">
        <v>30</v>
      </c>
      <c r="L1822" s="320">
        <v>45</v>
      </c>
      <c r="M1822" s="320">
        <v>1</v>
      </c>
      <c r="N1822" s="333" t="s">
        <v>225</v>
      </c>
      <c r="O1822" s="333" t="s">
        <v>225</v>
      </c>
      <c r="P1822" s="334" t="s">
        <v>225</v>
      </c>
      <c r="Q1822" s="144"/>
    </row>
    <row r="1823" spans="3:17" x14ac:dyDescent="0.2">
      <c r="C1823" s="315">
        <v>954</v>
      </c>
      <c r="D1823" s="316" t="s">
        <v>2695</v>
      </c>
      <c r="E1823" s="317" t="s">
        <v>2390</v>
      </c>
      <c r="F1823" s="317" t="s">
        <v>2768</v>
      </c>
      <c r="G1823" s="318" t="s">
        <v>648</v>
      </c>
      <c r="H1823" s="319">
        <v>23.54000000007218</v>
      </c>
      <c r="I1823" s="319">
        <v>5.0733333333511839</v>
      </c>
      <c r="J1823" s="319">
        <v>0.2</v>
      </c>
      <c r="K1823" s="320">
        <v>30</v>
      </c>
      <c r="L1823" s="320">
        <v>45</v>
      </c>
      <c r="M1823" s="320">
        <v>1</v>
      </c>
      <c r="N1823" s="333" t="s">
        <v>225</v>
      </c>
      <c r="O1823" s="333" t="s">
        <v>225</v>
      </c>
      <c r="P1823" s="334" t="s">
        <v>225</v>
      </c>
      <c r="Q1823" s="144"/>
    </row>
    <row r="1824" spans="3:17" x14ac:dyDescent="0.2">
      <c r="C1824" s="315">
        <v>955</v>
      </c>
      <c r="D1824" s="316" t="s">
        <v>2695</v>
      </c>
      <c r="E1824" s="317" t="s">
        <v>2390</v>
      </c>
      <c r="F1824" s="317" t="s">
        <v>2768</v>
      </c>
      <c r="G1824" s="318" t="s">
        <v>649</v>
      </c>
      <c r="H1824" s="319">
        <v>23.879999999993018</v>
      </c>
      <c r="I1824" s="319">
        <v>2.6733333333511839</v>
      </c>
      <c r="J1824" s="319">
        <v>0</v>
      </c>
      <c r="K1824" s="320">
        <v>30</v>
      </c>
      <c r="L1824" s="320">
        <v>45</v>
      </c>
      <c r="M1824" s="320">
        <v>1</v>
      </c>
      <c r="N1824" s="333" t="s">
        <v>225</v>
      </c>
      <c r="O1824" s="333" t="s">
        <v>225</v>
      </c>
      <c r="P1824" s="334" t="s">
        <v>225</v>
      </c>
      <c r="Q1824" s="144"/>
    </row>
    <row r="1825" spans="3:17" x14ac:dyDescent="0.2">
      <c r="C1825" s="315">
        <v>956</v>
      </c>
      <c r="D1825" s="316" t="s">
        <v>2695</v>
      </c>
      <c r="E1825" s="317" t="s">
        <v>2390</v>
      </c>
      <c r="F1825" s="317" t="s">
        <v>2768</v>
      </c>
      <c r="G1825" s="318" t="s">
        <v>647</v>
      </c>
      <c r="H1825" s="319">
        <v>7.0466666666558018</v>
      </c>
      <c r="I1825" s="319">
        <v>4.4866666666930541</v>
      </c>
      <c r="J1825" s="319">
        <v>0.2</v>
      </c>
      <c r="K1825" s="320">
        <v>30</v>
      </c>
      <c r="L1825" s="320">
        <v>45</v>
      </c>
      <c r="M1825" s="320">
        <v>1</v>
      </c>
      <c r="N1825" s="333" t="s">
        <v>225</v>
      </c>
      <c r="O1825" s="333" t="s">
        <v>225</v>
      </c>
      <c r="P1825" s="334" t="s">
        <v>225</v>
      </c>
      <c r="Q1825" s="144"/>
    </row>
    <row r="1826" spans="3:17" x14ac:dyDescent="0.2">
      <c r="C1826" s="315">
        <v>957</v>
      </c>
      <c r="D1826" s="316" t="s">
        <v>2695</v>
      </c>
      <c r="E1826" s="317" t="s">
        <v>2390</v>
      </c>
      <c r="F1826" s="317" t="s">
        <v>2769</v>
      </c>
      <c r="G1826" s="318" t="s">
        <v>654</v>
      </c>
      <c r="H1826" s="319">
        <v>11.523333333351184</v>
      </c>
      <c r="I1826" s="319">
        <v>0</v>
      </c>
      <c r="J1826" s="319">
        <v>0</v>
      </c>
      <c r="K1826" s="320">
        <v>30</v>
      </c>
      <c r="L1826" s="320">
        <v>45</v>
      </c>
      <c r="M1826" s="320">
        <v>1</v>
      </c>
      <c r="N1826" s="333" t="s">
        <v>225</v>
      </c>
      <c r="O1826" s="333" t="s">
        <v>225</v>
      </c>
      <c r="P1826" s="334" t="s">
        <v>225</v>
      </c>
      <c r="Q1826" s="144"/>
    </row>
    <row r="1827" spans="3:17" x14ac:dyDescent="0.2">
      <c r="C1827" s="315">
        <v>1030</v>
      </c>
      <c r="D1827" s="316" t="s">
        <v>2695</v>
      </c>
      <c r="E1827" s="317" t="s">
        <v>2390</v>
      </c>
      <c r="F1827" s="317" t="s">
        <v>2798</v>
      </c>
      <c r="G1827" s="318" t="s">
        <v>521</v>
      </c>
      <c r="H1827" s="319">
        <v>21.959999999986032</v>
      </c>
      <c r="I1827" s="319">
        <v>7.1900000000023283</v>
      </c>
      <c r="J1827" s="319">
        <v>0.2</v>
      </c>
      <c r="K1827" s="320">
        <v>30</v>
      </c>
      <c r="L1827" s="320">
        <v>45</v>
      </c>
      <c r="M1827" s="320">
        <v>1</v>
      </c>
      <c r="N1827" s="333" t="s">
        <v>225</v>
      </c>
      <c r="O1827" s="333" t="s">
        <v>225</v>
      </c>
      <c r="P1827" s="334" t="s">
        <v>225</v>
      </c>
      <c r="Q1827" s="144"/>
    </row>
    <row r="1828" spans="3:17" x14ac:dyDescent="0.2">
      <c r="C1828" s="315">
        <v>1200</v>
      </c>
      <c r="D1828" s="316" t="s">
        <v>2695</v>
      </c>
      <c r="E1828" s="317" t="s">
        <v>2390</v>
      </c>
      <c r="F1828" s="317" t="s">
        <v>2732</v>
      </c>
      <c r="G1828" s="318" t="s">
        <v>535</v>
      </c>
      <c r="H1828" s="319">
        <v>11.56999999996042</v>
      </c>
      <c r="I1828" s="319">
        <v>3.7633333333418708</v>
      </c>
      <c r="J1828" s="319">
        <v>0</v>
      </c>
      <c r="K1828" s="320">
        <v>30</v>
      </c>
      <c r="L1828" s="320">
        <v>45</v>
      </c>
      <c r="M1828" s="320">
        <v>1</v>
      </c>
      <c r="N1828" s="333" t="s">
        <v>225</v>
      </c>
      <c r="O1828" s="333" t="s">
        <v>225</v>
      </c>
      <c r="P1828" s="334" t="s">
        <v>225</v>
      </c>
      <c r="Q1828" s="144"/>
    </row>
    <row r="1829" spans="3:17" x14ac:dyDescent="0.2">
      <c r="C1829" s="315">
        <v>1201</v>
      </c>
      <c r="D1829" s="316" t="s">
        <v>2695</v>
      </c>
      <c r="E1829" s="317" t="s">
        <v>2390</v>
      </c>
      <c r="F1829" s="317" t="s">
        <v>2765</v>
      </c>
      <c r="G1829" s="318" t="s">
        <v>232</v>
      </c>
      <c r="H1829" s="319">
        <v>7.8833333333255728</v>
      </c>
      <c r="I1829" s="319">
        <v>0</v>
      </c>
      <c r="J1829" s="319">
        <v>0</v>
      </c>
      <c r="K1829" s="320">
        <v>30</v>
      </c>
      <c r="L1829" s="320">
        <v>45</v>
      </c>
      <c r="M1829" s="320">
        <v>1</v>
      </c>
      <c r="N1829" s="333" t="s">
        <v>225</v>
      </c>
      <c r="O1829" s="333" t="s">
        <v>225</v>
      </c>
      <c r="P1829" s="334" t="s">
        <v>225</v>
      </c>
      <c r="Q1829" s="144"/>
    </row>
    <row r="1830" spans="3:17" x14ac:dyDescent="0.2">
      <c r="C1830" s="315">
        <v>1202</v>
      </c>
      <c r="D1830" s="316" t="s">
        <v>2695</v>
      </c>
      <c r="E1830" s="317" t="s">
        <v>2390</v>
      </c>
      <c r="F1830" s="317" t="s">
        <v>2791</v>
      </c>
      <c r="G1830" s="318" t="s">
        <v>231</v>
      </c>
      <c r="H1830" s="319">
        <v>10.326666666695383</v>
      </c>
      <c r="I1830" s="319">
        <v>0</v>
      </c>
      <c r="J1830" s="319">
        <v>0</v>
      </c>
      <c r="K1830" s="320">
        <v>30</v>
      </c>
      <c r="L1830" s="320">
        <v>45</v>
      </c>
      <c r="M1830" s="320">
        <v>1</v>
      </c>
      <c r="N1830" s="333" t="s">
        <v>225</v>
      </c>
      <c r="O1830" s="333" t="s">
        <v>225</v>
      </c>
      <c r="P1830" s="334" t="s">
        <v>225</v>
      </c>
      <c r="Q1830" s="144"/>
    </row>
    <row r="1831" spans="3:17" x14ac:dyDescent="0.2">
      <c r="C1831" s="315">
        <v>1203</v>
      </c>
      <c r="D1831" s="316" t="s">
        <v>2695</v>
      </c>
      <c r="E1831" s="317" t="s">
        <v>2390</v>
      </c>
      <c r="F1831" s="317" t="s">
        <v>2735</v>
      </c>
      <c r="G1831" s="318" t="s">
        <v>230</v>
      </c>
      <c r="H1831" s="319">
        <v>3.8533333333209159</v>
      </c>
      <c r="I1831" s="319">
        <v>0</v>
      </c>
      <c r="J1831" s="319">
        <v>0</v>
      </c>
      <c r="K1831" s="320">
        <v>30</v>
      </c>
      <c r="L1831" s="320">
        <v>45</v>
      </c>
      <c r="M1831" s="320">
        <v>1</v>
      </c>
      <c r="N1831" s="333" t="s">
        <v>225</v>
      </c>
      <c r="O1831" s="333" t="s">
        <v>225</v>
      </c>
      <c r="P1831" s="334" t="s">
        <v>225</v>
      </c>
      <c r="Q1831" s="144"/>
    </row>
    <row r="1832" spans="3:17" x14ac:dyDescent="0.2">
      <c r="C1832" s="315">
        <v>1277</v>
      </c>
      <c r="D1832" s="316" t="s">
        <v>2695</v>
      </c>
      <c r="E1832" s="317" t="s">
        <v>2390</v>
      </c>
      <c r="F1832" s="317" t="s">
        <v>2799</v>
      </c>
      <c r="G1832" s="318" t="s">
        <v>2800</v>
      </c>
      <c r="H1832" s="319">
        <v>237.06501057084699</v>
      </c>
      <c r="I1832" s="319">
        <v>1.4221326638312992</v>
      </c>
      <c r="J1832" s="319">
        <v>0</v>
      </c>
      <c r="K1832" s="320">
        <v>30</v>
      </c>
      <c r="L1832" s="320">
        <v>45</v>
      </c>
      <c r="M1832" s="320">
        <v>1</v>
      </c>
      <c r="N1832" s="333" t="s">
        <v>4096</v>
      </c>
      <c r="O1832" s="333" t="s">
        <v>4096</v>
      </c>
      <c r="P1832" s="334" t="s">
        <v>4096</v>
      </c>
      <c r="Q1832" s="144"/>
    </row>
    <row r="1833" spans="3:17" x14ac:dyDescent="0.2">
      <c r="C1833" s="315">
        <v>1369</v>
      </c>
      <c r="D1833" s="316" t="s">
        <v>2695</v>
      </c>
      <c r="E1833" s="317" t="s">
        <v>2390</v>
      </c>
      <c r="F1833" s="317" t="s">
        <v>2732</v>
      </c>
      <c r="G1833" s="318" t="s">
        <v>2801</v>
      </c>
      <c r="H1833" s="319" t="s">
        <v>7785</v>
      </c>
      <c r="I1833" s="319" t="s">
        <v>7785</v>
      </c>
      <c r="J1833" s="319" t="s">
        <v>7785</v>
      </c>
      <c r="K1833" s="320">
        <v>30</v>
      </c>
      <c r="L1833" s="320">
        <v>45</v>
      </c>
      <c r="M1833" s="320">
        <v>1</v>
      </c>
      <c r="N1833" s="333" t="s">
        <v>4096</v>
      </c>
      <c r="O1833" s="333" t="s">
        <v>4096</v>
      </c>
      <c r="P1833" s="334" t="s">
        <v>4096</v>
      </c>
      <c r="Q1833" s="144"/>
    </row>
    <row r="1834" spans="3:17" x14ac:dyDescent="0.2">
      <c r="C1834" s="315">
        <v>39</v>
      </c>
      <c r="D1834" s="316" t="s">
        <v>2700</v>
      </c>
      <c r="E1834" s="317" t="s">
        <v>20</v>
      </c>
      <c r="F1834" s="317" t="s">
        <v>2802</v>
      </c>
      <c r="G1834" s="318" t="s">
        <v>1116</v>
      </c>
      <c r="H1834" s="319">
        <v>1.9333333333488554</v>
      </c>
      <c r="I1834" s="319">
        <v>0</v>
      </c>
      <c r="J1834" s="319">
        <v>0</v>
      </c>
      <c r="K1834" s="320">
        <v>30</v>
      </c>
      <c r="L1834" s="320">
        <v>45</v>
      </c>
      <c r="M1834" s="320">
        <v>1</v>
      </c>
      <c r="N1834" s="333" t="s">
        <v>225</v>
      </c>
      <c r="O1834" s="333" t="s">
        <v>225</v>
      </c>
      <c r="P1834" s="334" t="s">
        <v>225</v>
      </c>
      <c r="Q1834" s="144"/>
    </row>
    <row r="1835" spans="3:17" x14ac:dyDescent="0.2">
      <c r="C1835" s="315">
        <v>147</v>
      </c>
      <c r="D1835" s="316" t="s">
        <v>2700</v>
      </c>
      <c r="E1835" s="317" t="s">
        <v>20</v>
      </c>
      <c r="F1835" s="317" t="s">
        <v>2803</v>
      </c>
      <c r="G1835" s="318" t="s">
        <v>1115</v>
      </c>
      <c r="H1835" s="319">
        <v>18.43666666665813</v>
      </c>
      <c r="I1835" s="319">
        <v>0</v>
      </c>
      <c r="J1835" s="319">
        <v>0</v>
      </c>
      <c r="K1835" s="320">
        <v>30</v>
      </c>
      <c r="L1835" s="320">
        <v>45</v>
      </c>
      <c r="M1835" s="320">
        <v>1</v>
      </c>
      <c r="N1835" s="333" t="s">
        <v>225</v>
      </c>
      <c r="O1835" s="333" t="s">
        <v>225</v>
      </c>
      <c r="P1835" s="334" t="s">
        <v>225</v>
      </c>
      <c r="Q1835" s="144"/>
    </row>
    <row r="1836" spans="3:17" x14ac:dyDescent="0.2">
      <c r="C1836" s="315">
        <v>149</v>
      </c>
      <c r="D1836" s="316" t="s">
        <v>2700</v>
      </c>
      <c r="E1836" s="317" t="s">
        <v>20</v>
      </c>
      <c r="F1836" s="317" t="s">
        <v>2804</v>
      </c>
      <c r="G1836" s="318" t="s">
        <v>1119</v>
      </c>
      <c r="H1836" s="319">
        <v>5.156666666676756</v>
      </c>
      <c r="I1836" s="319">
        <v>0</v>
      </c>
      <c r="J1836" s="319">
        <v>0</v>
      </c>
      <c r="K1836" s="320">
        <v>30</v>
      </c>
      <c r="L1836" s="320">
        <v>45</v>
      </c>
      <c r="M1836" s="320">
        <v>1</v>
      </c>
      <c r="N1836" s="333" t="s">
        <v>225</v>
      </c>
      <c r="O1836" s="333" t="s">
        <v>225</v>
      </c>
      <c r="P1836" s="334" t="s">
        <v>225</v>
      </c>
      <c r="Q1836" s="144"/>
    </row>
    <row r="1837" spans="3:17" x14ac:dyDescent="0.2">
      <c r="C1837" s="315">
        <v>151</v>
      </c>
      <c r="D1837" s="316" t="s">
        <v>2700</v>
      </c>
      <c r="E1837" s="317" t="s">
        <v>20</v>
      </c>
      <c r="F1837" s="317" t="s">
        <v>2805</v>
      </c>
      <c r="G1837" s="318" t="s">
        <v>1123</v>
      </c>
      <c r="H1837" s="319">
        <v>1.0533333333441988</v>
      </c>
      <c r="I1837" s="319">
        <v>0</v>
      </c>
      <c r="J1837" s="319">
        <v>0</v>
      </c>
      <c r="K1837" s="320">
        <v>30</v>
      </c>
      <c r="L1837" s="320">
        <v>45</v>
      </c>
      <c r="M1837" s="320">
        <v>1</v>
      </c>
      <c r="N1837" s="333" t="s">
        <v>225</v>
      </c>
      <c r="O1837" s="333" t="s">
        <v>225</v>
      </c>
      <c r="P1837" s="334" t="s">
        <v>225</v>
      </c>
      <c r="Q1837" s="144"/>
    </row>
    <row r="1838" spans="3:17" x14ac:dyDescent="0.2">
      <c r="C1838" s="315">
        <v>152</v>
      </c>
      <c r="D1838" s="316" t="s">
        <v>2700</v>
      </c>
      <c r="E1838" s="317" t="s">
        <v>20</v>
      </c>
      <c r="F1838" s="317" t="s">
        <v>2806</v>
      </c>
      <c r="G1838" s="318" t="s">
        <v>1125</v>
      </c>
      <c r="H1838" s="319">
        <v>2.4733333333279006</v>
      </c>
      <c r="I1838" s="319">
        <v>0</v>
      </c>
      <c r="J1838" s="319">
        <v>0</v>
      </c>
      <c r="K1838" s="320">
        <v>30</v>
      </c>
      <c r="L1838" s="320">
        <v>45</v>
      </c>
      <c r="M1838" s="320">
        <v>1</v>
      </c>
      <c r="N1838" s="333" t="s">
        <v>225</v>
      </c>
      <c r="O1838" s="333" t="s">
        <v>225</v>
      </c>
      <c r="P1838" s="334" t="s">
        <v>225</v>
      </c>
      <c r="Q1838" s="144"/>
    </row>
    <row r="1839" spans="3:17" x14ac:dyDescent="0.2">
      <c r="C1839" s="315">
        <v>153</v>
      </c>
      <c r="D1839" s="316" t="s">
        <v>2700</v>
      </c>
      <c r="E1839" s="317" t="s">
        <v>20</v>
      </c>
      <c r="F1839" s="317" t="s">
        <v>2807</v>
      </c>
      <c r="G1839" s="318" t="s">
        <v>1127</v>
      </c>
      <c r="H1839" s="319">
        <v>10.850000000023284</v>
      </c>
      <c r="I1839" s="319">
        <v>7.5499999999534344</v>
      </c>
      <c r="J1839" s="319">
        <v>0.2</v>
      </c>
      <c r="K1839" s="320">
        <v>30</v>
      </c>
      <c r="L1839" s="320">
        <v>45</v>
      </c>
      <c r="M1839" s="320">
        <v>1</v>
      </c>
      <c r="N1839" s="333" t="s">
        <v>225</v>
      </c>
      <c r="O1839" s="333" t="s">
        <v>225</v>
      </c>
      <c r="P1839" s="334" t="s">
        <v>225</v>
      </c>
      <c r="Q1839" s="144"/>
    </row>
    <row r="1840" spans="3:17" x14ac:dyDescent="0.2">
      <c r="C1840" s="315">
        <v>154</v>
      </c>
      <c r="D1840" s="316" t="s">
        <v>2700</v>
      </c>
      <c r="E1840" s="317" t="s">
        <v>20</v>
      </c>
      <c r="F1840" s="317" t="s">
        <v>2808</v>
      </c>
      <c r="G1840" s="318" t="s">
        <v>1126</v>
      </c>
      <c r="H1840" s="319">
        <v>10.99666666664416</v>
      </c>
      <c r="I1840" s="319">
        <v>0</v>
      </c>
      <c r="J1840" s="319">
        <v>0</v>
      </c>
      <c r="K1840" s="320">
        <v>30</v>
      </c>
      <c r="L1840" s="320">
        <v>45</v>
      </c>
      <c r="M1840" s="320">
        <v>1</v>
      </c>
      <c r="N1840" s="333" t="s">
        <v>225</v>
      </c>
      <c r="O1840" s="333" t="s">
        <v>225</v>
      </c>
      <c r="P1840" s="334" t="s">
        <v>225</v>
      </c>
      <c r="Q1840" s="144"/>
    </row>
    <row r="1841" spans="3:17" x14ac:dyDescent="0.2">
      <c r="C1841" s="315">
        <v>155</v>
      </c>
      <c r="D1841" s="316" t="s">
        <v>2700</v>
      </c>
      <c r="E1841" s="317" t="s">
        <v>20</v>
      </c>
      <c r="F1841" s="317" t="s">
        <v>2809</v>
      </c>
      <c r="G1841" s="318" t="s">
        <v>1128</v>
      </c>
      <c r="H1841" s="319">
        <v>9.0800000000162981</v>
      </c>
      <c r="I1841" s="319">
        <v>0</v>
      </c>
      <c r="J1841" s="319">
        <v>0</v>
      </c>
      <c r="K1841" s="320">
        <v>30</v>
      </c>
      <c r="L1841" s="320">
        <v>45</v>
      </c>
      <c r="M1841" s="320">
        <v>1</v>
      </c>
      <c r="N1841" s="333" t="s">
        <v>225</v>
      </c>
      <c r="O1841" s="333" t="s">
        <v>225</v>
      </c>
      <c r="P1841" s="334" t="s">
        <v>225</v>
      </c>
      <c r="Q1841" s="144"/>
    </row>
    <row r="1842" spans="3:17" x14ac:dyDescent="0.2">
      <c r="C1842" s="315">
        <v>156</v>
      </c>
      <c r="D1842" s="316" t="s">
        <v>2700</v>
      </c>
      <c r="E1842" s="317" t="s">
        <v>20</v>
      </c>
      <c r="F1842" s="317" t="s">
        <v>2810</v>
      </c>
      <c r="G1842" s="318" t="s">
        <v>1121</v>
      </c>
      <c r="H1842" s="319">
        <v>13.950000000000001</v>
      </c>
      <c r="I1842" s="319">
        <v>3.1200000000069852</v>
      </c>
      <c r="J1842" s="319">
        <v>0</v>
      </c>
      <c r="K1842" s="320">
        <v>30</v>
      </c>
      <c r="L1842" s="320">
        <v>45</v>
      </c>
      <c r="M1842" s="320">
        <v>1</v>
      </c>
      <c r="N1842" s="333" t="s">
        <v>225</v>
      </c>
      <c r="O1842" s="333" t="s">
        <v>225</v>
      </c>
      <c r="P1842" s="334" t="s">
        <v>225</v>
      </c>
      <c r="Q1842" s="144"/>
    </row>
    <row r="1843" spans="3:17" x14ac:dyDescent="0.2">
      <c r="C1843" s="315">
        <v>157</v>
      </c>
      <c r="D1843" s="316" t="s">
        <v>2700</v>
      </c>
      <c r="E1843" s="317" t="s">
        <v>20</v>
      </c>
      <c r="F1843" s="317" t="s">
        <v>2811</v>
      </c>
      <c r="G1843" s="318" t="s">
        <v>1117</v>
      </c>
      <c r="H1843" s="319">
        <v>31.420000000018629</v>
      </c>
      <c r="I1843" s="319">
        <v>2.1166666666860694</v>
      </c>
      <c r="J1843" s="319">
        <v>0</v>
      </c>
      <c r="K1843" s="320">
        <v>30</v>
      </c>
      <c r="L1843" s="320">
        <v>45</v>
      </c>
      <c r="M1843" s="320">
        <v>1</v>
      </c>
      <c r="N1843" s="333" t="s">
        <v>224</v>
      </c>
      <c r="O1843" s="333" t="s">
        <v>225</v>
      </c>
      <c r="P1843" s="334" t="s">
        <v>225</v>
      </c>
      <c r="Q1843" s="144"/>
    </row>
    <row r="1844" spans="3:17" x14ac:dyDescent="0.2">
      <c r="C1844" s="315">
        <v>158</v>
      </c>
      <c r="D1844" s="316" t="s">
        <v>2700</v>
      </c>
      <c r="E1844" s="317" t="s">
        <v>20</v>
      </c>
      <c r="F1844" s="317" t="s">
        <v>2811</v>
      </c>
      <c r="G1844" s="318" t="s">
        <v>1118</v>
      </c>
      <c r="H1844" s="319">
        <v>6.6666666534729302E-3</v>
      </c>
      <c r="I1844" s="319">
        <v>0.24333333335816862</v>
      </c>
      <c r="J1844" s="319">
        <v>0.2</v>
      </c>
      <c r="K1844" s="320">
        <v>30</v>
      </c>
      <c r="L1844" s="320">
        <v>45</v>
      </c>
      <c r="M1844" s="320">
        <v>1</v>
      </c>
      <c r="N1844" s="333" t="s">
        <v>225</v>
      </c>
      <c r="O1844" s="333" t="s">
        <v>225</v>
      </c>
      <c r="P1844" s="334" t="s">
        <v>225</v>
      </c>
      <c r="Q1844" s="144"/>
    </row>
    <row r="1845" spans="3:17" x14ac:dyDescent="0.2">
      <c r="C1845" s="315">
        <v>159</v>
      </c>
      <c r="D1845" s="316" t="s">
        <v>2700</v>
      </c>
      <c r="E1845" s="317" t="s">
        <v>20</v>
      </c>
      <c r="F1845" s="317" t="s">
        <v>2812</v>
      </c>
      <c r="G1845" s="318" t="s">
        <v>1114</v>
      </c>
      <c r="H1845" s="319">
        <v>16.450000000046568</v>
      </c>
      <c r="I1845" s="319">
        <v>1.8133333333069459</v>
      </c>
      <c r="J1845" s="319">
        <v>0.2</v>
      </c>
      <c r="K1845" s="320">
        <v>30</v>
      </c>
      <c r="L1845" s="320">
        <v>45</v>
      </c>
      <c r="M1845" s="320">
        <v>1</v>
      </c>
      <c r="N1845" s="333" t="s">
        <v>225</v>
      </c>
      <c r="O1845" s="333" t="s">
        <v>225</v>
      </c>
      <c r="P1845" s="334" t="s">
        <v>225</v>
      </c>
      <c r="Q1845" s="144"/>
    </row>
    <row r="1846" spans="3:17" x14ac:dyDescent="0.2">
      <c r="C1846" s="315">
        <v>160</v>
      </c>
      <c r="D1846" s="316" t="s">
        <v>2700</v>
      </c>
      <c r="E1846" s="317" t="s">
        <v>20</v>
      </c>
      <c r="F1846" s="317" t="s">
        <v>2813</v>
      </c>
      <c r="G1846" s="318" t="s">
        <v>1124</v>
      </c>
      <c r="H1846" s="319" t="s">
        <v>84</v>
      </c>
      <c r="I1846" s="319" t="s">
        <v>84</v>
      </c>
      <c r="J1846" s="319" t="s">
        <v>84</v>
      </c>
      <c r="K1846" s="320">
        <v>30</v>
      </c>
      <c r="L1846" s="320">
        <v>45</v>
      </c>
      <c r="M1846" s="320">
        <v>1</v>
      </c>
      <c r="N1846" s="333" t="s">
        <v>4096</v>
      </c>
      <c r="O1846" s="333" t="s">
        <v>4096</v>
      </c>
      <c r="P1846" s="334" t="s">
        <v>4096</v>
      </c>
      <c r="Q1846" s="144"/>
    </row>
    <row r="1847" spans="3:17" x14ac:dyDescent="0.2">
      <c r="C1847" s="315">
        <v>213</v>
      </c>
      <c r="D1847" s="316" t="s">
        <v>2700</v>
      </c>
      <c r="E1847" s="317" t="s">
        <v>20</v>
      </c>
      <c r="F1847" s="317" t="s">
        <v>2814</v>
      </c>
      <c r="G1847" s="318" t="s">
        <v>1120</v>
      </c>
      <c r="H1847" s="319">
        <v>3.5733333333511839</v>
      </c>
      <c r="I1847" s="319">
        <v>0</v>
      </c>
      <c r="J1847" s="319">
        <v>0</v>
      </c>
      <c r="K1847" s="320">
        <v>30</v>
      </c>
      <c r="L1847" s="320">
        <v>45</v>
      </c>
      <c r="M1847" s="320">
        <v>1</v>
      </c>
      <c r="N1847" s="333" t="s">
        <v>225</v>
      </c>
      <c r="O1847" s="333" t="s">
        <v>225</v>
      </c>
      <c r="P1847" s="334" t="s">
        <v>225</v>
      </c>
      <c r="Q1847" s="144"/>
    </row>
    <row r="1848" spans="3:17" x14ac:dyDescent="0.2">
      <c r="C1848" s="315">
        <v>214</v>
      </c>
      <c r="D1848" s="316" t="s">
        <v>2700</v>
      </c>
      <c r="E1848" s="317" t="s">
        <v>20</v>
      </c>
      <c r="F1848" s="317" t="s">
        <v>2815</v>
      </c>
      <c r="G1848" s="318" t="s">
        <v>1122</v>
      </c>
      <c r="H1848" s="319">
        <v>2.199999999976717</v>
      </c>
      <c r="I1848" s="319">
        <v>1.9999999995343389E-2</v>
      </c>
      <c r="J1848" s="319">
        <v>0</v>
      </c>
      <c r="K1848" s="320">
        <v>30</v>
      </c>
      <c r="L1848" s="320">
        <v>45</v>
      </c>
      <c r="M1848" s="320">
        <v>1</v>
      </c>
      <c r="N1848" s="333" t="s">
        <v>225</v>
      </c>
      <c r="O1848" s="333" t="s">
        <v>225</v>
      </c>
      <c r="P1848" s="334" t="s">
        <v>225</v>
      </c>
      <c r="Q1848" s="144"/>
    </row>
    <row r="1849" spans="3:17" x14ac:dyDescent="0.2">
      <c r="C1849" s="315">
        <v>215</v>
      </c>
      <c r="D1849" s="316" t="s">
        <v>2700</v>
      </c>
      <c r="E1849" s="317" t="s">
        <v>20</v>
      </c>
      <c r="F1849" s="317" t="s">
        <v>2816</v>
      </c>
      <c r="G1849" s="318" t="s">
        <v>234</v>
      </c>
      <c r="H1849" s="319">
        <v>7.0899999999906873</v>
      </c>
      <c r="I1849" s="319">
        <v>0</v>
      </c>
      <c r="J1849" s="319">
        <v>0</v>
      </c>
      <c r="K1849" s="320">
        <v>30</v>
      </c>
      <c r="L1849" s="320">
        <v>45</v>
      </c>
      <c r="M1849" s="320">
        <v>1</v>
      </c>
      <c r="N1849" s="333" t="s">
        <v>225</v>
      </c>
      <c r="O1849" s="333" t="s">
        <v>225</v>
      </c>
      <c r="P1849" s="334" t="s">
        <v>225</v>
      </c>
      <c r="Q1849" s="144"/>
    </row>
    <row r="1850" spans="3:17" x14ac:dyDescent="0.2">
      <c r="C1850" s="315">
        <v>216</v>
      </c>
      <c r="D1850" s="316" t="s">
        <v>2700</v>
      </c>
      <c r="E1850" s="317" t="s">
        <v>20</v>
      </c>
      <c r="F1850" s="317" t="s">
        <v>2816</v>
      </c>
      <c r="G1850" s="318" t="s">
        <v>235</v>
      </c>
      <c r="H1850" s="319">
        <v>7.0899999999906873</v>
      </c>
      <c r="I1850" s="319">
        <v>0</v>
      </c>
      <c r="J1850" s="319">
        <v>0</v>
      </c>
      <c r="K1850" s="320">
        <v>30</v>
      </c>
      <c r="L1850" s="320">
        <v>45</v>
      </c>
      <c r="M1850" s="320">
        <v>1</v>
      </c>
      <c r="N1850" s="333" t="s">
        <v>225</v>
      </c>
      <c r="O1850" s="333" t="s">
        <v>225</v>
      </c>
      <c r="P1850" s="334" t="s">
        <v>225</v>
      </c>
      <c r="Q1850" s="144"/>
    </row>
    <row r="1851" spans="3:17" x14ac:dyDescent="0.2">
      <c r="C1851" s="315">
        <v>219</v>
      </c>
      <c r="D1851" s="316" t="s">
        <v>2700</v>
      </c>
      <c r="E1851" s="317" t="s">
        <v>20</v>
      </c>
      <c r="F1851" s="317" t="s">
        <v>2815</v>
      </c>
      <c r="G1851" s="318" t="s">
        <v>236</v>
      </c>
      <c r="H1851" s="319">
        <v>3.3333333441987636E-3</v>
      </c>
      <c r="I1851" s="319">
        <v>0.28999999996740372</v>
      </c>
      <c r="J1851" s="319">
        <v>0.2</v>
      </c>
      <c r="K1851" s="320">
        <v>30</v>
      </c>
      <c r="L1851" s="320">
        <v>45</v>
      </c>
      <c r="M1851" s="320">
        <v>1</v>
      </c>
      <c r="N1851" s="333" t="s">
        <v>225</v>
      </c>
      <c r="O1851" s="333" t="s">
        <v>225</v>
      </c>
      <c r="P1851" s="334" t="s">
        <v>225</v>
      </c>
      <c r="Q1851" s="144"/>
    </row>
    <row r="1852" spans="3:17" x14ac:dyDescent="0.2">
      <c r="C1852" s="315">
        <v>365</v>
      </c>
      <c r="D1852" s="316" t="s">
        <v>2695</v>
      </c>
      <c r="E1852" s="317" t="s">
        <v>20</v>
      </c>
      <c r="F1852" s="317" t="s">
        <v>2817</v>
      </c>
      <c r="G1852" s="318" t="s">
        <v>655</v>
      </c>
      <c r="H1852" s="319">
        <v>328.39333333330001</v>
      </c>
      <c r="I1852" s="319">
        <v>6.1366666666581295</v>
      </c>
      <c r="J1852" s="319">
        <v>0</v>
      </c>
      <c r="K1852" s="320">
        <v>30</v>
      </c>
      <c r="L1852" s="320">
        <v>45</v>
      </c>
      <c r="M1852" s="320">
        <v>1</v>
      </c>
      <c r="N1852" s="333" t="s">
        <v>224</v>
      </c>
      <c r="O1852" s="333" t="s">
        <v>225</v>
      </c>
      <c r="P1852" s="334" t="s">
        <v>225</v>
      </c>
      <c r="Q1852" s="144"/>
    </row>
    <row r="1853" spans="3:17" x14ac:dyDescent="0.2">
      <c r="C1853" s="315">
        <v>366</v>
      </c>
      <c r="D1853" s="316" t="s">
        <v>2695</v>
      </c>
      <c r="E1853" s="317" t="s">
        <v>20</v>
      </c>
      <c r="F1853" s="317" t="s">
        <v>2817</v>
      </c>
      <c r="G1853" s="318" t="s">
        <v>656</v>
      </c>
      <c r="H1853" s="319">
        <v>613.34666666658597</v>
      </c>
      <c r="I1853" s="319">
        <v>134.39666666665582</v>
      </c>
      <c r="J1853" s="319">
        <v>0.2</v>
      </c>
      <c r="K1853" s="320">
        <v>30</v>
      </c>
      <c r="L1853" s="320">
        <v>45</v>
      </c>
      <c r="M1853" s="320">
        <v>1</v>
      </c>
      <c r="N1853" s="333" t="s">
        <v>224</v>
      </c>
      <c r="O1853" s="333" t="s">
        <v>224</v>
      </c>
      <c r="P1853" s="334" t="s">
        <v>225</v>
      </c>
      <c r="Q1853" s="144"/>
    </row>
    <row r="1854" spans="3:17" x14ac:dyDescent="0.2">
      <c r="C1854" s="315">
        <v>368</v>
      </c>
      <c r="D1854" s="316" t="s">
        <v>2695</v>
      </c>
      <c r="E1854" s="317" t="s">
        <v>20</v>
      </c>
      <c r="F1854" s="317" t="s">
        <v>2818</v>
      </c>
      <c r="G1854" s="318" t="s">
        <v>659</v>
      </c>
      <c r="H1854" s="319">
        <v>3.6399999999906871</v>
      </c>
      <c r="I1854" s="319">
        <v>0.18666666668141263</v>
      </c>
      <c r="J1854" s="319">
        <v>0.2</v>
      </c>
      <c r="K1854" s="320">
        <v>30</v>
      </c>
      <c r="L1854" s="320">
        <v>45</v>
      </c>
      <c r="M1854" s="320">
        <v>1</v>
      </c>
      <c r="N1854" s="333" t="s">
        <v>225</v>
      </c>
      <c r="O1854" s="333" t="s">
        <v>225</v>
      </c>
      <c r="P1854" s="334" t="s">
        <v>225</v>
      </c>
      <c r="Q1854" s="144"/>
    </row>
    <row r="1855" spans="3:17" x14ac:dyDescent="0.2">
      <c r="C1855" s="315">
        <v>369</v>
      </c>
      <c r="D1855" s="316" t="s">
        <v>2695</v>
      </c>
      <c r="E1855" s="317" t="s">
        <v>20</v>
      </c>
      <c r="F1855" s="317" t="s">
        <v>2818</v>
      </c>
      <c r="G1855" s="318" t="s">
        <v>657</v>
      </c>
      <c r="H1855" s="319">
        <v>9.459999999997672</v>
      </c>
      <c r="I1855" s="319">
        <v>5.9100000000209549</v>
      </c>
      <c r="J1855" s="319">
        <v>0.2</v>
      </c>
      <c r="K1855" s="320">
        <v>30</v>
      </c>
      <c r="L1855" s="320">
        <v>45</v>
      </c>
      <c r="M1855" s="320">
        <v>1</v>
      </c>
      <c r="N1855" s="333" t="s">
        <v>225</v>
      </c>
      <c r="O1855" s="333" t="s">
        <v>225</v>
      </c>
      <c r="P1855" s="334" t="s">
        <v>225</v>
      </c>
      <c r="Q1855" s="144"/>
    </row>
    <row r="1856" spans="3:17" x14ac:dyDescent="0.2">
      <c r="C1856" s="315">
        <v>370</v>
      </c>
      <c r="D1856" s="316" t="s">
        <v>2695</v>
      </c>
      <c r="E1856" s="317" t="s">
        <v>20</v>
      </c>
      <c r="F1856" s="317" t="s">
        <v>2819</v>
      </c>
      <c r="G1856" s="318" t="s">
        <v>661</v>
      </c>
      <c r="H1856" s="319">
        <v>10.989999999955764</v>
      </c>
      <c r="I1856" s="319">
        <v>35.783333333325572</v>
      </c>
      <c r="J1856" s="319">
        <v>0.2</v>
      </c>
      <c r="K1856" s="320">
        <v>30</v>
      </c>
      <c r="L1856" s="320">
        <v>45</v>
      </c>
      <c r="M1856" s="320">
        <v>1</v>
      </c>
      <c r="N1856" s="333" t="s">
        <v>225</v>
      </c>
      <c r="O1856" s="333" t="s">
        <v>225</v>
      </c>
      <c r="P1856" s="334" t="s">
        <v>225</v>
      </c>
      <c r="Q1856" s="144"/>
    </row>
    <row r="1857" spans="3:17" x14ac:dyDescent="0.2">
      <c r="C1857" s="315">
        <v>372</v>
      </c>
      <c r="D1857" s="316" t="s">
        <v>2695</v>
      </c>
      <c r="E1857" s="317" t="s">
        <v>20</v>
      </c>
      <c r="F1857" s="317" t="s">
        <v>2820</v>
      </c>
      <c r="G1857" s="318" t="s">
        <v>662</v>
      </c>
      <c r="H1857" s="319">
        <v>18.739999999967406</v>
      </c>
      <c r="I1857" s="319">
        <v>9.666666666744278E-2</v>
      </c>
      <c r="J1857" s="319">
        <v>0.2</v>
      </c>
      <c r="K1857" s="320">
        <v>30</v>
      </c>
      <c r="L1857" s="320">
        <v>45</v>
      </c>
      <c r="M1857" s="320">
        <v>1</v>
      </c>
      <c r="N1857" s="333" t="s">
        <v>225</v>
      </c>
      <c r="O1857" s="333" t="s">
        <v>225</v>
      </c>
      <c r="P1857" s="334" t="s">
        <v>225</v>
      </c>
      <c r="Q1857" s="144"/>
    </row>
    <row r="1858" spans="3:17" x14ac:dyDescent="0.2">
      <c r="C1858" s="315">
        <v>373</v>
      </c>
      <c r="D1858" s="316" t="s">
        <v>2695</v>
      </c>
      <c r="E1858" s="317" t="s">
        <v>20</v>
      </c>
      <c r="F1858" s="317" t="s">
        <v>2820</v>
      </c>
      <c r="G1858" s="318" t="s">
        <v>663</v>
      </c>
      <c r="H1858" s="319">
        <v>32.169999999948779</v>
      </c>
      <c r="I1858" s="319">
        <v>0</v>
      </c>
      <c r="J1858" s="319">
        <v>0</v>
      </c>
      <c r="K1858" s="320">
        <v>30</v>
      </c>
      <c r="L1858" s="320">
        <v>45</v>
      </c>
      <c r="M1858" s="320">
        <v>1</v>
      </c>
      <c r="N1858" s="333" t="s">
        <v>224</v>
      </c>
      <c r="O1858" s="333" t="s">
        <v>225</v>
      </c>
      <c r="P1858" s="334" t="s">
        <v>225</v>
      </c>
      <c r="Q1858" s="144"/>
    </row>
    <row r="1859" spans="3:17" x14ac:dyDescent="0.2">
      <c r="C1859" s="315">
        <v>374</v>
      </c>
      <c r="D1859" s="316" t="s">
        <v>2695</v>
      </c>
      <c r="E1859" s="317" t="s">
        <v>20</v>
      </c>
      <c r="F1859" s="317" t="s">
        <v>2821</v>
      </c>
      <c r="G1859" s="318" t="s">
        <v>665</v>
      </c>
      <c r="H1859" s="319">
        <v>3.4266666666604579</v>
      </c>
      <c r="I1859" s="319">
        <v>389.54999999996511</v>
      </c>
      <c r="J1859" s="319">
        <v>0.2</v>
      </c>
      <c r="K1859" s="320">
        <v>30</v>
      </c>
      <c r="L1859" s="320">
        <v>45</v>
      </c>
      <c r="M1859" s="320">
        <v>1</v>
      </c>
      <c r="N1859" s="333" t="s">
        <v>225</v>
      </c>
      <c r="O1859" s="333" t="s">
        <v>224</v>
      </c>
      <c r="P1859" s="334" t="s">
        <v>225</v>
      </c>
      <c r="Q1859" s="144"/>
    </row>
    <row r="1860" spans="3:17" x14ac:dyDescent="0.2">
      <c r="C1860" s="315">
        <v>375</v>
      </c>
      <c r="D1860" s="316" t="s">
        <v>2695</v>
      </c>
      <c r="E1860" s="317" t="s">
        <v>20</v>
      </c>
      <c r="F1860" s="317" t="s">
        <v>2821</v>
      </c>
      <c r="G1860" s="318" t="s">
        <v>664</v>
      </c>
      <c r="H1860" s="319">
        <v>2.4833333333255725</v>
      </c>
      <c r="I1860" s="319">
        <v>0</v>
      </c>
      <c r="J1860" s="319">
        <v>0</v>
      </c>
      <c r="K1860" s="320">
        <v>30</v>
      </c>
      <c r="L1860" s="320">
        <v>45</v>
      </c>
      <c r="M1860" s="320">
        <v>1</v>
      </c>
      <c r="N1860" s="333" t="s">
        <v>225</v>
      </c>
      <c r="O1860" s="333" t="s">
        <v>225</v>
      </c>
      <c r="P1860" s="334" t="s">
        <v>225</v>
      </c>
      <c r="Q1860" s="144"/>
    </row>
    <row r="1861" spans="3:17" x14ac:dyDescent="0.2">
      <c r="C1861" s="315">
        <v>376</v>
      </c>
      <c r="D1861" s="316" t="s">
        <v>2695</v>
      </c>
      <c r="E1861" s="317" t="s">
        <v>20</v>
      </c>
      <c r="F1861" s="317" t="s">
        <v>2822</v>
      </c>
      <c r="G1861" s="318" t="s">
        <v>668</v>
      </c>
      <c r="H1861" s="319">
        <v>4.9933333332999617</v>
      </c>
      <c r="I1861" s="319">
        <v>0</v>
      </c>
      <c r="J1861" s="319">
        <v>0</v>
      </c>
      <c r="K1861" s="320">
        <v>30</v>
      </c>
      <c r="L1861" s="320">
        <v>45</v>
      </c>
      <c r="M1861" s="320">
        <v>1</v>
      </c>
      <c r="N1861" s="333" t="s">
        <v>225</v>
      </c>
      <c r="O1861" s="333" t="s">
        <v>225</v>
      </c>
      <c r="P1861" s="334" t="s">
        <v>225</v>
      </c>
      <c r="Q1861" s="144"/>
    </row>
    <row r="1862" spans="3:17" x14ac:dyDescent="0.2">
      <c r="C1862" s="315">
        <v>377</v>
      </c>
      <c r="D1862" s="316" t="s">
        <v>2695</v>
      </c>
      <c r="E1862" s="317" t="s">
        <v>20</v>
      </c>
      <c r="F1862" s="317" t="s">
        <v>2823</v>
      </c>
      <c r="G1862" s="318" t="s">
        <v>666</v>
      </c>
      <c r="H1862" s="319">
        <v>7.8500000000232832</v>
      </c>
      <c r="I1862" s="319">
        <v>0.44666666669072586</v>
      </c>
      <c r="J1862" s="319">
        <v>0</v>
      </c>
      <c r="K1862" s="320">
        <v>30</v>
      </c>
      <c r="L1862" s="320">
        <v>45</v>
      </c>
      <c r="M1862" s="320">
        <v>1</v>
      </c>
      <c r="N1862" s="333" t="s">
        <v>225</v>
      </c>
      <c r="O1862" s="333" t="s">
        <v>225</v>
      </c>
      <c r="P1862" s="334" t="s">
        <v>225</v>
      </c>
      <c r="Q1862" s="144"/>
    </row>
    <row r="1863" spans="3:17" x14ac:dyDescent="0.2">
      <c r="C1863" s="315">
        <v>378</v>
      </c>
      <c r="D1863" s="316" t="s">
        <v>2695</v>
      </c>
      <c r="E1863" s="317" t="s">
        <v>20</v>
      </c>
      <c r="F1863" s="317" t="s">
        <v>2823</v>
      </c>
      <c r="G1863" s="318" t="s">
        <v>667</v>
      </c>
      <c r="H1863" s="319">
        <v>5.8433333333465276</v>
      </c>
      <c r="I1863" s="319">
        <v>0.76666666665114469</v>
      </c>
      <c r="J1863" s="319">
        <v>0</v>
      </c>
      <c r="K1863" s="320">
        <v>30</v>
      </c>
      <c r="L1863" s="320">
        <v>45</v>
      </c>
      <c r="M1863" s="320">
        <v>1</v>
      </c>
      <c r="N1863" s="333" t="s">
        <v>225</v>
      </c>
      <c r="O1863" s="333" t="s">
        <v>225</v>
      </c>
      <c r="P1863" s="334" t="s">
        <v>225</v>
      </c>
      <c r="Q1863" s="144"/>
    </row>
    <row r="1864" spans="3:17" x14ac:dyDescent="0.2">
      <c r="C1864" s="315">
        <v>379</v>
      </c>
      <c r="D1864" s="316" t="s">
        <v>2695</v>
      </c>
      <c r="E1864" s="317" t="s">
        <v>20</v>
      </c>
      <c r="F1864" s="317" t="s">
        <v>2824</v>
      </c>
      <c r="G1864" s="318" t="s">
        <v>669</v>
      </c>
      <c r="H1864" s="319">
        <v>9.9799999999813735</v>
      </c>
      <c r="I1864" s="319">
        <v>43.980000000027943</v>
      </c>
      <c r="J1864" s="319">
        <v>0.2</v>
      </c>
      <c r="K1864" s="320">
        <v>30</v>
      </c>
      <c r="L1864" s="320">
        <v>45</v>
      </c>
      <c r="M1864" s="320">
        <v>1</v>
      </c>
      <c r="N1864" s="333" t="s">
        <v>225</v>
      </c>
      <c r="O1864" s="333" t="s">
        <v>225</v>
      </c>
      <c r="P1864" s="334" t="s">
        <v>225</v>
      </c>
      <c r="Q1864" s="144"/>
    </row>
    <row r="1865" spans="3:17" x14ac:dyDescent="0.2">
      <c r="C1865" s="315">
        <v>380</v>
      </c>
      <c r="D1865" s="316" t="s">
        <v>2695</v>
      </c>
      <c r="E1865" s="317" t="s">
        <v>20</v>
      </c>
      <c r="F1865" s="317" t="s">
        <v>2824</v>
      </c>
      <c r="G1865" s="318" t="s">
        <v>670</v>
      </c>
      <c r="H1865" s="319">
        <v>10.286666666669772</v>
      </c>
      <c r="I1865" s="319">
        <v>1.4833333333139309</v>
      </c>
      <c r="J1865" s="319">
        <v>0.2</v>
      </c>
      <c r="K1865" s="320">
        <v>30</v>
      </c>
      <c r="L1865" s="320">
        <v>45</v>
      </c>
      <c r="M1865" s="320">
        <v>1</v>
      </c>
      <c r="N1865" s="333" t="s">
        <v>225</v>
      </c>
      <c r="O1865" s="333" t="s">
        <v>225</v>
      </c>
      <c r="P1865" s="334" t="s">
        <v>225</v>
      </c>
      <c r="Q1865" s="144"/>
    </row>
    <row r="1866" spans="3:17" x14ac:dyDescent="0.2">
      <c r="C1866" s="315">
        <v>381</v>
      </c>
      <c r="D1866" s="316" t="s">
        <v>2695</v>
      </c>
      <c r="E1866" s="317" t="s">
        <v>20</v>
      </c>
      <c r="F1866" s="317" t="s">
        <v>2824</v>
      </c>
      <c r="G1866" s="318" t="s">
        <v>671</v>
      </c>
      <c r="H1866" s="319">
        <v>4.0633333333418706</v>
      </c>
      <c r="I1866" s="319">
        <v>0.14666666669072584</v>
      </c>
      <c r="J1866" s="319">
        <v>0</v>
      </c>
      <c r="K1866" s="320">
        <v>30</v>
      </c>
      <c r="L1866" s="320">
        <v>45</v>
      </c>
      <c r="M1866" s="320">
        <v>1</v>
      </c>
      <c r="N1866" s="333" t="s">
        <v>225</v>
      </c>
      <c r="O1866" s="333" t="s">
        <v>225</v>
      </c>
      <c r="P1866" s="334" t="s">
        <v>225</v>
      </c>
      <c r="Q1866" s="144"/>
    </row>
    <row r="1867" spans="3:17" x14ac:dyDescent="0.2">
      <c r="C1867" s="315">
        <v>382</v>
      </c>
      <c r="D1867" s="316" t="s">
        <v>2695</v>
      </c>
      <c r="E1867" s="317" t="s">
        <v>20</v>
      </c>
      <c r="F1867" s="317" t="s">
        <v>2825</v>
      </c>
      <c r="G1867" s="318" t="s">
        <v>673</v>
      </c>
      <c r="H1867" s="319">
        <v>84.553333333320921</v>
      </c>
      <c r="I1867" s="319">
        <v>8.8400000000372536</v>
      </c>
      <c r="J1867" s="319">
        <v>0.2</v>
      </c>
      <c r="K1867" s="320">
        <v>30</v>
      </c>
      <c r="L1867" s="320">
        <v>45</v>
      </c>
      <c r="M1867" s="320">
        <v>1</v>
      </c>
      <c r="N1867" s="333" t="s">
        <v>224</v>
      </c>
      <c r="O1867" s="333" t="s">
        <v>225</v>
      </c>
      <c r="P1867" s="334" t="s">
        <v>225</v>
      </c>
      <c r="Q1867" s="144"/>
    </row>
    <row r="1868" spans="3:17" x14ac:dyDescent="0.2">
      <c r="C1868" s="315">
        <v>383</v>
      </c>
      <c r="D1868" s="316" t="s">
        <v>2695</v>
      </c>
      <c r="E1868" s="317" t="s">
        <v>20</v>
      </c>
      <c r="F1868" s="317" t="s">
        <v>2825</v>
      </c>
      <c r="G1868" s="318" t="s">
        <v>672</v>
      </c>
      <c r="H1868" s="319">
        <v>19.656666666688398</v>
      </c>
      <c r="I1868" s="319">
        <v>3.4400000000023283</v>
      </c>
      <c r="J1868" s="319">
        <v>0</v>
      </c>
      <c r="K1868" s="320">
        <v>30</v>
      </c>
      <c r="L1868" s="320">
        <v>45</v>
      </c>
      <c r="M1868" s="320">
        <v>1</v>
      </c>
      <c r="N1868" s="333" t="s">
        <v>225</v>
      </c>
      <c r="O1868" s="333" t="s">
        <v>225</v>
      </c>
      <c r="P1868" s="334" t="s">
        <v>225</v>
      </c>
      <c r="Q1868" s="144"/>
    </row>
    <row r="1869" spans="3:17" x14ac:dyDescent="0.2">
      <c r="C1869" s="315">
        <v>384</v>
      </c>
      <c r="D1869" s="316" t="s">
        <v>2695</v>
      </c>
      <c r="E1869" s="317" t="s">
        <v>20</v>
      </c>
      <c r="F1869" s="317" t="s">
        <v>2826</v>
      </c>
      <c r="G1869" s="318" t="s">
        <v>674</v>
      </c>
      <c r="H1869" s="319">
        <v>12.873333333386109</v>
      </c>
      <c r="I1869" s="319">
        <v>0</v>
      </c>
      <c r="J1869" s="319">
        <v>0</v>
      </c>
      <c r="K1869" s="320">
        <v>30</v>
      </c>
      <c r="L1869" s="320">
        <v>45</v>
      </c>
      <c r="M1869" s="320">
        <v>1</v>
      </c>
      <c r="N1869" s="333" t="s">
        <v>225</v>
      </c>
      <c r="O1869" s="333" t="s">
        <v>225</v>
      </c>
      <c r="P1869" s="334" t="s">
        <v>225</v>
      </c>
      <c r="Q1869" s="144"/>
    </row>
    <row r="1870" spans="3:17" x14ac:dyDescent="0.2">
      <c r="C1870" s="315">
        <v>385</v>
      </c>
      <c r="D1870" s="316" t="s">
        <v>2695</v>
      </c>
      <c r="E1870" s="317" t="s">
        <v>20</v>
      </c>
      <c r="F1870" s="317" t="s">
        <v>2826</v>
      </c>
      <c r="G1870" s="318" t="s">
        <v>675</v>
      </c>
      <c r="H1870" s="319">
        <v>14.53666666665813</v>
      </c>
      <c r="I1870" s="319">
        <v>7.6666666672099384E-2</v>
      </c>
      <c r="J1870" s="319">
        <v>0</v>
      </c>
      <c r="K1870" s="320">
        <v>30</v>
      </c>
      <c r="L1870" s="320">
        <v>45</v>
      </c>
      <c r="M1870" s="320">
        <v>1</v>
      </c>
      <c r="N1870" s="333" t="s">
        <v>225</v>
      </c>
      <c r="O1870" s="333" t="s">
        <v>225</v>
      </c>
      <c r="P1870" s="334" t="s">
        <v>225</v>
      </c>
      <c r="Q1870" s="144"/>
    </row>
    <row r="1871" spans="3:17" x14ac:dyDescent="0.2">
      <c r="C1871" s="315">
        <v>386</v>
      </c>
      <c r="D1871" s="316" t="s">
        <v>2695</v>
      </c>
      <c r="E1871" s="317" t="s">
        <v>20</v>
      </c>
      <c r="F1871" s="317" t="s">
        <v>2807</v>
      </c>
      <c r="G1871" s="318" t="s">
        <v>682</v>
      </c>
      <c r="H1871" s="319">
        <v>47.556666666618554</v>
      </c>
      <c r="I1871" s="319">
        <v>3.0199999999953437</v>
      </c>
      <c r="J1871" s="319">
        <v>0</v>
      </c>
      <c r="K1871" s="320">
        <v>30</v>
      </c>
      <c r="L1871" s="320">
        <v>45</v>
      </c>
      <c r="M1871" s="320">
        <v>1</v>
      </c>
      <c r="N1871" s="333" t="s">
        <v>224</v>
      </c>
      <c r="O1871" s="333" t="s">
        <v>225</v>
      </c>
      <c r="P1871" s="334" t="s">
        <v>225</v>
      </c>
      <c r="Q1871" s="144"/>
    </row>
    <row r="1872" spans="3:17" x14ac:dyDescent="0.2">
      <c r="C1872" s="315">
        <v>387</v>
      </c>
      <c r="D1872" s="316" t="s">
        <v>2695</v>
      </c>
      <c r="E1872" s="317" t="s">
        <v>20</v>
      </c>
      <c r="F1872" s="317" t="s">
        <v>2807</v>
      </c>
      <c r="G1872" s="318" t="s">
        <v>683</v>
      </c>
      <c r="H1872" s="319">
        <v>7.2</v>
      </c>
      <c r="I1872" s="319">
        <v>3.45</v>
      </c>
      <c r="J1872" s="319">
        <v>0.4</v>
      </c>
      <c r="K1872" s="320">
        <v>30</v>
      </c>
      <c r="L1872" s="320">
        <v>45</v>
      </c>
      <c r="M1872" s="320">
        <v>1</v>
      </c>
      <c r="N1872" s="333" t="s">
        <v>225</v>
      </c>
      <c r="O1872" s="333" t="s">
        <v>225</v>
      </c>
      <c r="P1872" s="334" t="s">
        <v>225</v>
      </c>
      <c r="Q1872" s="144"/>
    </row>
    <row r="1873" spans="3:17" x14ac:dyDescent="0.2">
      <c r="C1873" s="315">
        <v>388</v>
      </c>
      <c r="D1873" s="316" t="s">
        <v>2695</v>
      </c>
      <c r="E1873" s="317" t="s">
        <v>20</v>
      </c>
      <c r="F1873" s="317" t="s">
        <v>2827</v>
      </c>
      <c r="G1873" s="318" t="s">
        <v>676</v>
      </c>
      <c r="H1873" s="319">
        <v>53.866666666616226</v>
      </c>
      <c r="I1873" s="319">
        <v>0.78333333333721389</v>
      </c>
      <c r="J1873" s="319">
        <v>0</v>
      </c>
      <c r="K1873" s="320">
        <v>30</v>
      </c>
      <c r="L1873" s="320">
        <v>45</v>
      </c>
      <c r="M1873" s="320">
        <v>1</v>
      </c>
      <c r="N1873" s="333" t="s">
        <v>224</v>
      </c>
      <c r="O1873" s="333" t="s">
        <v>225</v>
      </c>
      <c r="P1873" s="334" t="s">
        <v>225</v>
      </c>
      <c r="Q1873" s="144"/>
    </row>
    <row r="1874" spans="3:17" x14ac:dyDescent="0.2">
      <c r="C1874" s="315">
        <v>389</v>
      </c>
      <c r="D1874" s="316" t="s">
        <v>2695</v>
      </c>
      <c r="E1874" s="317" t="s">
        <v>20</v>
      </c>
      <c r="F1874" s="317" t="s">
        <v>2827</v>
      </c>
      <c r="G1874" s="318" t="s">
        <v>677</v>
      </c>
      <c r="H1874" s="319">
        <v>6.9800000000162985</v>
      </c>
      <c r="I1874" s="319">
        <v>1.0799999999930152</v>
      </c>
      <c r="J1874" s="319">
        <v>0</v>
      </c>
      <c r="K1874" s="320">
        <v>30</v>
      </c>
      <c r="L1874" s="320">
        <v>45</v>
      </c>
      <c r="M1874" s="320">
        <v>1</v>
      </c>
      <c r="N1874" s="333" t="s">
        <v>225</v>
      </c>
      <c r="O1874" s="333" t="s">
        <v>225</v>
      </c>
      <c r="P1874" s="334" t="s">
        <v>225</v>
      </c>
      <c r="Q1874" s="144"/>
    </row>
    <row r="1875" spans="3:17" x14ac:dyDescent="0.2">
      <c r="C1875" s="315">
        <v>390</v>
      </c>
      <c r="D1875" s="316" t="s">
        <v>2695</v>
      </c>
      <c r="E1875" s="317" t="s">
        <v>20</v>
      </c>
      <c r="F1875" s="317" t="s">
        <v>2828</v>
      </c>
      <c r="G1875" s="318" t="s">
        <v>681</v>
      </c>
      <c r="H1875" s="319">
        <v>4.5799999999813741</v>
      </c>
      <c r="I1875" s="319">
        <v>72.063333333365151</v>
      </c>
      <c r="J1875" s="319">
        <v>0</v>
      </c>
      <c r="K1875" s="320">
        <v>30</v>
      </c>
      <c r="L1875" s="320">
        <v>45</v>
      </c>
      <c r="M1875" s="320">
        <v>1</v>
      </c>
      <c r="N1875" s="333" t="s">
        <v>225</v>
      </c>
      <c r="O1875" s="333" t="s">
        <v>224</v>
      </c>
      <c r="P1875" s="334" t="s">
        <v>225</v>
      </c>
      <c r="Q1875" s="144"/>
    </row>
    <row r="1876" spans="3:17" x14ac:dyDescent="0.2">
      <c r="C1876" s="315">
        <v>391</v>
      </c>
      <c r="D1876" s="316" t="s">
        <v>2695</v>
      </c>
      <c r="E1876" s="317" t="s">
        <v>20</v>
      </c>
      <c r="F1876" s="317" t="s">
        <v>2828</v>
      </c>
      <c r="G1876" s="318" t="s">
        <v>680</v>
      </c>
      <c r="H1876" s="319">
        <v>13.936666666693055</v>
      </c>
      <c r="I1876" s="319">
        <v>2.0900000000023282</v>
      </c>
      <c r="J1876" s="319">
        <v>0</v>
      </c>
      <c r="K1876" s="320">
        <v>30</v>
      </c>
      <c r="L1876" s="320">
        <v>45</v>
      </c>
      <c r="M1876" s="320">
        <v>1</v>
      </c>
      <c r="N1876" s="333" t="s">
        <v>225</v>
      </c>
      <c r="O1876" s="333" t="s">
        <v>225</v>
      </c>
      <c r="P1876" s="334" t="s">
        <v>225</v>
      </c>
      <c r="Q1876" s="144"/>
    </row>
    <row r="1877" spans="3:17" x14ac:dyDescent="0.2">
      <c r="C1877" s="315">
        <v>392</v>
      </c>
      <c r="D1877" s="316" t="s">
        <v>2695</v>
      </c>
      <c r="E1877" s="317" t="s">
        <v>20</v>
      </c>
      <c r="F1877" s="317" t="s">
        <v>2829</v>
      </c>
      <c r="G1877" s="318" t="s">
        <v>684</v>
      </c>
      <c r="H1877" s="319">
        <v>12.806666666676756</v>
      </c>
      <c r="I1877" s="319">
        <v>2.2599999999976719</v>
      </c>
      <c r="J1877" s="319">
        <v>0</v>
      </c>
      <c r="K1877" s="320">
        <v>30</v>
      </c>
      <c r="L1877" s="320">
        <v>45</v>
      </c>
      <c r="M1877" s="320">
        <v>1</v>
      </c>
      <c r="N1877" s="333" t="s">
        <v>225</v>
      </c>
      <c r="O1877" s="333" t="s">
        <v>225</v>
      </c>
      <c r="P1877" s="334" t="s">
        <v>225</v>
      </c>
      <c r="Q1877" s="144"/>
    </row>
    <row r="1878" spans="3:17" x14ac:dyDescent="0.2">
      <c r="C1878" s="315">
        <v>393</v>
      </c>
      <c r="D1878" s="316" t="s">
        <v>2695</v>
      </c>
      <c r="E1878" s="317" t="s">
        <v>20</v>
      </c>
      <c r="F1878" s="317" t="s">
        <v>2829</v>
      </c>
      <c r="G1878" s="318" t="s">
        <v>685</v>
      </c>
      <c r="H1878" s="319">
        <v>52.150000000081491</v>
      </c>
      <c r="I1878" s="319">
        <v>1.35</v>
      </c>
      <c r="J1878" s="319">
        <v>0</v>
      </c>
      <c r="K1878" s="320">
        <v>30</v>
      </c>
      <c r="L1878" s="320">
        <v>45</v>
      </c>
      <c r="M1878" s="320">
        <v>1</v>
      </c>
      <c r="N1878" s="333" t="s">
        <v>224</v>
      </c>
      <c r="O1878" s="333" t="s">
        <v>225</v>
      </c>
      <c r="P1878" s="334" t="s">
        <v>225</v>
      </c>
      <c r="Q1878" s="144"/>
    </row>
    <row r="1879" spans="3:17" x14ac:dyDescent="0.2">
      <c r="C1879" s="315">
        <v>410</v>
      </c>
      <c r="D1879" s="316" t="s">
        <v>2695</v>
      </c>
      <c r="E1879" s="317" t="s">
        <v>20</v>
      </c>
      <c r="F1879" s="317" t="s">
        <v>2828</v>
      </c>
      <c r="G1879" s="318" t="s">
        <v>2830</v>
      </c>
      <c r="H1879" s="319" t="s">
        <v>84</v>
      </c>
      <c r="I1879" s="319" t="s">
        <v>84</v>
      </c>
      <c r="J1879" s="319" t="s">
        <v>84</v>
      </c>
      <c r="K1879" s="320">
        <v>30</v>
      </c>
      <c r="L1879" s="320">
        <v>45</v>
      </c>
      <c r="M1879" s="320">
        <v>1</v>
      </c>
      <c r="N1879" s="333" t="s">
        <v>4096</v>
      </c>
      <c r="O1879" s="333" t="s">
        <v>4096</v>
      </c>
      <c r="P1879" s="334" t="s">
        <v>4096</v>
      </c>
      <c r="Q1879" s="144"/>
    </row>
    <row r="1880" spans="3:17" x14ac:dyDescent="0.2">
      <c r="C1880" s="315">
        <v>835</v>
      </c>
      <c r="D1880" s="316" t="s">
        <v>2695</v>
      </c>
      <c r="E1880" s="317" t="s">
        <v>20</v>
      </c>
      <c r="F1880" s="317" t="s">
        <v>2818</v>
      </c>
      <c r="G1880" s="318" t="s">
        <v>658</v>
      </c>
      <c r="H1880" s="319">
        <v>9.1200000000069856</v>
      </c>
      <c r="I1880" s="319">
        <v>0</v>
      </c>
      <c r="J1880" s="319">
        <v>0</v>
      </c>
      <c r="K1880" s="320">
        <v>30</v>
      </c>
      <c r="L1880" s="320">
        <v>45</v>
      </c>
      <c r="M1880" s="320">
        <v>1</v>
      </c>
      <c r="N1880" s="333" t="s">
        <v>225</v>
      </c>
      <c r="O1880" s="333" t="s">
        <v>225</v>
      </c>
      <c r="P1880" s="334" t="s">
        <v>225</v>
      </c>
      <c r="Q1880" s="144"/>
    </row>
    <row r="1881" spans="3:17" x14ac:dyDescent="0.2">
      <c r="C1881" s="315">
        <v>836</v>
      </c>
      <c r="D1881" s="316" t="s">
        <v>2695</v>
      </c>
      <c r="E1881" s="317" t="s">
        <v>20</v>
      </c>
      <c r="F1881" s="317" t="s">
        <v>2819</v>
      </c>
      <c r="G1881" s="318" t="s">
        <v>660</v>
      </c>
      <c r="H1881" s="319">
        <v>26.156666666641833</v>
      </c>
      <c r="I1881" s="319">
        <v>0.55000000001164151</v>
      </c>
      <c r="J1881" s="319">
        <v>0</v>
      </c>
      <c r="K1881" s="320">
        <v>30</v>
      </c>
      <c r="L1881" s="320">
        <v>45</v>
      </c>
      <c r="M1881" s="320">
        <v>1</v>
      </c>
      <c r="N1881" s="333" t="s">
        <v>225</v>
      </c>
      <c r="O1881" s="333" t="s">
        <v>225</v>
      </c>
      <c r="P1881" s="334" t="s">
        <v>225</v>
      </c>
      <c r="Q1881" s="144"/>
    </row>
    <row r="1882" spans="3:17" x14ac:dyDescent="0.2">
      <c r="C1882" s="315">
        <v>856</v>
      </c>
      <c r="D1882" s="316" t="s">
        <v>2695</v>
      </c>
      <c r="E1882" s="317" t="s">
        <v>20</v>
      </c>
      <c r="F1882" s="317" t="s">
        <v>2831</v>
      </c>
      <c r="G1882" s="318" t="s">
        <v>678</v>
      </c>
      <c r="H1882" s="319">
        <v>0.87000000000698496</v>
      </c>
      <c r="I1882" s="319">
        <v>0.62999999999301515</v>
      </c>
      <c r="J1882" s="319">
        <v>0.2</v>
      </c>
      <c r="K1882" s="320">
        <v>30</v>
      </c>
      <c r="L1882" s="320">
        <v>45</v>
      </c>
      <c r="M1882" s="320">
        <v>1</v>
      </c>
      <c r="N1882" s="333" t="s">
        <v>225</v>
      </c>
      <c r="O1882" s="333" t="s">
        <v>225</v>
      </c>
      <c r="P1882" s="334" t="s">
        <v>225</v>
      </c>
      <c r="Q1882" s="144"/>
    </row>
    <row r="1883" spans="3:17" x14ac:dyDescent="0.2">
      <c r="C1883" s="315">
        <v>857</v>
      </c>
      <c r="D1883" s="316" t="s">
        <v>2695</v>
      </c>
      <c r="E1883" s="317" t="s">
        <v>20</v>
      </c>
      <c r="F1883" s="317" t="s">
        <v>2831</v>
      </c>
      <c r="G1883" s="318" t="s">
        <v>679</v>
      </c>
      <c r="H1883" s="319">
        <v>4.2966666666674431</v>
      </c>
      <c r="I1883" s="319">
        <v>0.62999999999301515</v>
      </c>
      <c r="J1883" s="319">
        <v>0.2</v>
      </c>
      <c r="K1883" s="320">
        <v>30</v>
      </c>
      <c r="L1883" s="320">
        <v>45</v>
      </c>
      <c r="M1883" s="320">
        <v>1</v>
      </c>
      <c r="N1883" s="333" t="s">
        <v>225</v>
      </c>
      <c r="O1883" s="333" t="s">
        <v>225</v>
      </c>
      <c r="P1883" s="334" t="s">
        <v>225</v>
      </c>
      <c r="Q1883" s="144"/>
    </row>
    <row r="1884" spans="3:17" x14ac:dyDescent="0.2">
      <c r="C1884" s="315">
        <v>1214</v>
      </c>
      <c r="D1884" s="316" t="s">
        <v>2695</v>
      </c>
      <c r="E1884" s="317" t="s">
        <v>20</v>
      </c>
      <c r="F1884" s="317" t="s">
        <v>2832</v>
      </c>
      <c r="G1884" s="318" t="s">
        <v>233</v>
      </c>
      <c r="H1884" s="319">
        <v>6.4266666666953824</v>
      </c>
      <c r="I1884" s="319">
        <v>0</v>
      </c>
      <c r="J1884" s="319">
        <v>0</v>
      </c>
      <c r="K1884" s="320">
        <v>30</v>
      </c>
      <c r="L1884" s="320">
        <v>45</v>
      </c>
      <c r="M1884" s="320">
        <v>1</v>
      </c>
      <c r="N1884" s="333" t="s">
        <v>225</v>
      </c>
      <c r="O1884" s="333" t="s">
        <v>225</v>
      </c>
      <c r="P1884" s="334" t="s">
        <v>225</v>
      </c>
      <c r="Q1884" s="144"/>
    </row>
    <row r="1885" spans="3:17" x14ac:dyDescent="0.2">
      <c r="C1885" s="315">
        <v>1256</v>
      </c>
      <c r="D1885" s="316" t="s">
        <v>2695</v>
      </c>
      <c r="E1885" s="317" t="s">
        <v>20</v>
      </c>
      <c r="F1885" s="317" t="s">
        <v>2827</v>
      </c>
      <c r="G1885" s="318" t="s">
        <v>2833</v>
      </c>
      <c r="H1885" s="319">
        <v>5.3266666666371751</v>
      </c>
      <c r="I1885" s="319">
        <v>1.9199999999720605</v>
      </c>
      <c r="J1885" s="319">
        <v>0.4</v>
      </c>
      <c r="K1885" s="320">
        <v>30</v>
      </c>
      <c r="L1885" s="320">
        <v>45</v>
      </c>
      <c r="M1885" s="320">
        <v>1</v>
      </c>
      <c r="N1885" s="333" t="s">
        <v>225</v>
      </c>
      <c r="O1885" s="333" t="s">
        <v>225</v>
      </c>
      <c r="P1885" s="334" t="s">
        <v>225</v>
      </c>
      <c r="Q1885" s="144"/>
    </row>
    <row r="1886" spans="3:17" x14ac:dyDescent="0.2">
      <c r="C1886" s="315">
        <v>1266</v>
      </c>
      <c r="D1886" s="316" t="s">
        <v>2695</v>
      </c>
      <c r="E1886" s="317" t="s">
        <v>20</v>
      </c>
      <c r="F1886" s="317" t="s">
        <v>2828</v>
      </c>
      <c r="G1886" s="318" t="s">
        <v>2834</v>
      </c>
      <c r="H1886" s="319">
        <v>2.0766666666604578</v>
      </c>
      <c r="I1886" s="319">
        <v>2.0433333333232442</v>
      </c>
      <c r="J1886" s="319">
        <v>0</v>
      </c>
      <c r="K1886" s="320">
        <v>30</v>
      </c>
      <c r="L1886" s="320">
        <v>45</v>
      </c>
      <c r="M1886" s="320">
        <v>1</v>
      </c>
      <c r="N1886" s="333" t="s">
        <v>225</v>
      </c>
      <c r="O1886" s="333" t="s">
        <v>225</v>
      </c>
      <c r="P1886" s="334" t="s">
        <v>225</v>
      </c>
      <c r="Q1886" s="144"/>
    </row>
    <row r="1887" spans="3:17" x14ac:dyDescent="0.2">
      <c r="C1887" s="315">
        <v>1356</v>
      </c>
      <c r="D1887" s="316" t="s">
        <v>2695</v>
      </c>
      <c r="E1887" s="317" t="s">
        <v>20</v>
      </c>
      <c r="F1887" s="317" t="s">
        <v>2807</v>
      </c>
      <c r="G1887" s="318" t="s">
        <v>2835</v>
      </c>
      <c r="H1887" s="319">
        <v>8.626666666672099</v>
      </c>
      <c r="I1887" s="319">
        <v>0</v>
      </c>
      <c r="J1887" s="319">
        <v>0</v>
      </c>
      <c r="K1887" s="320">
        <v>30</v>
      </c>
      <c r="L1887" s="320">
        <v>45</v>
      </c>
      <c r="M1887" s="320">
        <v>1</v>
      </c>
      <c r="N1887" s="333" t="s">
        <v>225</v>
      </c>
      <c r="O1887" s="333" t="s">
        <v>225</v>
      </c>
      <c r="P1887" s="334" t="s">
        <v>225</v>
      </c>
      <c r="Q1887" s="144"/>
    </row>
    <row r="1888" spans="3:17" x14ac:dyDescent="0.2">
      <c r="C1888" s="315">
        <v>1093</v>
      </c>
      <c r="D1888" s="316" t="s">
        <v>2695</v>
      </c>
      <c r="E1888" s="317" t="s">
        <v>2429</v>
      </c>
      <c r="F1888" s="317" t="s">
        <v>2836</v>
      </c>
      <c r="G1888" s="318" t="s">
        <v>779</v>
      </c>
      <c r="H1888" s="319" t="s">
        <v>84</v>
      </c>
      <c r="I1888" s="319" t="s">
        <v>84</v>
      </c>
      <c r="J1888" s="319" t="s">
        <v>84</v>
      </c>
      <c r="K1888" s="320">
        <v>30</v>
      </c>
      <c r="L1888" s="320">
        <v>45</v>
      </c>
      <c r="M1888" s="320">
        <v>1</v>
      </c>
      <c r="N1888" s="333" t="s">
        <v>4096</v>
      </c>
      <c r="O1888" s="333" t="s">
        <v>4096</v>
      </c>
      <c r="P1888" s="334" t="s">
        <v>4096</v>
      </c>
      <c r="Q1888" s="144"/>
    </row>
    <row r="1889" spans="3:17" x14ac:dyDescent="0.2">
      <c r="C1889" s="315">
        <v>1094</v>
      </c>
      <c r="D1889" s="316" t="s">
        <v>2695</v>
      </c>
      <c r="E1889" s="317" t="s">
        <v>2429</v>
      </c>
      <c r="F1889" s="317" t="s">
        <v>2836</v>
      </c>
      <c r="G1889" s="318" t="s">
        <v>780</v>
      </c>
      <c r="H1889" s="319" t="s">
        <v>84</v>
      </c>
      <c r="I1889" s="319" t="s">
        <v>84</v>
      </c>
      <c r="J1889" s="319" t="s">
        <v>84</v>
      </c>
      <c r="K1889" s="320">
        <v>30</v>
      </c>
      <c r="L1889" s="320">
        <v>45</v>
      </c>
      <c r="M1889" s="320">
        <v>1</v>
      </c>
      <c r="N1889" s="333" t="s">
        <v>4096</v>
      </c>
      <c r="O1889" s="333" t="s">
        <v>4096</v>
      </c>
      <c r="P1889" s="334" t="s">
        <v>4096</v>
      </c>
      <c r="Q1889" s="144"/>
    </row>
    <row r="1890" spans="3:17" x14ac:dyDescent="0.2">
      <c r="C1890" s="315">
        <v>1095</v>
      </c>
      <c r="D1890" s="316" t="s">
        <v>2695</v>
      </c>
      <c r="E1890" s="317" t="s">
        <v>2429</v>
      </c>
      <c r="F1890" s="317" t="s">
        <v>2836</v>
      </c>
      <c r="G1890" s="318" t="s">
        <v>781</v>
      </c>
      <c r="H1890" s="319" t="s">
        <v>84</v>
      </c>
      <c r="I1890" s="319" t="s">
        <v>84</v>
      </c>
      <c r="J1890" s="319" t="s">
        <v>84</v>
      </c>
      <c r="K1890" s="320">
        <v>30</v>
      </c>
      <c r="L1890" s="320">
        <v>45</v>
      </c>
      <c r="M1890" s="320">
        <v>1</v>
      </c>
      <c r="N1890" s="333" t="s">
        <v>4096</v>
      </c>
      <c r="O1890" s="333" t="s">
        <v>4096</v>
      </c>
      <c r="P1890" s="334" t="s">
        <v>4096</v>
      </c>
      <c r="Q1890" s="144"/>
    </row>
    <row r="1891" spans="3:17" x14ac:dyDescent="0.2">
      <c r="C1891" s="315">
        <v>71</v>
      </c>
      <c r="D1891" s="316" t="s">
        <v>2700</v>
      </c>
      <c r="E1891" s="317" t="s">
        <v>2416</v>
      </c>
      <c r="F1891" s="317" t="s">
        <v>2837</v>
      </c>
      <c r="G1891" s="318" t="s">
        <v>1105</v>
      </c>
      <c r="H1891" s="319" t="s">
        <v>84</v>
      </c>
      <c r="I1891" s="319" t="s">
        <v>84</v>
      </c>
      <c r="J1891" s="319" t="s">
        <v>84</v>
      </c>
      <c r="K1891" s="320">
        <v>30</v>
      </c>
      <c r="L1891" s="320">
        <v>45</v>
      </c>
      <c r="M1891" s="320">
        <v>1</v>
      </c>
      <c r="N1891" s="333" t="s">
        <v>4096</v>
      </c>
      <c r="O1891" s="333" t="s">
        <v>4096</v>
      </c>
      <c r="P1891" s="334" t="s">
        <v>4096</v>
      </c>
      <c r="Q1891" s="144"/>
    </row>
    <row r="1892" spans="3:17" x14ac:dyDescent="0.2">
      <c r="C1892" s="315">
        <v>72</v>
      </c>
      <c r="D1892" s="316" t="s">
        <v>2700</v>
      </c>
      <c r="E1892" s="317" t="s">
        <v>2416</v>
      </c>
      <c r="F1892" s="317" t="s">
        <v>2837</v>
      </c>
      <c r="G1892" s="318" t="s">
        <v>1106</v>
      </c>
      <c r="H1892" s="319" t="s">
        <v>84</v>
      </c>
      <c r="I1892" s="319" t="s">
        <v>84</v>
      </c>
      <c r="J1892" s="319" t="s">
        <v>84</v>
      </c>
      <c r="K1892" s="320">
        <v>30</v>
      </c>
      <c r="L1892" s="320">
        <v>45</v>
      </c>
      <c r="M1892" s="320">
        <v>1</v>
      </c>
      <c r="N1892" s="333" t="s">
        <v>4096</v>
      </c>
      <c r="O1892" s="333" t="s">
        <v>4096</v>
      </c>
      <c r="P1892" s="334" t="s">
        <v>4096</v>
      </c>
      <c r="Q1892" s="144"/>
    </row>
    <row r="1893" spans="3:17" x14ac:dyDescent="0.2">
      <c r="C1893" s="315">
        <v>188</v>
      </c>
      <c r="D1893" s="316" t="s">
        <v>2700</v>
      </c>
      <c r="E1893" s="317" t="s">
        <v>2416</v>
      </c>
      <c r="F1893" s="317" t="s">
        <v>2838</v>
      </c>
      <c r="G1893" s="318" t="s">
        <v>2839</v>
      </c>
      <c r="H1893" s="319" t="s">
        <v>84</v>
      </c>
      <c r="I1893" s="319" t="s">
        <v>84</v>
      </c>
      <c r="J1893" s="319" t="s">
        <v>84</v>
      </c>
      <c r="K1893" s="320">
        <v>30</v>
      </c>
      <c r="L1893" s="320">
        <v>45</v>
      </c>
      <c r="M1893" s="320">
        <v>1</v>
      </c>
      <c r="N1893" s="333" t="s">
        <v>4096</v>
      </c>
      <c r="O1893" s="333" t="s">
        <v>4096</v>
      </c>
      <c r="P1893" s="334" t="s">
        <v>4096</v>
      </c>
      <c r="Q1893" s="144"/>
    </row>
    <row r="1894" spans="3:17" x14ac:dyDescent="0.2">
      <c r="C1894" s="315">
        <v>458</v>
      </c>
      <c r="D1894" s="316" t="s">
        <v>2695</v>
      </c>
      <c r="E1894" s="317" t="s">
        <v>2416</v>
      </c>
      <c r="F1894" s="317" t="s">
        <v>2840</v>
      </c>
      <c r="G1894" s="318" t="s">
        <v>475</v>
      </c>
      <c r="H1894" s="319" t="s">
        <v>84</v>
      </c>
      <c r="I1894" s="319" t="s">
        <v>84</v>
      </c>
      <c r="J1894" s="319" t="s">
        <v>84</v>
      </c>
      <c r="K1894" s="320">
        <v>30</v>
      </c>
      <c r="L1894" s="320">
        <v>45</v>
      </c>
      <c r="M1894" s="320">
        <v>1</v>
      </c>
      <c r="N1894" s="333" t="s">
        <v>4096</v>
      </c>
      <c r="O1894" s="333" t="s">
        <v>4096</v>
      </c>
      <c r="P1894" s="334" t="s">
        <v>4096</v>
      </c>
      <c r="Q1894" s="144"/>
    </row>
    <row r="1895" spans="3:17" x14ac:dyDescent="0.2">
      <c r="C1895" s="315">
        <v>459</v>
      </c>
      <c r="D1895" s="316" t="s">
        <v>2695</v>
      </c>
      <c r="E1895" s="317" t="s">
        <v>2416</v>
      </c>
      <c r="F1895" s="317" t="s">
        <v>2841</v>
      </c>
      <c r="G1895" s="318" t="s">
        <v>476</v>
      </c>
      <c r="H1895" s="319" t="s">
        <v>84</v>
      </c>
      <c r="I1895" s="319" t="s">
        <v>84</v>
      </c>
      <c r="J1895" s="319" t="s">
        <v>84</v>
      </c>
      <c r="K1895" s="320">
        <v>30</v>
      </c>
      <c r="L1895" s="320">
        <v>45</v>
      </c>
      <c r="M1895" s="320">
        <v>1</v>
      </c>
      <c r="N1895" s="333" t="s">
        <v>4096</v>
      </c>
      <c r="O1895" s="333" t="s">
        <v>4096</v>
      </c>
      <c r="P1895" s="334" t="s">
        <v>4096</v>
      </c>
      <c r="Q1895" s="144"/>
    </row>
    <row r="1896" spans="3:17" x14ac:dyDescent="0.2">
      <c r="C1896" s="315">
        <v>966</v>
      </c>
      <c r="D1896" s="316" t="s">
        <v>2695</v>
      </c>
      <c r="E1896" s="317" t="s">
        <v>2416</v>
      </c>
      <c r="F1896" s="317" t="s">
        <v>2842</v>
      </c>
      <c r="G1896" s="318" t="s">
        <v>478</v>
      </c>
      <c r="H1896" s="319" t="s">
        <v>84</v>
      </c>
      <c r="I1896" s="319" t="s">
        <v>84</v>
      </c>
      <c r="J1896" s="319" t="s">
        <v>84</v>
      </c>
      <c r="K1896" s="320">
        <v>30</v>
      </c>
      <c r="L1896" s="320">
        <v>45</v>
      </c>
      <c r="M1896" s="320">
        <v>1</v>
      </c>
      <c r="N1896" s="333" t="s">
        <v>4096</v>
      </c>
      <c r="O1896" s="333" t="s">
        <v>4096</v>
      </c>
      <c r="P1896" s="334" t="s">
        <v>4096</v>
      </c>
      <c r="Q1896" s="144"/>
    </row>
    <row r="1897" spans="3:17" x14ac:dyDescent="0.2">
      <c r="C1897" s="315">
        <v>967</v>
      </c>
      <c r="D1897" s="316" t="s">
        <v>2695</v>
      </c>
      <c r="E1897" s="317" t="s">
        <v>2416</v>
      </c>
      <c r="F1897" s="317" t="s">
        <v>2842</v>
      </c>
      <c r="G1897" s="318" t="s">
        <v>477</v>
      </c>
      <c r="H1897" s="319" t="s">
        <v>84</v>
      </c>
      <c r="I1897" s="319" t="s">
        <v>84</v>
      </c>
      <c r="J1897" s="319" t="s">
        <v>84</v>
      </c>
      <c r="K1897" s="320">
        <v>30</v>
      </c>
      <c r="L1897" s="320">
        <v>45</v>
      </c>
      <c r="M1897" s="320">
        <v>1</v>
      </c>
      <c r="N1897" s="333" t="s">
        <v>4096</v>
      </c>
      <c r="O1897" s="333" t="s">
        <v>4096</v>
      </c>
      <c r="P1897" s="334" t="s">
        <v>4096</v>
      </c>
      <c r="Q1897" s="144"/>
    </row>
    <row r="1898" spans="3:17" x14ac:dyDescent="0.2">
      <c r="C1898" s="315">
        <v>984</v>
      </c>
      <c r="D1898" s="316" t="s">
        <v>2695</v>
      </c>
      <c r="E1898" s="317" t="s">
        <v>2416</v>
      </c>
      <c r="F1898" s="317" t="s">
        <v>2843</v>
      </c>
      <c r="G1898" s="318" t="s">
        <v>474</v>
      </c>
      <c r="H1898" s="319">
        <v>0</v>
      </c>
      <c r="I1898" s="319">
        <v>30.166666666651146</v>
      </c>
      <c r="J1898" s="319">
        <v>0</v>
      </c>
      <c r="K1898" s="320">
        <v>30</v>
      </c>
      <c r="L1898" s="320">
        <v>45</v>
      </c>
      <c r="M1898" s="320">
        <v>1</v>
      </c>
      <c r="N1898" s="333" t="s">
        <v>225</v>
      </c>
      <c r="O1898" s="333" t="s">
        <v>225</v>
      </c>
      <c r="P1898" s="334" t="s">
        <v>225</v>
      </c>
      <c r="Q1898" s="144"/>
    </row>
    <row r="1899" spans="3:17" x14ac:dyDescent="0.2">
      <c r="C1899" s="315">
        <v>1123</v>
      </c>
      <c r="D1899" s="316" t="s">
        <v>2695</v>
      </c>
      <c r="E1899" s="317" t="s">
        <v>2416</v>
      </c>
      <c r="F1899" s="317" t="s">
        <v>2844</v>
      </c>
      <c r="G1899" s="318" t="s">
        <v>237</v>
      </c>
      <c r="H1899" s="319" t="s">
        <v>84</v>
      </c>
      <c r="I1899" s="319" t="s">
        <v>84</v>
      </c>
      <c r="J1899" s="319" t="s">
        <v>84</v>
      </c>
      <c r="K1899" s="320">
        <v>30</v>
      </c>
      <c r="L1899" s="320">
        <v>45</v>
      </c>
      <c r="M1899" s="320">
        <v>1</v>
      </c>
      <c r="N1899" s="333" t="s">
        <v>4096</v>
      </c>
      <c r="O1899" s="333" t="s">
        <v>4096</v>
      </c>
      <c r="P1899" s="334" t="s">
        <v>4096</v>
      </c>
      <c r="Q1899" s="144"/>
    </row>
    <row r="1900" spans="3:17" x14ac:dyDescent="0.2">
      <c r="C1900" s="315">
        <v>73</v>
      </c>
      <c r="D1900" s="316" t="s">
        <v>2700</v>
      </c>
      <c r="E1900" s="317" t="s">
        <v>138</v>
      </c>
      <c r="F1900" s="317" t="s">
        <v>2845</v>
      </c>
      <c r="G1900" s="318" t="s">
        <v>244</v>
      </c>
      <c r="H1900" s="319" t="s">
        <v>84</v>
      </c>
      <c r="I1900" s="319" t="s">
        <v>84</v>
      </c>
      <c r="J1900" s="319" t="s">
        <v>84</v>
      </c>
      <c r="K1900" s="320">
        <v>30</v>
      </c>
      <c r="L1900" s="320">
        <v>45</v>
      </c>
      <c r="M1900" s="320">
        <v>1</v>
      </c>
      <c r="N1900" s="333" t="s">
        <v>4096</v>
      </c>
      <c r="O1900" s="333" t="s">
        <v>4096</v>
      </c>
      <c r="P1900" s="334" t="s">
        <v>4096</v>
      </c>
      <c r="Q1900" s="144"/>
    </row>
    <row r="1901" spans="3:17" x14ac:dyDescent="0.2">
      <c r="C1901" s="315">
        <v>74</v>
      </c>
      <c r="D1901" s="316" t="s">
        <v>2700</v>
      </c>
      <c r="E1901" s="317" t="s">
        <v>138</v>
      </c>
      <c r="F1901" s="317" t="s">
        <v>2845</v>
      </c>
      <c r="G1901" s="318" t="s">
        <v>243</v>
      </c>
      <c r="H1901" s="319" t="s">
        <v>84</v>
      </c>
      <c r="I1901" s="319" t="s">
        <v>84</v>
      </c>
      <c r="J1901" s="319" t="s">
        <v>84</v>
      </c>
      <c r="K1901" s="320">
        <v>30</v>
      </c>
      <c r="L1901" s="320">
        <v>45</v>
      </c>
      <c r="M1901" s="320">
        <v>1</v>
      </c>
      <c r="N1901" s="333" t="s">
        <v>4096</v>
      </c>
      <c r="O1901" s="333" t="s">
        <v>4096</v>
      </c>
      <c r="P1901" s="334" t="s">
        <v>4096</v>
      </c>
      <c r="Q1901" s="144"/>
    </row>
    <row r="1902" spans="3:17" x14ac:dyDescent="0.2">
      <c r="C1902" s="315">
        <v>208</v>
      </c>
      <c r="D1902" s="316" t="s">
        <v>2700</v>
      </c>
      <c r="E1902" s="317" t="s">
        <v>138</v>
      </c>
      <c r="F1902" s="317" t="s">
        <v>2846</v>
      </c>
      <c r="G1902" s="318" t="s">
        <v>1129</v>
      </c>
      <c r="H1902" s="319" t="s">
        <v>84</v>
      </c>
      <c r="I1902" s="319" t="s">
        <v>84</v>
      </c>
      <c r="J1902" s="319" t="s">
        <v>84</v>
      </c>
      <c r="K1902" s="320">
        <v>30</v>
      </c>
      <c r="L1902" s="320">
        <v>45</v>
      </c>
      <c r="M1902" s="320">
        <v>1</v>
      </c>
      <c r="N1902" s="333" t="s">
        <v>4096</v>
      </c>
      <c r="O1902" s="333" t="s">
        <v>4096</v>
      </c>
      <c r="P1902" s="334" t="s">
        <v>4096</v>
      </c>
      <c r="Q1902" s="144"/>
    </row>
    <row r="1903" spans="3:17" x14ac:dyDescent="0.2">
      <c r="C1903" s="315">
        <v>425</v>
      </c>
      <c r="D1903" s="316" t="s">
        <v>2695</v>
      </c>
      <c r="E1903" s="317" t="s">
        <v>138</v>
      </c>
      <c r="F1903" s="317" t="s">
        <v>2846</v>
      </c>
      <c r="G1903" s="318" t="s">
        <v>238</v>
      </c>
      <c r="H1903" s="319" t="s">
        <v>84</v>
      </c>
      <c r="I1903" s="319" t="s">
        <v>84</v>
      </c>
      <c r="J1903" s="319" t="s">
        <v>84</v>
      </c>
      <c r="K1903" s="320">
        <v>30</v>
      </c>
      <c r="L1903" s="320">
        <v>45</v>
      </c>
      <c r="M1903" s="320">
        <v>1</v>
      </c>
      <c r="N1903" s="333" t="s">
        <v>4096</v>
      </c>
      <c r="O1903" s="333" t="s">
        <v>4096</v>
      </c>
      <c r="P1903" s="334" t="s">
        <v>4096</v>
      </c>
      <c r="Q1903" s="144"/>
    </row>
    <row r="1904" spans="3:17" x14ac:dyDescent="0.2">
      <c r="C1904" s="315">
        <v>426</v>
      </c>
      <c r="D1904" s="316" t="s">
        <v>2695</v>
      </c>
      <c r="E1904" s="317" t="s">
        <v>138</v>
      </c>
      <c r="F1904" s="317" t="s">
        <v>2846</v>
      </c>
      <c r="G1904" s="318" t="s">
        <v>239</v>
      </c>
      <c r="H1904" s="319" t="s">
        <v>84</v>
      </c>
      <c r="I1904" s="319" t="s">
        <v>84</v>
      </c>
      <c r="J1904" s="319" t="s">
        <v>84</v>
      </c>
      <c r="K1904" s="320">
        <v>30</v>
      </c>
      <c r="L1904" s="320">
        <v>45</v>
      </c>
      <c r="M1904" s="320">
        <v>1</v>
      </c>
      <c r="N1904" s="333" t="s">
        <v>4096</v>
      </c>
      <c r="O1904" s="333" t="s">
        <v>4096</v>
      </c>
      <c r="P1904" s="334" t="s">
        <v>4096</v>
      </c>
      <c r="Q1904" s="144"/>
    </row>
    <row r="1905" spans="3:17" x14ac:dyDescent="0.2">
      <c r="C1905" s="315">
        <v>427</v>
      </c>
      <c r="D1905" s="316" t="s">
        <v>2695</v>
      </c>
      <c r="E1905" s="317" t="s">
        <v>138</v>
      </c>
      <c r="F1905" s="317" t="s">
        <v>2846</v>
      </c>
      <c r="G1905" s="318" t="s">
        <v>240</v>
      </c>
      <c r="H1905" s="319" t="s">
        <v>84</v>
      </c>
      <c r="I1905" s="319" t="s">
        <v>84</v>
      </c>
      <c r="J1905" s="319" t="s">
        <v>84</v>
      </c>
      <c r="K1905" s="320">
        <v>30</v>
      </c>
      <c r="L1905" s="320">
        <v>45</v>
      </c>
      <c r="M1905" s="320">
        <v>1</v>
      </c>
      <c r="N1905" s="333" t="s">
        <v>4096</v>
      </c>
      <c r="O1905" s="333" t="s">
        <v>4096</v>
      </c>
      <c r="P1905" s="334" t="s">
        <v>4096</v>
      </c>
      <c r="Q1905" s="144"/>
    </row>
    <row r="1906" spans="3:17" x14ac:dyDescent="0.2">
      <c r="C1906" s="315">
        <v>985</v>
      </c>
      <c r="D1906" s="316" t="s">
        <v>2695</v>
      </c>
      <c r="E1906" s="317" t="s">
        <v>138</v>
      </c>
      <c r="F1906" s="317" t="s">
        <v>2847</v>
      </c>
      <c r="G1906" s="318" t="s">
        <v>241</v>
      </c>
      <c r="H1906" s="319" t="s">
        <v>84</v>
      </c>
      <c r="I1906" s="319" t="s">
        <v>84</v>
      </c>
      <c r="J1906" s="319" t="s">
        <v>84</v>
      </c>
      <c r="K1906" s="320">
        <v>30</v>
      </c>
      <c r="L1906" s="320">
        <v>45</v>
      </c>
      <c r="M1906" s="320">
        <v>1</v>
      </c>
      <c r="N1906" s="333" t="s">
        <v>4096</v>
      </c>
      <c r="O1906" s="333" t="s">
        <v>4096</v>
      </c>
      <c r="P1906" s="334" t="s">
        <v>4096</v>
      </c>
      <c r="Q1906" s="144"/>
    </row>
    <row r="1907" spans="3:17" x14ac:dyDescent="0.2">
      <c r="C1907" s="315">
        <v>986</v>
      </c>
      <c r="D1907" s="316" t="s">
        <v>2695</v>
      </c>
      <c r="E1907" s="317" t="s">
        <v>138</v>
      </c>
      <c r="F1907" s="317" t="s">
        <v>2847</v>
      </c>
      <c r="G1907" s="318" t="s">
        <v>242</v>
      </c>
      <c r="H1907" s="319" t="s">
        <v>84</v>
      </c>
      <c r="I1907" s="319" t="s">
        <v>84</v>
      </c>
      <c r="J1907" s="319" t="s">
        <v>84</v>
      </c>
      <c r="K1907" s="320">
        <v>30</v>
      </c>
      <c r="L1907" s="320">
        <v>45</v>
      </c>
      <c r="M1907" s="320">
        <v>1</v>
      </c>
      <c r="N1907" s="333" t="s">
        <v>4096</v>
      </c>
      <c r="O1907" s="333" t="s">
        <v>4096</v>
      </c>
      <c r="P1907" s="334" t="s">
        <v>4096</v>
      </c>
      <c r="Q1907" s="144"/>
    </row>
    <row r="1908" spans="3:17" x14ac:dyDescent="0.2">
      <c r="C1908" s="315">
        <v>460</v>
      </c>
      <c r="D1908" s="316" t="s">
        <v>2695</v>
      </c>
      <c r="E1908" s="317" t="s">
        <v>195</v>
      </c>
      <c r="F1908" s="317" t="s">
        <v>2848</v>
      </c>
      <c r="G1908" s="318" t="s">
        <v>686</v>
      </c>
      <c r="H1908" s="319">
        <v>14.3266666666721</v>
      </c>
      <c r="I1908" s="319">
        <v>3.9566666666767563</v>
      </c>
      <c r="J1908" s="319">
        <v>0</v>
      </c>
      <c r="K1908" s="320">
        <v>30</v>
      </c>
      <c r="L1908" s="320">
        <v>45</v>
      </c>
      <c r="M1908" s="320">
        <v>1</v>
      </c>
      <c r="N1908" s="333" t="s">
        <v>225</v>
      </c>
      <c r="O1908" s="333" t="s">
        <v>225</v>
      </c>
      <c r="P1908" s="334" t="s">
        <v>225</v>
      </c>
      <c r="Q1908" s="144"/>
    </row>
    <row r="1909" spans="3:17" x14ac:dyDescent="0.2">
      <c r="C1909" s="315">
        <v>461</v>
      </c>
      <c r="D1909" s="316" t="s">
        <v>2695</v>
      </c>
      <c r="E1909" s="317" t="s">
        <v>195</v>
      </c>
      <c r="F1909" s="317" t="s">
        <v>2848</v>
      </c>
      <c r="G1909" s="318" t="s">
        <v>687</v>
      </c>
      <c r="H1909" s="319">
        <v>3.5666666666627864</v>
      </c>
      <c r="I1909" s="319">
        <v>1.5666666666744278</v>
      </c>
      <c r="J1909" s="319">
        <v>0</v>
      </c>
      <c r="K1909" s="320">
        <v>30</v>
      </c>
      <c r="L1909" s="320">
        <v>45</v>
      </c>
      <c r="M1909" s="320">
        <v>1</v>
      </c>
      <c r="N1909" s="333" t="s">
        <v>225</v>
      </c>
      <c r="O1909" s="333" t="s">
        <v>225</v>
      </c>
      <c r="P1909" s="334" t="s">
        <v>225</v>
      </c>
      <c r="Q1909" s="144"/>
    </row>
    <row r="1910" spans="3:17" x14ac:dyDescent="0.2">
      <c r="C1910" s="315">
        <v>1282</v>
      </c>
      <c r="D1910" s="316" t="s">
        <v>2695</v>
      </c>
      <c r="E1910" s="317" t="s">
        <v>195</v>
      </c>
      <c r="F1910" s="317" t="s">
        <v>2848</v>
      </c>
      <c r="G1910" s="318" t="s">
        <v>2849</v>
      </c>
      <c r="H1910" s="319">
        <v>0</v>
      </c>
      <c r="I1910" s="319">
        <v>0.82333333332790071</v>
      </c>
      <c r="J1910" s="319">
        <v>0</v>
      </c>
      <c r="K1910" s="320">
        <v>30</v>
      </c>
      <c r="L1910" s="320">
        <v>45</v>
      </c>
      <c r="M1910" s="320">
        <v>1</v>
      </c>
      <c r="N1910" s="333" t="s">
        <v>225</v>
      </c>
      <c r="O1910" s="333" t="s">
        <v>225</v>
      </c>
      <c r="P1910" s="334" t="s">
        <v>225</v>
      </c>
      <c r="Q1910" s="144"/>
    </row>
    <row r="1911" spans="3:17" x14ac:dyDescent="0.2">
      <c r="C1911" s="315">
        <v>450</v>
      </c>
      <c r="D1911" s="316" t="s">
        <v>2695</v>
      </c>
      <c r="E1911" s="317" t="s">
        <v>2434</v>
      </c>
      <c r="F1911" s="317" t="s">
        <v>2850</v>
      </c>
      <c r="G1911" s="318" t="s">
        <v>697</v>
      </c>
      <c r="H1911" s="319">
        <v>3.3866666666348468</v>
      </c>
      <c r="I1911" s="319">
        <v>6.279999999969732</v>
      </c>
      <c r="J1911" s="319">
        <v>0</v>
      </c>
      <c r="K1911" s="320">
        <v>30</v>
      </c>
      <c r="L1911" s="320">
        <v>45</v>
      </c>
      <c r="M1911" s="320">
        <v>1</v>
      </c>
      <c r="N1911" s="333" t="s">
        <v>225</v>
      </c>
      <c r="O1911" s="333" t="s">
        <v>225</v>
      </c>
      <c r="P1911" s="334" t="s">
        <v>225</v>
      </c>
      <c r="Q1911" s="144"/>
    </row>
    <row r="1912" spans="3:17" x14ac:dyDescent="0.2">
      <c r="C1912" s="315">
        <v>462</v>
      </c>
      <c r="D1912" s="316" t="s">
        <v>2695</v>
      </c>
      <c r="E1912" s="317" t="s">
        <v>2434</v>
      </c>
      <c r="F1912" s="317" t="s">
        <v>2851</v>
      </c>
      <c r="G1912" s="318" t="s">
        <v>695</v>
      </c>
      <c r="H1912" s="319">
        <v>29.806666666665116</v>
      </c>
      <c r="I1912" s="319">
        <v>8.1733333333628249</v>
      </c>
      <c r="J1912" s="319">
        <v>0.2</v>
      </c>
      <c r="K1912" s="320">
        <v>30</v>
      </c>
      <c r="L1912" s="320">
        <v>45</v>
      </c>
      <c r="M1912" s="320">
        <v>1</v>
      </c>
      <c r="N1912" s="333" t="s">
        <v>225</v>
      </c>
      <c r="O1912" s="333" t="s">
        <v>225</v>
      </c>
      <c r="P1912" s="334" t="s">
        <v>225</v>
      </c>
      <c r="Q1912" s="144"/>
    </row>
    <row r="1913" spans="3:17" x14ac:dyDescent="0.2">
      <c r="C1913" s="315">
        <v>463</v>
      </c>
      <c r="D1913" s="316" t="s">
        <v>2695</v>
      </c>
      <c r="E1913" s="317" t="s">
        <v>2434</v>
      </c>
      <c r="F1913" s="317" t="s">
        <v>2851</v>
      </c>
      <c r="G1913" s="318" t="s">
        <v>696</v>
      </c>
      <c r="H1913" s="319">
        <v>68.143333333299964</v>
      </c>
      <c r="I1913" s="319">
        <v>0.35333333333255723</v>
      </c>
      <c r="J1913" s="319">
        <v>0.4</v>
      </c>
      <c r="K1913" s="320">
        <v>30</v>
      </c>
      <c r="L1913" s="320">
        <v>45</v>
      </c>
      <c r="M1913" s="320">
        <v>1</v>
      </c>
      <c r="N1913" s="333" t="s">
        <v>224</v>
      </c>
      <c r="O1913" s="333" t="s">
        <v>225</v>
      </c>
      <c r="P1913" s="334" t="s">
        <v>225</v>
      </c>
      <c r="Q1913" s="144"/>
    </row>
    <row r="1914" spans="3:17" x14ac:dyDescent="0.2">
      <c r="C1914" s="315">
        <v>464</v>
      </c>
      <c r="D1914" s="316" t="s">
        <v>2695</v>
      </c>
      <c r="E1914" s="317" t="s">
        <v>2434</v>
      </c>
      <c r="F1914" s="317" t="s">
        <v>2852</v>
      </c>
      <c r="G1914" s="318" t="s">
        <v>691</v>
      </c>
      <c r="H1914" s="319">
        <v>0</v>
      </c>
      <c r="I1914" s="319">
        <v>1.5999999999767169</v>
      </c>
      <c r="J1914" s="319">
        <v>0.2</v>
      </c>
      <c r="K1914" s="320">
        <v>30</v>
      </c>
      <c r="L1914" s="320">
        <v>45</v>
      </c>
      <c r="M1914" s="320">
        <v>1</v>
      </c>
      <c r="N1914" s="333" t="s">
        <v>225</v>
      </c>
      <c r="O1914" s="333" t="s">
        <v>225</v>
      </c>
      <c r="P1914" s="334" t="s">
        <v>225</v>
      </c>
      <c r="Q1914" s="144"/>
    </row>
    <row r="1915" spans="3:17" x14ac:dyDescent="0.2">
      <c r="C1915" s="315">
        <v>465</v>
      </c>
      <c r="D1915" s="316" t="s">
        <v>2695</v>
      </c>
      <c r="E1915" s="317" t="s">
        <v>2434</v>
      </c>
      <c r="F1915" s="317" t="s">
        <v>2852</v>
      </c>
      <c r="G1915" s="318" t="s">
        <v>692</v>
      </c>
      <c r="H1915" s="319">
        <v>2.4900000000139699</v>
      </c>
      <c r="I1915" s="319">
        <v>1.6666666651144624E-2</v>
      </c>
      <c r="J1915" s="319">
        <v>0</v>
      </c>
      <c r="K1915" s="320">
        <v>30</v>
      </c>
      <c r="L1915" s="320">
        <v>45</v>
      </c>
      <c r="M1915" s="320">
        <v>1</v>
      </c>
      <c r="N1915" s="333" t="s">
        <v>225</v>
      </c>
      <c r="O1915" s="333" t="s">
        <v>225</v>
      </c>
      <c r="P1915" s="334" t="s">
        <v>225</v>
      </c>
      <c r="Q1915" s="144"/>
    </row>
    <row r="1916" spans="3:17" x14ac:dyDescent="0.2">
      <c r="C1916" s="315">
        <v>466</v>
      </c>
      <c r="D1916" s="316" t="s">
        <v>2695</v>
      </c>
      <c r="E1916" s="317" t="s">
        <v>2434</v>
      </c>
      <c r="F1916" s="317" t="s">
        <v>2853</v>
      </c>
      <c r="G1916" s="318" t="s">
        <v>693</v>
      </c>
      <c r="H1916" s="319">
        <v>0</v>
      </c>
      <c r="I1916" s="319">
        <v>1.6666666651144624E-2</v>
      </c>
      <c r="J1916" s="319">
        <v>0</v>
      </c>
      <c r="K1916" s="320">
        <v>30</v>
      </c>
      <c r="L1916" s="320">
        <v>45</v>
      </c>
      <c r="M1916" s="320">
        <v>1</v>
      </c>
      <c r="N1916" s="333" t="s">
        <v>225</v>
      </c>
      <c r="O1916" s="333" t="s">
        <v>225</v>
      </c>
      <c r="P1916" s="334" t="s">
        <v>225</v>
      </c>
      <c r="Q1916" s="144"/>
    </row>
    <row r="1917" spans="3:17" x14ac:dyDescent="0.2">
      <c r="C1917" s="315">
        <v>467</v>
      </c>
      <c r="D1917" s="316" t="s">
        <v>2695</v>
      </c>
      <c r="E1917" s="317" t="s">
        <v>2434</v>
      </c>
      <c r="F1917" s="317" t="s">
        <v>2853</v>
      </c>
      <c r="G1917" s="318" t="s">
        <v>694</v>
      </c>
      <c r="H1917" s="319">
        <v>0</v>
      </c>
      <c r="I1917" s="319">
        <v>1.6666666651144624E-2</v>
      </c>
      <c r="J1917" s="319">
        <v>0</v>
      </c>
      <c r="K1917" s="320">
        <v>30</v>
      </c>
      <c r="L1917" s="320">
        <v>45</v>
      </c>
      <c r="M1917" s="320">
        <v>1</v>
      </c>
      <c r="N1917" s="333" t="s">
        <v>225</v>
      </c>
      <c r="O1917" s="333" t="s">
        <v>225</v>
      </c>
      <c r="P1917" s="334" t="s">
        <v>225</v>
      </c>
      <c r="Q1917" s="144"/>
    </row>
    <row r="1918" spans="3:17" x14ac:dyDescent="0.2">
      <c r="C1918" s="315">
        <v>468</v>
      </c>
      <c r="D1918" s="316" t="s">
        <v>2695</v>
      </c>
      <c r="E1918" s="317" t="s">
        <v>2434</v>
      </c>
      <c r="F1918" s="317" t="s">
        <v>2854</v>
      </c>
      <c r="G1918" s="318" t="s">
        <v>688</v>
      </c>
      <c r="H1918" s="319">
        <v>40.186666666658134</v>
      </c>
      <c r="I1918" s="319">
        <v>49.53000000006287</v>
      </c>
      <c r="J1918" s="319">
        <v>0</v>
      </c>
      <c r="K1918" s="320">
        <v>30</v>
      </c>
      <c r="L1918" s="320">
        <v>45</v>
      </c>
      <c r="M1918" s="320">
        <v>1</v>
      </c>
      <c r="N1918" s="333" t="s">
        <v>224</v>
      </c>
      <c r="O1918" s="333" t="s">
        <v>224</v>
      </c>
      <c r="P1918" s="334" t="s">
        <v>225</v>
      </c>
      <c r="Q1918" s="144"/>
    </row>
    <row r="1919" spans="3:17" x14ac:dyDescent="0.2">
      <c r="C1919" s="315">
        <v>990</v>
      </c>
      <c r="D1919" s="316" t="s">
        <v>2695</v>
      </c>
      <c r="E1919" s="317" t="s">
        <v>2434</v>
      </c>
      <c r="F1919" s="317" t="s">
        <v>2855</v>
      </c>
      <c r="G1919" s="318" t="s">
        <v>698</v>
      </c>
      <c r="H1919" s="319">
        <v>7.5166666666511448</v>
      </c>
      <c r="I1919" s="319">
        <v>0</v>
      </c>
      <c r="J1919" s="319">
        <v>0</v>
      </c>
      <c r="K1919" s="320">
        <v>30</v>
      </c>
      <c r="L1919" s="320">
        <v>45</v>
      </c>
      <c r="M1919" s="320">
        <v>1</v>
      </c>
      <c r="N1919" s="333" t="s">
        <v>225</v>
      </c>
      <c r="O1919" s="333" t="s">
        <v>225</v>
      </c>
      <c r="P1919" s="334" t="s">
        <v>225</v>
      </c>
      <c r="Q1919" s="144"/>
    </row>
    <row r="1920" spans="3:17" x14ac:dyDescent="0.2">
      <c r="C1920" s="315">
        <v>991</v>
      </c>
      <c r="D1920" s="316" t="s">
        <v>2695</v>
      </c>
      <c r="E1920" s="317" t="s">
        <v>2434</v>
      </c>
      <c r="F1920" s="317" t="s">
        <v>2856</v>
      </c>
      <c r="G1920" s="318" t="s">
        <v>690</v>
      </c>
      <c r="H1920" s="319">
        <v>0</v>
      </c>
      <c r="I1920" s="319">
        <v>199.25999999998604</v>
      </c>
      <c r="J1920" s="319">
        <v>0.2</v>
      </c>
      <c r="K1920" s="320">
        <v>30</v>
      </c>
      <c r="L1920" s="320">
        <v>45</v>
      </c>
      <c r="M1920" s="320">
        <v>1</v>
      </c>
      <c r="N1920" s="333" t="s">
        <v>225</v>
      </c>
      <c r="O1920" s="333" t="s">
        <v>224</v>
      </c>
      <c r="P1920" s="334" t="s">
        <v>225</v>
      </c>
      <c r="Q1920" s="144"/>
    </row>
    <row r="1921" spans="3:17" x14ac:dyDescent="0.2">
      <c r="C1921" s="315">
        <v>992</v>
      </c>
      <c r="D1921" s="316" t="s">
        <v>2695</v>
      </c>
      <c r="E1921" s="317" t="s">
        <v>2434</v>
      </c>
      <c r="F1921" s="317" t="s">
        <v>2857</v>
      </c>
      <c r="G1921" s="318" t="s">
        <v>245</v>
      </c>
      <c r="H1921" s="319">
        <v>1.2966666666674429</v>
      </c>
      <c r="I1921" s="319">
        <v>0.27000000000698493</v>
      </c>
      <c r="J1921" s="319">
        <v>0</v>
      </c>
      <c r="K1921" s="320">
        <v>30</v>
      </c>
      <c r="L1921" s="320">
        <v>45</v>
      </c>
      <c r="M1921" s="320">
        <v>1</v>
      </c>
      <c r="N1921" s="333" t="s">
        <v>225</v>
      </c>
      <c r="O1921" s="333" t="s">
        <v>225</v>
      </c>
      <c r="P1921" s="334" t="s">
        <v>225</v>
      </c>
      <c r="Q1921" s="144"/>
    </row>
    <row r="1922" spans="3:17" x14ac:dyDescent="0.2">
      <c r="C1922" s="315">
        <v>993</v>
      </c>
      <c r="D1922" s="316" t="s">
        <v>2695</v>
      </c>
      <c r="E1922" s="317" t="s">
        <v>2434</v>
      </c>
      <c r="F1922" s="317" t="s">
        <v>2857</v>
      </c>
      <c r="G1922" s="318" t="s">
        <v>246</v>
      </c>
      <c r="H1922" s="319">
        <v>5.4833333333255725</v>
      </c>
      <c r="I1922" s="319">
        <v>0</v>
      </c>
      <c r="J1922" s="319">
        <v>0</v>
      </c>
      <c r="K1922" s="320">
        <v>30</v>
      </c>
      <c r="L1922" s="320">
        <v>45</v>
      </c>
      <c r="M1922" s="320">
        <v>1</v>
      </c>
      <c r="N1922" s="333" t="s">
        <v>225</v>
      </c>
      <c r="O1922" s="333" t="s">
        <v>225</v>
      </c>
      <c r="P1922" s="334" t="s">
        <v>225</v>
      </c>
      <c r="Q1922" s="144"/>
    </row>
    <row r="1923" spans="3:17" x14ac:dyDescent="0.2">
      <c r="C1923" s="315">
        <v>994</v>
      </c>
      <c r="D1923" s="316" t="s">
        <v>2695</v>
      </c>
      <c r="E1923" s="317" t="s">
        <v>2434</v>
      </c>
      <c r="F1923" s="317" t="s">
        <v>2857</v>
      </c>
      <c r="G1923" s="318" t="s">
        <v>2858</v>
      </c>
      <c r="H1923" s="319" t="s">
        <v>84</v>
      </c>
      <c r="I1923" s="319" t="s">
        <v>84</v>
      </c>
      <c r="J1923" s="319" t="s">
        <v>84</v>
      </c>
      <c r="K1923" s="320">
        <v>30</v>
      </c>
      <c r="L1923" s="320">
        <v>45</v>
      </c>
      <c r="M1923" s="320">
        <v>1</v>
      </c>
      <c r="N1923" s="333" t="s">
        <v>4096</v>
      </c>
      <c r="O1923" s="333" t="s">
        <v>4096</v>
      </c>
      <c r="P1923" s="334" t="s">
        <v>4096</v>
      </c>
      <c r="Q1923" s="144"/>
    </row>
    <row r="1924" spans="3:17" x14ac:dyDescent="0.2">
      <c r="C1924" s="315">
        <v>995</v>
      </c>
      <c r="D1924" s="316" t="s">
        <v>2695</v>
      </c>
      <c r="E1924" s="317" t="s">
        <v>2434</v>
      </c>
      <c r="F1924" s="317" t="s">
        <v>2857</v>
      </c>
      <c r="G1924" s="318" t="s">
        <v>2859</v>
      </c>
      <c r="H1924" s="319" t="s">
        <v>84</v>
      </c>
      <c r="I1924" s="319" t="s">
        <v>84</v>
      </c>
      <c r="J1924" s="319" t="s">
        <v>84</v>
      </c>
      <c r="K1924" s="320">
        <v>30</v>
      </c>
      <c r="L1924" s="320">
        <v>45</v>
      </c>
      <c r="M1924" s="320">
        <v>1</v>
      </c>
      <c r="N1924" s="333" t="s">
        <v>4096</v>
      </c>
      <c r="O1924" s="333" t="s">
        <v>4096</v>
      </c>
      <c r="P1924" s="334" t="s">
        <v>4096</v>
      </c>
      <c r="Q1924" s="144"/>
    </row>
    <row r="1925" spans="3:17" x14ac:dyDescent="0.2">
      <c r="C1925" s="315">
        <v>996</v>
      </c>
      <c r="D1925" s="316" t="s">
        <v>2695</v>
      </c>
      <c r="E1925" s="317" t="s">
        <v>2434</v>
      </c>
      <c r="F1925" s="317" t="s">
        <v>2857</v>
      </c>
      <c r="G1925" s="318" t="s">
        <v>2860</v>
      </c>
      <c r="H1925" s="319" t="s">
        <v>84</v>
      </c>
      <c r="I1925" s="319" t="s">
        <v>84</v>
      </c>
      <c r="J1925" s="319" t="s">
        <v>84</v>
      </c>
      <c r="K1925" s="320">
        <v>30</v>
      </c>
      <c r="L1925" s="320">
        <v>45</v>
      </c>
      <c r="M1925" s="320">
        <v>1</v>
      </c>
      <c r="N1925" s="333" t="s">
        <v>4096</v>
      </c>
      <c r="O1925" s="333" t="s">
        <v>4096</v>
      </c>
      <c r="P1925" s="334" t="s">
        <v>4096</v>
      </c>
      <c r="Q1925" s="144"/>
    </row>
    <row r="1926" spans="3:17" x14ac:dyDescent="0.2">
      <c r="C1926" s="315">
        <v>997</v>
      </c>
      <c r="D1926" s="316" t="s">
        <v>2695</v>
      </c>
      <c r="E1926" s="317" t="s">
        <v>2434</v>
      </c>
      <c r="F1926" s="317" t="s">
        <v>2861</v>
      </c>
      <c r="G1926" s="318" t="s">
        <v>247</v>
      </c>
      <c r="H1926" s="319" t="s">
        <v>84</v>
      </c>
      <c r="I1926" s="319" t="s">
        <v>84</v>
      </c>
      <c r="J1926" s="319" t="s">
        <v>84</v>
      </c>
      <c r="K1926" s="320">
        <v>30</v>
      </c>
      <c r="L1926" s="320">
        <v>45</v>
      </c>
      <c r="M1926" s="320">
        <v>1</v>
      </c>
      <c r="N1926" s="333" t="s">
        <v>4096</v>
      </c>
      <c r="O1926" s="333" t="s">
        <v>4096</v>
      </c>
      <c r="P1926" s="334" t="s">
        <v>4096</v>
      </c>
      <c r="Q1926" s="144"/>
    </row>
    <row r="1927" spans="3:17" x14ac:dyDescent="0.2">
      <c r="C1927" s="315">
        <v>998</v>
      </c>
      <c r="D1927" s="316" t="s">
        <v>2695</v>
      </c>
      <c r="E1927" s="317" t="s">
        <v>2434</v>
      </c>
      <c r="F1927" s="317" t="s">
        <v>2862</v>
      </c>
      <c r="G1927" s="318" t="s">
        <v>248</v>
      </c>
      <c r="H1927" s="319">
        <v>0.19999999998835849</v>
      </c>
      <c r="I1927" s="319">
        <v>2.7033333333092742</v>
      </c>
      <c r="J1927" s="319">
        <v>0</v>
      </c>
      <c r="K1927" s="320">
        <v>30</v>
      </c>
      <c r="L1927" s="320">
        <v>45</v>
      </c>
      <c r="M1927" s="320">
        <v>1</v>
      </c>
      <c r="N1927" s="333" t="s">
        <v>225</v>
      </c>
      <c r="O1927" s="333" t="s">
        <v>225</v>
      </c>
      <c r="P1927" s="334" t="s">
        <v>225</v>
      </c>
      <c r="Q1927" s="144"/>
    </row>
    <row r="1928" spans="3:17" x14ac:dyDescent="0.2">
      <c r="C1928" s="315">
        <v>1192</v>
      </c>
      <c r="D1928" s="316" t="s">
        <v>2695</v>
      </c>
      <c r="E1928" s="317" t="s">
        <v>2434</v>
      </c>
      <c r="F1928" s="317" t="s">
        <v>2854</v>
      </c>
      <c r="G1928" s="318" t="s">
        <v>689</v>
      </c>
      <c r="H1928" s="319">
        <v>30.973333333327901</v>
      </c>
      <c r="I1928" s="319">
        <v>8.0133333333651535</v>
      </c>
      <c r="J1928" s="319">
        <v>0</v>
      </c>
      <c r="K1928" s="320">
        <v>30</v>
      </c>
      <c r="L1928" s="320">
        <v>45</v>
      </c>
      <c r="M1928" s="320">
        <v>1</v>
      </c>
      <c r="N1928" s="333" t="s">
        <v>224</v>
      </c>
      <c r="O1928" s="333" t="s">
        <v>225</v>
      </c>
      <c r="P1928" s="334" t="s">
        <v>225</v>
      </c>
      <c r="Q1928" s="144"/>
    </row>
    <row r="1929" spans="3:17" x14ac:dyDescent="0.2">
      <c r="C1929" s="315">
        <v>1194</v>
      </c>
      <c r="D1929" s="316" t="s">
        <v>2695</v>
      </c>
      <c r="E1929" s="317" t="s">
        <v>2286</v>
      </c>
      <c r="F1929" s="317" t="s">
        <v>6666</v>
      </c>
      <c r="G1929" s="318" t="s">
        <v>6667</v>
      </c>
      <c r="H1929" s="319" t="s">
        <v>84</v>
      </c>
      <c r="I1929" s="319" t="s">
        <v>84</v>
      </c>
      <c r="J1929" s="319" t="s">
        <v>84</v>
      </c>
      <c r="K1929" s="320">
        <v>30</v>
      </c>
      <c r="L1929" s="320">
        <v>45</v>
      </c>
      <c r="M1929" s="320">
        <v>1</v>
      </c>
      <c r="N1929" s="333" t="s">
        <v>4096</v>
      </c>
      <c r="O1929" s="333" t="s">
        <v>4096</v>
      </c>
      <c r="P1929" s="334" t="s">
        <v>4096</v>
      </c>
      <c r="Q1929" s="144"/>
    </row>
    <row r="1930" spans="3:17" x14ac:dyDescent="0.2">
      <c r="C1930" s="315">
        <v>1497</v>
      </c>
      <c r="D1930" s="316" t="s">
        <v>2695</v>
      </c>
      <c r="E1930" s="317" t="s">
        <v>3353</v>
      </c>
      <c r="F1930" s="317" t="s">
        <v>3680</v>
      </c>
      <c r="G1930" s="318" t="s">
        <v>6668</v>
      </c>
      <c r="H1930" s="319" t="s">
        <v>84</v>
      </c>
      <c r="I1930" s="319" t="s">
        <v>84</v>
      </c>
      <c r="J1930" s="319" t="s">
        <v>84</v>
      </c>
      <c r="K1930" s="320">
        <v>30</v>
      </c>
      <c r="L1930" s="320">
        <v>45</v>
      </c>
      <c r="M1930" s="320">
        <v>1</v>
      </c>
      <c r="N1930" s="333" t="s">
        <v>4096</v>
      </c>
      <c r="O1930" s="333" t="s">
        <v>4096</v>
      </c>
      <c r="P1930" s="334" t="s">
        <v>4096</v>
      </c>
      <c r="Q1930" s="144"/>
    </row>
    <row r="1931" spans="3:17" x14ac:dyDescent="0.2">
      <c r="C1931" s="315">
        <v>40</v>
      </c>
      <c r="D1931" s="316" t="s">
        <v>2700</v>
      </c>
      <c r="E1931" s="317" t="s">
        <v>2432</v>
      </c>
      <c r="F1931" s="317" t="s">
        <v>2863</v>
      </c>
      <c r="G1931" s="318" t="s">
        <v>1134</v>
      </c>
      <c r="H1931" s="319" t="s">
        <v>84</v>
      </c>
      <c r="I1931" s="319" t="s">
        <v>84</v>
      </c>
      <c r="J1931" s="319" t="s">
        <v>84</v>
      </c>
      <c r="K1931" s="320">
        <v>30</v>
      </c>
      <c r="L1931" s="320">
        <v>45</v>
      </c>
      <c r="M1931" s="320">
        <v>1</v>
      </c>
      <c r="N1931" s="333" t="s">
        <v>4096</v>
      </c>
      <c r="O1931" s="333" t="s">
        <v>4096</v>
      </c>
      <c r="P1931" s="334" t="s">
        <v>4096</v>
      </c>
      <c r="Q1931" s="144"/>
    </row>
    <row r="1932" spans="3:17" x14ac:dyDescent="0.2">
      <c r="C1932" s="315">
        <v>41</v>
      </c>
      <c r="D1932" s="316" t="s">
        <v>2700</v>
      </c>
      <c r="E1932" s="317" t="s">
        <v>2432</v>
      </c>
      <c r="F1932" s="317" t="s">
        <v>2863</v>
      </c>
      <c r="G1932" s="318" t="s">
        <v>1135</v>
      </c>
      <c r="H1932" s="319" t="s">
        <v>84</v>
      </c>
      <c r="I1932" s="319" t="s">
        <v>84</v>
      </c>
      <c r="J1932" s="319" t="s">
        <v>84</v>
      </c>
      <c r="K1932" s="320">
        <v>30</v>
      </c>
      <c r="L1932" s="320">
        <v>45</v>
      </c>
      <c r="M1932" s="320">
        <v>1</v>
      </c>
      <c r="N1932" s="333" t="s">
        <v>4096</v>
      </c>
      <c r="O1932" s="333" t="s">
        <v>4096</v>
      </c>
      <c r="P1932" s="334" t="s">
        <v>4096</v>
      </c>
      <c r="Q1932" s="144"/>
    </row>
    <row r="1933" spans="3:17" x14ac:dyDescent="0.2">
      <c r="C1933" s="315">
        <v>2571</v>
      </c>
      <c r="D1933" s="316" t="s">
        <v>2695</v>
      </c>
      <c r="E1933" s="317" t="s">
        <v>3</v>
      </c>
      <c r="F1933" s="317" t="s">
        <v>6669</v>
      </c>
      <c r="G1933" s="318" t="s">
        <v>6670</v>
      </c>
      <c r="H1933" s="319">
        <v>0</v>
      </c>
      <c r="I1933" s="319">
        <v>2.698786996625258</v>
      </c>
      <c r="J1933" s="319">
        <v>0.79767103347889368</v>
      </c>
      <c r="K1933" s="320">
        <v>30</v>
      </c>
      <c r="L1933" s="320">
        <v>45</v>
      </c>
      <c r="M1933" s="320">
        <v>1</v>
      </c>
      <c r="N1933" s="333" t="s">
        <v>4096</v>
      </c>
      <c r="O1933" s="333" t="s">
        <v>4096</v>
      </c>
      <c r="P1933" s="334" t="s">
        <v>4096</v>
      </c>
      <c r="Q1933" s="144"/>
    </row>
    <row r="1934" spans="3:17" x14ac:dyDescent="0.2">
      <c r="C1934" s="315">
        <v>415</v>
      </c>
      <c r="D1934" s="316" t="s">
        <v>2695</v>
      </c>
      <c r="E1934" s="317" t="s">
        <v>2432</v>
      </c>
      <c r="F1934" s="317" t="s">
        <v>2864</v>
      </c>
      <c r="G1934" s="318" t="s">
        <v>715</v>
      </c>
      <c r="H1934" s="319">
        <v>1.893333333323244</v>
      </c>
      <c r="I1934" s="319">
        <v>0</v>
      </c>
      <c r="J1934" s="319">
        <v>0</v>
      </c>
      <c r="K1934" s="320">
        <v>30</v>
      </c>
      <c r="L1934" s="320">
        <v>45</v>
      </c>
      <c r="M1934" s="320">
        <v>1</v>
      </c>
      <c r="N1934" s="333" t="s">
        <v>225</v>
      </c>
      <c r="O1934" s="333" t="s">
        <v>225</v>
      </c>
      <c r="P1934" s="334" t="s">
        <v>225</v>
      </c>
      <c r="Q1934" s="144"/>
    </row>
    <row r="1935" spans="3:17" x14ac:dyDescent="0.2">
      <c r="C1935" s="315">
        <v>416</v>
      </c>
      <c r="D1935" s="316" t="s">
        <v>2695</v>
      </c>
      <c r="E1935" s="317" t="s">
        <v>2432</v>
      </c>
      <c r="F1935" s="317" t="s">
        <v>2864</v>
      </c>
      <c r="G1935" s="318" t="s">
        <v>713</v>
      </c>
      <c r="H1935" s="319">
        <v>1.893333333323244</v>
      </c>
      <c r="I1935" s="319">
        <v>0</v>
      </c>
      <c r="J1935" s="319">
        <v>0</v>
      </c>
      <c r="K1935" s="320">
        <v>30</v>
      </c>
      <c r="L1935" s="320">
        <v>45</v>
      </c>
      <c r="M1935" s="320">
        <v>1</v>
      </c>
      <c r="N1935" s="333" t="s">
        <v>225</v>
      </c>
      <c r="O1935" s="333" t="s">
        <v>225</v>
      </c>
      <c r="P1935" s="334" t="s">
        <v>225</v>
      </c>
      <c r="Q1935" s="144"/>
    </row>
    <row r="1936" spans="3:17" x14ac:dyDescent="0.2">
      <c r="C1936" s="315">
        <v>417</v>
      </c>
      <c r="D1936" s="316" t="s">
        <v>2695</v>
      </c>
      <c r="E1936" s="317" t="s">
        <v>2432</v>
      </c>
      <c r="F1936" s="317" t="s">
        <v>2864</v>
      </c>
      <c r="G1936" s="318" t="s">
        <v>714</v>
      </c>
      <c r="H1936" s="319">
        <v>1.893333333323244</v>
      </c>
      <c r="I1936" s="319">
        <v>0</v>
      </c>
      <c r="J1936" s="319">
        <v>0</v>
      </c>
      <c r="K1936" s="320">
        <v>30</v>
      </c>
      <c r="L1936" s="320">
        <v>45</v>
      </c>
      <c r="M1936" s="320">
        <v>1</v>
      </c>
      <c r="N1936" s="333" t="s">
        <v>225</v>
      </c>
      <c r="O1936" s="333" t="s">
        <v>225</v>
      </c>
      <c r="P1936" s="334" t="s">
        <v>225</v>
      </c>
      <c r="Q1936" s="144"/>
    </row>
    <row r="1937" spans="3:17" x14ac:dyDescent="0.2">
      <c r="C1937" s="315">
        <v>75</v>
      </c>
      <c r="D1937" s="316" t="s">
        <v>2700</v>
      </c>
      <c r="E1937" s="317" t="s">
        <v>2430</v>
      </c>
      <c r="F1937" s="317" t="s">
        <v>2865</v>
      </c>
      <c r="G1937" s="318" t="s">
        <v>1130</v>
      </c>
      <c r="H1937" s="319" t="s">
        <v>84</v>
      </c>
      <c r="I1937" s="319" t="s">
        <v>84</v>
      </c>
      <c r="J1937" s="319" t="s">
        <v>84</v>
      </c>
      <c r="K1937" s="320">
        <v>30</v>
      </c>
      <c r="L1937" s="320">
        <v>45</v>
      </c>
      <c r="M1937" s="320">
        <v>1</v>
      </c>
      <c r="N1937" s="333" t="s">
        <v>4096</v>
      </c>
      <c r="O1937" s="333" t="s">
        <v>4096</v>
      </c>
      <c r="P1937" s="334" t="s">
        <v>4096</v>
      </c>
      <c r="Q1937" s="144"/>
    </row>
    <row r="1938" spans="3:17" x14ac:dyDescent="0.2">
      <c r="C1938" s="315">
        <v>76</v>
      </c>
      <c r="D1938" s="316" t="s">
        <v>2700</v>
      </c>
      <c r="E1938" s="317" t="s">
        <v>2430</v>
      </c>
      <c r="F1938" s="317" t="s">
        <v>2865</v>
      </c>
      <c r="G1938" s="318" t="s">
        <v>1131</v>
      </c>
      <c r="H1938" s="319" t="s">
        <v>84</v>
      </c>
      <c r="I1938" s="319" t="s">
        <v>84</v>
      </c>
      <c r="J1938" s="319" t="s">
        <v>84</v>
      </c>
      <c r="K1938" s="320">
        <v>30</v>
      </c>
      <c r="L1938" s="320">
        <v>45</v>
      </c>
      <c r="M1938" s="320">
        <v>1</v>
      </c>
      <c r="N1938" s="333" t="s">
        <v>4096</v>
      </c>
      <c r="O1938" s="333" t="s">
        <v>4096</v>
      </c>
      <c r="P1938" s="334" t="s">
        <v>4096</v>
      </c>
      <c r="Q1938" s="144"/>
    </row>
    <row r="1939" spans="3:17" x14ac:dyDescent="0.2">
      <c r="C1939" s="315">
        <v>77</v>
      </c>
      <c r="D1939" s="316" t="s">
        <v>2700</v>
      </c>
      <c r="E1939" s="317" t="s">
        <v>2430</v>
      </c>
      <c r="F1939" s="317" t="s">
        <v>2865</v>
      </c>
      <c r="G1939" s="318" t="s">
        <v>1132</v>
      </c>
      <c r="H1939" s="319" t="s">
        <v>84</v>
      </c>
      <c r="I1939" s="319" t="s">
        <v>84</v>
      </c>
      <c r="J1939" s="319" t="s">
        <v>84</v>
      </c>
      <c r="K1939" s="320">
        <v>30</v>
      </c>
      <c r="L1939" s="320">
        <v>45</v>
      </c>
      <c r="M1939" s="320">
        <v>1</v>
      </c>
      <c r="N1939" s="333" t="s">
        <v>4096</v>
      </c>
      <c r="O1939" s="333" t="s">
        <v>4096</v>
      </c>
      <c r="P1939" s="334" t="s">
        <v>4096</v>
      </c>
      <c r="Q1939" s="144"/>
    </row>
    <row r="1940" spans="3:17" x14ac:dyDescent="0.2">
      <c r="C1940" s="315">
        <v>78</v>
      </c>
      <c r="D1940" s="316" t="s">
        <v>2700</v>
      </c>
      <c r="E1940" s="317" t="s">
        <v>2430</v>
      </c>
      <c r="F1940" s="317" t="s">
        <v>2865</v>
      </c>
      <c r="G1940" s="318" t="s">
        <v>1133</v>
      </c>
      <c r="H1940" s="319" t="s">
        <v>84</v>
      </c>
      <c r="I1940" s="319" t="s">
        <v>84</v>
      </c>
      <c r="J1940" s="319" t="s">
        <v>84</v>
      </c>
      <c r="K1940" s="320">
        <v>30</v>
      </c>
      <c r="L1940" s="320">
        <v>45</v>
      </c>
      <c r="M1940" s="320">
        <v>1</v>
      </c>
      <c r="N1940" s="333" t="s">
        <v>4096</v>
      </c>
      <c r="O1940" s="333" t="s">
        <v>4096</v>
      </c>
      <c r="P1940" s="334" t="s">
        <v>4096</v>
      </c>
      <c r="Q1940" s="144"/>
    </row>
    <row r="1941" spans="3:17" x14ac:dyDescent="0.2">
      <c r="C1941" s="315">
        <v>469</v>
      </c>
      <c r="D1941" s="316" t="s">
        <v>2695</v>
      </c>
      <c r="E1941" s="317" t="s">
        <v>2430</v>
      </c>
      <c r="F1941" s="317" t="s">
        <v>2866</v>
      </c>
      <c r="G1941" s="318" t="s">
        <v>699</v>
      </c>
      <c r="H1941" s="319" t="s">
        <v>84</v>
      </c>
      <c r="I1941" s="319" t="s">
        <v>84</v>
      </c>
      <c r="J1941" s="319" t="s">
        <v>84</v>
      </c>
      <c r="K1941" s="320">
        <v>30</v>
      </c>
      <c r="L1941" s="320">
        <v>45</v>
      </c>
      <c r="M1941" s="320">
        <v>1</v>
      </c>
      <c r="N1941" s="333" t="s">
        <v>4096</v>
      </c>
      <c r="O1941" s="333" t="s">
        <v>4096</v>
      </c>
      <c r="P1941" s="334" t="s">
        <v>4096</v>
      </c>
      <c r="Q1941" s="144"/>
    </row>
    <row r="1942" spans="3:17" x14ac:dyDescent="0.2">
      <c r="C1942" s="315">
        <v>470</v>
      </c>
      <c r="D1942" s="316" t="s">
        <v>2695</v>
      </c>
      <c r="E1942" s="317" t="s">
        <v>2430</v>
      </c>
      <c r="F1942" s="317" t="s">
        <v>2866</v>
      </c>
      <c r="G1942" s="318" t="s">
        <v>700</v>
      </c>
      <c r="H1942" s="319" t="s">
        <v>84</v>
      </c>
      <c r="I1942" s="319" t="s">
        <v>84</v>
      </c>
      <c r="J1942" s="319" t="s">
        <v>84</v>
      </c>
      <c r="K1942" s="320">
        <v>30</v>
      </c>
      <c r="L1942" s="320">
        <v>45</v>
      </c>
      <c r="M1942" s="320">
        <v>1</v>
      </c>
      <c r="N1942" s="333" t="s">
        <v>4096</v>
      </c>
      <c r="O1942" s="333" t="s">
        <v>4096</v>
      </c>
      <c r="P1942" s="334" t="s">
        <v>4096</v>
      </c>
      <c r="Q1942" s="144"/>
    </row>
    <row r="1943" spans="3:17" x14ac:dyDescent="0.2">
      <c r="C1943" s="315">
        <v>471</v>
      </c>
      <c r="D1943" s="316" t="s">
        <v>2695</v>
      </c>
      <c r="E1943" s="317" t="s">
        <v>2430</v>
      </c>
      <c r="F1943" s="317" t="s">
        <v>2866</v>
      </c>
      <c r="G1943" s="318" t="s">
        <v>701</v>
      </c>
      <c r="H1943" s="319" t="s">
        <v>84</v>
      </c>
      <c r="I1943" s="319" t="s">
        <v>84</v>
      </c>
      <c r="J1943" s="319" t="s">
        <v>84</v>
      </c>
      <c r="K1943" s="320">
        <v>30</v>
      </c>
      <c r="L1943" s="320">
        <v>45</v>
      </c>
      <c r="M1943" s="320">
        <v>1</v>
      </c>
      <c r="N1943" s="333" t="s">
        <v>4096</v>
      </c>
      <c r="O1943" s="333" t="s">
        <v>4096</v>
      </c>
      <c r="P1943" s="334" t="s">
        <v>4096</v>
      </c>
      <c r="Q1943" s="144"/>
    </row>
    <row r="1944" spans="3:17" x14ac:dyDescent="0.2">
      <c r="C1944" s="315">
        <v>472</v>
      </c>
      <c r="D1944" s="316" t="s">
        <v>2695</v>
      </c>
      <c r="E1944" s="317" t="s">
        <v>2430</v>
      </c>
      <c r="F1944" s="317" t="s">
        <v>2866</v>
      </c>
      <c r="G1944" s="318" t="s">
        <v>702</v>
      </c>
      <c r="H1944" s="319" t="s">
        <v>84</v>
      </c>
      <c r="I1944" s="319" t="s">
        <v>84</v>
      </c>
      <c r="J1944" s="319" t="s">
        <v>84</v>
      </c>
      <c r="K1944" s="320">
        <v>30</v>
      </c>
      <c r="L1944" s="320">
        <v>45</v>
      </c>
      <c r="M1944" s="320">
        <v>1</v>
      </c>
      <c r="N1944" s="333" t="s">
        <v>4096</v>
      </c>
      <c r="O1944" s="333" t="s">
        <v>4096</v>
      </c>
      <c r="P1944" s="334" t="s">
        <v>4096</v>
      </c>
      <c r="Q1944" s="144"/>
    </row>
    <row r="1945" spans="3:17" x14ac:dyDescent="0.2">
      <c r="C1945" s="315">
        <v>473</v>
      </c>
      <c r="D1945" s="316" t="s">
        <v>2695</v>
      </c>
      <c r="E1945" s="317" t="s">
        <v>2430</v>
      </c>
      <c r="F1945" s="317" t="s">
        <v>2866</v>
      </c>
      <c r="G1945" s="318" t="s">
        <v>703</v>
      </c>
      <c r="H1945" s="319" t="s">
        <v>84</v>
      </c>
      <c r="I1945" s="319" t="s">
        <v>84</v>
      </c>
      <c r="J1945" s="319" t="s">
        <v>84</v>
      </c>
      <c r="K1945" s="320">
        <v>30</v>
      </c>
      <c r="L1945" s="320">
        <v>45</v>
      </c>
      <c r="M1945" s="320">
        <v>1</v>
      </c>
      <c r="N1945" s="333" t="s">
        <v>4096</v>
      </c>
      <c r="O1945" s="333" t="s">
        <v>4096</v>
      </c>
      <c r="P1945" s="334" t="s">
        <v>4096</v>
      </c>
      <c r="Q1945" s="144"/>
    </row>
    <row r="1946" spans="3:17" x14ac:dyDescent="0.2">
      <c r="C1946" s="315">
        <v>474</v>
      </c>
      <c r="D1946" s="316" t="s">
        <v>2695</v>
      </c>
      <c r="E1946" s="317" t="s">
        <v>2430</v>
      </c>
      <c r="F1946" s="317" t="s">
        <v>2866</v>
      </c>
      <c r="G1946" s="318" t="s">
        <v>704</v>
      </c>
      <c r="H1946" s="319" t="s">
        <v>84</v>
      </c>
      <c r="I1946" s="319" t="s">
        <v>84</v>
      </c>
      <c r="J1946" s="319" t="s">
        <v>84</v>
      </c>
      <c r="K1946" s="320">
        <v>30</v>
      </c>
      <c r="L1946" s="320">
        <v>45</v>
      </c>
      <c r="M1946" s="320">
        <v>1</v>
      </c>
      <c r="N1946" s="333" t="s">
        <v>4096</v>
      </c>
      <c r="O1946" s="333" t="s">
        <v>4096</v>
      </c>
      <c r="P1946" s="334" t="s">
        <v>4096</v>
      </c>
      <c r="Q1946" s="144"/>
    </row>
    <row r="1947" spans="3:17" x14ac:dyDescent="0.2">
      <c r="C1947" s="315">
        <v>475</v>
      </c>
      <c r="D1947" s="316" t="s">
        <v>2695</v>
      </c>
      <c r="E1947" s="317" t="s">
        <v>2430</v>
      </c>
      <c r="F1947" s="317" t="s">
        <v>2866</v>
      </c>
      <c r="G1947" s="318" t="s">
        <v>705</v>
      </c>
      <c r="H1947" s="319" t="s">
        <v>84</v>
      </c>
      <c r="I1947" s="319" t="s">
        <v>84</v>
      </c>
      <c r="J1947" s="319" t="s">
        <v>84</v>
      </c>
      <c r="K1947" s="320">
        <v>30</v>
      </c>
      <c r="L1947" s="320">
        <v>45</v>
      </c>
      <c r="M1947" s="320">
        <v>1</v>
      </c>
      <c r="N1947" s="333" t="s">
        <v>4096</v>
      </c>
      <c r="O1947" s="333" t="s">
        <v>4096</v>
      </c>
      <c r="P1947" s="334" t="s">
        <v>4096</v>
      </c>
      <c r="Q1947" s="144"/>
    </row>
    <row r="1948" spans="3:17" x14ac:dyDescent="0.2">
      <c r="C1948" s="315">
        <v>356</v>
      </c>
      <c r="D1948" s="316" t="s">
        <v>2700</v>
      </c>
      <c r="E1948" s="317" t="s">
        <v>2384</v>
      </c>
      <c r="F1948" s="317" t="s">
        <v>3062</v>
      </c>
      <c r="G1948" s="318" t="s">
        <v>6671</v>
      </c>
      <c r="H1948" s="319">
        <v>6.104891224944188</v>
      </c>
      <c r="I1948" s="319">
        <v>0</v>
      </c>
      <c r="J1948" s="319">
        <v>0</v>
      </c>
      <c r="K1948" s="320">
        <v>30</v>
      </c>
      <c r="L1948" s="320">
        <v>45</v>
      </c>
      <c r="M1948" s="320">
        <v>1</v>
      </c>
      <c r="N1948" s="333" t="s">
        <v>4096</v>
      </c>
      <c r="O1948" s="333" t="s">
        <v>4096</v>
      </c>
      <c r="P1948" s="334" t="s">
        <v>4096</v>
      </c>
      <c r="Q1948" s="144"/>
    </row>
    <row r="1949" spans="3:17" x14ac:dyDescent="0.2">
      <c r="C1949" s="315">
        <v>476</v>
      </c>
      <c r="D1949" s="316" t="s">
        <v>2695</v>
      </c>
      <c r="E1949" s="317" t="s">
        <v>2430</v>
      </c>
      <c r="F1949" s="317" t="s">
        <v>2866</v>
      </c>
      <c r="G1949" s="318" t="s">
        <v>706</v>
      </c>
      <c r="H1949" s="319" t="s">
        <v>84</v>
      </c>
      <c r="I1949" s="319" t="s">
        <v>84</v>
      </c>
      <c r="J1949" s="319" t="s">
        <v>84</v>
      </c>
      <c r="K1949" s="320">
        <v>30</v>
      </c>
      <c r="L1949" s="320">
        <v>45</v>
      </c>
      <c r="M1949" s="320">
        <v>1</v>
      </c>
      <c r="N1949" s="333" t="s">
        <v>4096</v>
      </c>
      <c r="O1949" s="333" t="s">
        <v>4096</v>
      </c>
      <c r="P1949" s="334" t="s">
        <v>4096</v>
      </c>
      <c r="Q1949" s="144"/>
    </row>
    <row r="1950" spans="3:17" x14ac:dyDescent="0.2">
      <c r="C1950" s="315">
        <v>477</v>
      </c>
      <c r="D1950" s="316" t="s">
        <v>2695</v>
      </c>
      <c r="E1950" s="317" t="s">
        <v>2430</v>
      </c>
      <c r="F1950" s="317" t="s">
        <v>2867</v>
      </c>
      <c r="G1950" s="318" t="s">
        <v>707</v>
      </c>
      <c r="H1950" s="319" t="s">
        <v>84</v>
      </c>
      <c r="I1950" s="319" t="s">
        <v>84</v>
      </c>
      <c r="J1950" s="319" t="s">
        <v>84</v>
      </c>
      <c r="K1950" s="320">
        <v>30</v>
      </c>
      <c r="L1950" s="320">
        <v>45</v>
      </c>
      <c r="M1950" s="320">
        <v>1</v>
      </c>
      <c r="N1950" s="333" t="s">
        <v>4096</v>
      </c>
      <c r="O1950" s="333" t="s">
        <v>4096</v>
      </c>
      <c r="P1950" s="334" t="s">
        <v>4096</v>
      </c>
      <c r="Q1950" s="144"/>
    </row>
    <row r="1951" spans="3:17" x14ac:dyDescent="0.2">
      <c r="C1951" s="315">
        <v>478</v>
      </c>
      <c r="D1951" s="316" t="s">
        <v>2695</v>
      </c>
      <c r="E1951" s="317" t="s">
        <v>2430</v>
      </c>
      <c r="F1951" s="317" t="s">
        <v>2867</v>
      </c>
      <c r="G1951" s="318" t="s">
        <v>709</v>
      </c>
      <c r="H1951" s="319" t="s">
        <v>84</v>
      </c>
      <c r="I1951" s="319" t="s">
        <v>84</v>
      </c>
      <c r="J1951" s="319" t="s">
        <v>84</v>
      </c>
      <c r="K1951" s="320">
        <v>30</v>
      </c>
      <c r="L1951" s="320">
        <v>45</v>
      </c>
      <c r="M1951" s="320">
        <v>1</v>
      </c>
      <c r="N1951" s="333" t="s">
        <v>4096</v>
      </c>
      <c r="O1951" s="333" t="s">
        <v>4096</v>
      </c>
      <c r="P1951" s="334" t="s">
        <v>4096</v>
      </c>
      <c r="Q1951" s="144"/>
    </row>
    <row r="1952" spans="3:17" x14ac:dyDescent="0.2">
      <c r="C1952" s="315">
        <v>479</v>
      </c>
      <c r="D1952" s="316" t="s">
        <v>2695</v>
      </c>
      <c r="E1952" s="317" t="s">
        <v>2430</v>
      </c>
      <c r="F1952" s="317" t="s">
        <v>2867</v>
      </c>
      <c r="G1952" s="318" t="s">
        <v>710</v>
      </c>
      <c r="H1952" s="319" t="s">
        <v>84</v>
      </c>
      <c r="I1952" s="319" t="s">
        <v>84</v>
      </c>
      <c r="J1952" s="319" t="s">
        <v>84</v>
      </c>
      <c r="K1952" s="320">
        <v>30</v>
      </c>
      <c r="L1952" s="320">
        <v>45</v>
      </c>
      <c r="M1952" s="320">
        <v>1</v>
      </c>
      <c r="N1952" s="333" t="s">
        <v>4096</v>
      </c>
      <c r="O1952" s="333" t="s">
        <v>4096</v>
      </c>
      <c r="P1952" s="334" t="s">
        <v>4096</v>
      </c>
      <c r="Q1952" s="144"/>
    </row>
    <row r="1953" spans="3:17" x14ac:dyDescent="0.2">
      <c r="C1953" s="315">
        <v>480</v>
      </c>
      <c r="D1953" s="316" t="s">
        <v>2695</v>
      </c>
      <c r="E1953" s="317" t="s">
        <v>2430</v>
      </c>
      <c r="F1953" s="317" t="s">
        <v>2867</v>
      </c>
      <c r="G1953" s="318" t="s">
        <v>708</v>
      </c>
      <c r="H1953" s="319" t="s">
        <v>84</v>
      </c>
      <c r="I1953" s="319" t="s">
        <v>84</v>
      </c>
      <c r="J1953" s="319" t="s">
        <v>84</v>
      </c>
      <c r="K1953" s="320">
        <v>30</v>
      </c>
      <c r="L1953" s="320">
        <v>45</v>
      </c>
      <c r="M1953" s="320">
        <v>1</v>
      </c>
      <c r="N1953" s="333" t="s">
        <v>4096</v>
      </c>
      <c r="O1953" s="333" t="s">
        <v>4096</v>
      </c>
      <c r="P1953" s="334" t="s">
        <v>4096</v>
      </c>
      <c r="Q1953" s="144"/>
    </row>
    <row r="1954" spans="3:17" x14ac:dyDescent="0.2">
      <c r="C1954" s="315">
        <v>1227</v>
      </c>
      <c r="D1954" s="316" t="s">
        <v>2695</v>
      </c>
      <c r="E1954" s="317" t="s">
        <v>2430</v>
      </c>
      <c r="F1954" s="317" t="s">
        <v>2867</v>
      </c>
      <c r="G1954" s="318" t="s">
        <v>711</v>
      </c>
      <c r="H1954" s="319" t="s">
        <v>84</v>
      </c>
      <c r="I1954" s="319" t="s">
        <v>84</v>
      </c>
      <c r="J1954" s="319" t="s">
        <v>84</v>
      </c>
      <c r="K1954" s="320">
        <v>30</v>
      </c>
      <c r="L1954" s="320">
        <v>45</v>
      </c>
      <c r="M1954" s="320">
        <v>1</v>
      </c>
      <c r="N1954" s="333" t="s">
        <v>4096</v>
      </c>
      <c r="O1954" s="333" t="s">
        <v>4096</v>
      </c>
      <c r="P1954" s="334" t="s">
        <v>4096</v>
      </c>
      <c r="Q1954" s="144"/>
    </row>
    <row r="1955" spans="3:17" x14ac:dyDescent="0.2">
      <c r="C1955" s="315">
        <v>1228</v>
      </c>
      <c r="D1955" s="316" t="s">
        <v>2695</v>
      </c>
      <c r="E1955" s="317" t="s">
        <v>2430</v>
      </c>
      <c r="F1955" s="317" t="s">
        <v>2867</v>
      </c>
      <c r="G1955" s="318" t="s">
        <v>712</v>
      </c>
      <c r="H1955" s="319" t="s">
        <v>84</v>
      </c>
      <c r="I1955" s="319" t="s">
        <v>84</v>
      </c>
      <c r="J1955" s="319" t="s">
        <v>84</v>
      </c>
      <c r="K1955" s="320">
        <v>30</v>
      </c>
      <c r="L1955" s="320">
        <v>45</v>
      </c>
      <c r="M1955" s="320">
        <v>1</v>
      </c>
      <c r="N1955" s="333" t="s">
        <v>4096</v>
      </c>
      <c r="O1955" s="333" t="s">
        <v>4096</v>
      </c>
      <c r="P1955" s="334" t="s">
        <v>4096</v>
      </c>
      <c r="Q1955" s="144"/>
    </row>
    <row r="1956" spans="3:17" x14ac:dyDescent="0.2">
      <c r="C1956" s="315">
        <v>1297</v>
      </c>
      <c r="D1956" s="316" t="s">
        <v>2695</v>
      </c>
      <c r="E1956" s="317" t="s">
        <v>2430</v>
      </c>
      <c r="F1956" s="317" t="s">
        <v>2868</v>
      </c>
      <c r="G1956" s="318" t="s">
        <v>2869</v>
      </c>
      <c r="H1956" s="319" t="s">
        <v>84</v>
      </c>
      <c r="I1956" s="319" t="s">
        <v>84</v>
      </c>
      <c r="J1956" s="319" t="s">
        <v>84</v>
      </c>
      <c r="K1956" s="320">
        <v>30</v>
      </c>
      <c r="L1956" s="320">
        <v>45</v>
      </c>
      <c r="M1956" s="320">
        <v>1</v>
      </c>
      <c r="N1956" s="333" t="s">
        <v>4096</v>
      </c>
      <c r="O1956" s="333" t="s">
        <v>4096</v>
      </c>
      <c r="P1956" s="334" t="s">
        <v>4096</v>
      </c>
      <c r="Q1956" s="144"/>
    </row>
    <row r="1957" spans="3:17" x14ac:dyDescent="0.2">
      <c r="C1957" s="315">
        <v>1298</v>
      </c>
      <c r="D1957" s="316" t="s">
        <v>2695</v>
      </c>
      <c r="E1957" s="317" t="s">
        <v>2430</v>
      </c>
      <c r="F1957" s="317" t="s">
        <v>2868</v>
      </c>
      <c r="G1957" s="318" t="s">
        <v>2870</v>
      </c>
      <c r="H1957" s="319" t="s">
        <v>84</v>
      </c>
      <c r="I1957" s="319" t="s">
        <v>84</v>
      </c>
      <c r="J1957" s="319" t="s">
        <v>84</v>
      </c>
      <c r="K1957" s="320">
        <v>30</v>
      </c>
      <c r="L1957" s="320">
        <v>45</v>
      </c>
      <c r="M1957" s="320">
        <v>1</v>
      </c>
      <c r="N1957" s="333" t="s">
        <v>4096</v>
      </c>
      <c r="O1957" s="333" t="s">
        <v>4096</v>
      </c>
      <c r="P1957" s="334" t="s">
        <v>4096</v>
      </c>
      <c r="Q1957" s="144"/>
    </row>
    <row r="1958" spans="3:17" x14ac:dyDescent="0.2">
      <c r="C1958" s="315">
        <v>1299</v>
      </c>
      <c r="D1958" s="316" t="s">
        <v>2695</v>
      </c>
      <c r="E1958" s="317" t="s">
        <v>2430</v>
      </c>
      <c r="F1958" s="317" t="s">
        <v>2868</v>
      </c>
      <c r="G1958" s="318" t="s">
        <v>2871</v>
      </c>
      <c r="H1958" s="319" t="s">
        <v>84</v>
      </c>
      <c r="I1958" s="319" t="s">
        <v>84</v>
      </c>
      <c r="J1958" s="319" t="s">
        <v>84</v>
      </c>
      <c r="K1958" s="320">
        <v>30</v>
      </c>
      <c r="L1958" s="320">
        <v>45</v>
      </c>
      <c r="M1958" s="320">
        <v>1</v>
      </c>
      <c r="N1958" s="333" t="s">
        <v>4096</v>
      </c>
      <c r="O1958" s="333" t="s">
        <v>4096</v>
      </c>
      <c r="P1958" s="334" t="s">
        <v>4096</v>
      </c>
      <c r="Q1958" s="144"/>
    </row>
    <row r="1959" spans="3:17" x14ac:dyDescent="0.2">
      <c r="C1959" s="315">
        <v>1007</v>
      </c>
      <c r="D1959" s="316" t="s">
        <v>2695</v>
      </c>
      <c r="E1959" s="317" t="s">
        <v>2433</v>
      </c>
      <c r="F1959" s="317" t="s">
        <v>2872</v>
      </c>
      <c r="G1959" s="318" t="s">
        <v>717</v>
      </c>
      <c r="H1959" s="319">
        <v>0.60000000000000009</v>
      </c>
      <c r="I1959" s="319">
        <v>0</v>
      </c>
      <c r="J1959" s="319">
        <v>0</v>
      </c>
      <c r="K1959" s="320">
        <v>30</v>
      </c>
      <c r="L1959" s="320">
        <v>45</v>
      </c>
      <c r="M1959" s="320">
        <v>1</v>
      </c>
      <c r="N1959" s="333" t="s">
        <v>225</v>
      </c>
      <c r="O1959" s="333" t="s">
        <v>225</v>
      </c>
      <c r="P1959" s="334" t="s">
        <v>225</v>
      </c>
      <c r="Q1959" s="144"/>
    </row>
    <row r="1960" spans="3:17" x14ac:dyDescent="0.2">
      <c r="C1960" s="315">
        <v>1008</v>
      </c>
      <c r="D1960" s="316" t="s">
        <v>2695</v>
      </c>
      <c r="E1960" s="317" t="s">
        <v>2433</v>
      </c>
      <c r="F1960" s="317" t="s">
        <v>2872</v>
      </c>
      <c r="G1960" s="318" t="s">
        <v>716</v>
      </c>
      <c r="H1960" s="319">
        <v>0.49999999998835848</v>
      </c>
      <c r="I1960" s="319">
        <v>0</v>
      </c>
      <c r="J1960" s="319">
        <v>0</v>
      </c>
      <c r="K1960" s="320">
        <v>30</v>
      </c>
      <c r="L1960" s="320">
        <v>45</v>
      </c>
      <c r="M1960" s="320">
        <v>1</v>
      </c>
      <c r="N1960" s="333" t="s">
        <v>225</v>
      </c>
      <c r="O1960" s="333" t="s">
        <v>225</v>
      </c>
      <c r="P1960" s="334" t="s">
        <v>225</v>
      </c>
      <c r="Q1960" s="144"/>
    </row>
    <row r="1961" spans="3:17" x14ac:dyDescent="0.2">
      <c r="C1961" s="315">
        <v>1009</v>
      </c>
      <c r="D1961" s="316" t="s">
        <v>2695</v>
      </c>
      <c r="E1961" s="317" t="s">
        <v>2433</v>
      </c>
      <c r="F1961" s="317" t="s">
        <v>2873</v>
      </c>
      <c r="G1961" s="318" t="s">
        <v>720</v>
      </c>
      <c r="H1961" s="319">
        <v>0.30000000000000004</v>
      </c>
      <c r="I1961" s="319">
        <v>0</v>
      </c>
      <c r="J1961" s="319">
        <v>0</v>
      </c>
      <c r="K1961" s="320">
        <v>30</v>
      </c>
      <c r="L1961" s="320">
        <v>45</v>
      </c>
      <c r="M1961" s="320">
        <v>1</v>
      </c>
      <c r="N1961" s="333" t="s">
        <v>225</v>
      </c>
      <c r="O1961" s="333" t="s">
        <v>225</v>
      </c>
      <c r="P1961" s="334" t="s">
        <v>225</v>
      </c>
      <c r="Q1961" s="144"/>
    </row>
    <row r="1962" spans="3:17" x14ac:dyDescent="0.2">
      <c r="C1962" s="315">
        <v>1010</v>
      </c>
      <c r="D1962" s="316" t="s">
        <v>2695</v>
      </c>
      <c r="E1962" s="317" t="s">
        <v>2433</v>
      </c>
      <c r="F1962" s="317" t="s">
        <v>2873</v>
      </c>
      <c r="G1962" s="318" t="s">
        <v>718</v>
      </c>
      <c r="H1962" s="319">
        <v>0.30000000000000004</v>
      </c>
      <c r="I1962" s="319">
        <v>0.57000000000698492</v>
      </c>
      <c r="J1962" s="319">
        <v>0.2</v>
      </c>
      <c r="K1962" s="320">
        <v>30</v>
      </c>
      <c r="L1962" s="320">
        <v>45</v>
      </c>
      <c r="M1962" s="320">
        <v>1</v>
      </c>
      <c r="N1962" s="333" t="s">
        <v>225</v>
      </c>
      <c r="O1962" s="333" t="s">
        <v>225</v>
      </c>
      <c r="P1962" s="334" t="s">
        <v>225</v>
      </c>
      <c r="Q1962" s="144"/>
    </row>
    <row r="1963" spans="3:17" x14ac:dyDescent="0.2">
      <c r="C1963" s="315">
        <v>1011</v>
      </c>
      <c r="D1963" s="316" t="s">
        <v>2695</v>
      </c>
      <c r="E1963" s="317" t="s">
        <v>2433</v>
      </c>
      <c r="F1963" s="317" t="s">
        <v>2873</v>
      </c>
      <c r="G1963" s="318" t="s">
        <v>719</v>
      </c>
      <c r="H1963" s="319">
        <v>0.49999999998835848</v>
      </c>
      <c r="I1963" s="319">
        <v>0</v>
      </c>
      <c r="J1963" s="319">
        <v>0</v>
      </c>
      <c r="K1963" s="320">
        <v>30</v>
      </c>
      <c r="L1963" s="320">
        <v>45</v>
      </c>
      <c r="M1963" s="320">
        <v>1</v>
      </c>
      <c r="N1963" s="333" t="s">
        <v>225</v>
      </c>
      <c r="O1963" s="333" t="s">
        <v>225</v>
      </c>
      <c r="P1963" s="334" t="s">
        <v>225</v>
      </c>
      <c r="Q1963" s="144"/>
    </row>
    <row r="1964" spans="3:17" x14ac:dyDescent="0.2">
      <c r="C1964" s="315">
        <v>326</v>
      </c>
      <c r="D1964" s="316" t="s">
        <v>2695</v>
      </c>
      <c r="E1964" s="317" t="s">
        <v>53</v>
      </c>
      <c r="F1964" s="317" t="s">
        <v>2874</v>
      </c>
      <c r="G1964" s="318" t="s">
        <v>721</v>
      </c>
      <c r="H1964" s="319">
        <v>1.5033333333441989</v>
      </c>
      <c r="I1964" s="319">
        <v>0</v>
      </c>
      <c r="J1964" s="319">
        <v>0</v>
      </c>
      <c r="K1964" s="320">
        <v>30</v>
      </c>
      <c r="L1964" s="320">
        <v>45</v>
      </c>
      <c r="M1964" s="320">
        <v>1</v>
      </c>
      <c r="N1964" s="333" t="s">
        <v>225</v>
      </c>
      <c r="O1964" s="333" t="s">
        <v>225</v>
      </c>
      <c r="P1964" s="334" t="s">
        <v>225</v>
      </c>
      <c r="Q1964" s="144"/>
    </row>
    <row r="1965" spans="3:17" x14ac:dyDescent="0.2">
      <c r="C1965" s="315">
        <v>6</v>
      </c>
      <c r="D1965" s="316" t="s">
        <v>2695</v>
      </c>
      <c r="E1965" s="317" t="s">
        <v>2292</v>
      </c>
      <c r="F1965" s="317" t="s">
        <v>2875</v>
      </c>
      <c r="G1965" s="318" t="s">
        <v>724</v>
      </c>
      <c r="H1965" s="319">
        <v>25.119999999948778</v>
      </c>
      <c r="I1965" s="319">
        <v>0</v>
      </c>
      <c r="J1965" s="319">
        <v>0</v>
      </c>
      <c r="K1965" s="320">
        <v>30</v>
      </c>
      <c r="L1965" s="320">
        <v>45</v>
      </c>
      <c r="M1965" s="320">
        <v>1</v>
      </c>
      <c r="N1965" s="333" t="s">
        <v>225</v>
      </c>
      <c r="O1965" s="333" t="s">
        <v>225</v>
      </c>
      <c r="P1965" s="334" t="s">
        <v>225</v>
      </c>
      <c r="Q1965" s="144"/>
    </row>
    <row r="1966" spans="3:17" x14ac:dyDescent="0.2">
      <c r="C1966" s="315">
        <v>7</v>
      </c>
      <c r="D1966" s="316" t="s">
        <v>2695</v>
      </c>
      <c r="E1966" s="317" t="s">
        <v>2292</v>
      </c>
      <c r="F1966" s="317" t="s">
        <v>2875</v>
      </c>
      <c r="G1966" s="318" t="s">
        <v>723</v>
      </c>
      <c r="H1966" s="319">
        <v>30.789999999955764</v>
      </c>
      <c r="I1966" s="319">
        <v>0</v>
      </c>
      <c r="J1966" s="319">
        <v>0</v>
      </c>
      <c r="K1966" s="320">
        <v>30</v>
      </c>
      <c r="L1966" s="320">
        <v>45</v>
      </c>
      <c r="M1966" s="320">
        <v>1</v>
      </c>
      <c r="N1966" s="333" t="s">
        <v>224</v>
      </c>
      <c r="O1966" s="333" t="s">
        <v>225</v>
      </c>
      <c r="P1966" s="334" t="s">
        <v>225</v>
      </c>
      <c r="Q1966" s="144"/>
    </row>
    <row r="1967" spans="3:17" x14ac:dyDescent="0.2">
      <c r="C1967" s="315">
        <v>9</v>
      </c>
      <c r="D1967" s="316" t="s">
        <v>2695</v>
      </c>
      <c r="E1967" s="317" t="s">
        <v>2332</v>
      </c>
      <c r="F1967" s="317" t="s">
        <v>2876</v>
      </c>
      <c r="G1967" s="318" t="s">
        <v>725</v>
      </c>
      <c r="H1967" s="319">
        <v>5.8533333333092745</v>
      </c>
      <c r="I1967" s="319">
        <v>0.62333333333954222</v>
      </c>
      <c r="J1967" s="319">
        <v>0</v>
      </c>
      <c r="K1967" s="320">
        <v>30</v>
      </c>
      <c r="L1967" s="320">
        <v>45</v>
      </c>
      <c r="M1967" s="320">
        <v>1</v>
      </c>
      <c r="N1967" s="333" t="s">
        <v>225</v>
      </c>
      <c r="O1967" s="333" t="s">
        <v>225</v>
      </c>
      <c r="P1967" s="334" t="s">
        <v>225</v>
      </c>
      <c r="Q1967" s="144"/>
    </row>
    <row r="1968" spans="3:17" x14ac:dyDescent="0.2">
      <c r="C1968" s="315">
        <v>42</v>
      </c>
      <c r="D1968" s="316" t="s">
        <v>2700</v>
      </c>
      <c r="E1968" s="317" t="s">
        <v>2292</v>
      </c>
      <c r="F1968" s="317" t="s">
        <v>2877</v>
      </c>
      <c r="G1968" s="318" t="s">
        <v>252</v>
      </c>
      <c r="H1968" s="319" t="s">
        <v>84</v>
      </c>
      <c r="I1968" s="319" t="s">
        <v>84</v>
      </c>
      <c r="J1968" s="319" t="s">
        <v>84</v>
      </c>
      <c r="K1968" s="320">
        <v>30</v>
      </c>
      <c r="L1968" s="320">
        <v>45</v>
      </c>
      <c r="M1968" s="320">
        <v>1</v>
      </c>
      <c r="N1968" s="333" t="s">
        <v>4096</v>
      </c>
      <c r="O1968" s="333" t="s">
        <v>4096</v>
      </c>
      <c r="P1968" s="334" t="s">
        <v>4096</v>
      </c>
      <c r="Q1968" s="144"/>
    </row>
    <row r="1969" spans="3:17" x14ac:dyDescent="0.2">
      <c r="C1969" s="315">
        <v>43</v>
      </c>
      <c r="D1969" s="316" t="s">
        <v>2700</v>
      </c>
      <c r="E1969" s="317" t="s">
        <v>2292</v>
      </c>
      <c r="F1969" s="317" t="s">
        <v>2878</v>
      </c>
      <c r="G1969" s="318" t="s">
        <v>249</v>
      </c>
      <c r="H1969" s="319">
        <v>4.780000000039581</v>
      </c>
      <c r="I1969" s="319">
        <v>0</v>
      </c>
      <c r="J1969" s="319">
        <v>0</v>
      </c>
      <c r="K1969" s="320">
        <v>30</v>
      </c>
      <c r="L1969" s="320">
        <v>45</v>
      </c>
      <c r="M1969" s="320">
        <v>1</v>
      </c>
      <c r="N1969" s="333" t="s">
        <v>225</v>
      </c>
      <c r="O1969" s="333" t="s">
        <v>225</v>
      </c>
      <c r="P1969" s="334" t="s">
        <v>225</v>
      </c>
      <c r="Q1969" s="144"/>
    </row>
    <row r="1970" spans="3:17" x14ac:dyDescent="0.2">
      <c r="C1970" s="315">
        <v>44</v>
      </c>
      <c r="D1970" s="316" t="s">
        <v>2700</v>
      </c>
      <c r="E1970" s="317" t="s">
        <v>2292</v>
      </c>
      <c r="F1970" s="317" t="s">
        <v>2878</v>
      </c>
      <c r="G1970" s="318" t="s">
        <v>250</v>
      </c>
      <c r="H1970" s="319">
        <v>5.2166666666278623</v>
      </c>
      <c r="I1970" s="319">
        <v>0</v>
      </c>
      <c r="J1970" s="319">
        <v>0</v>
      </c>
      <c r="K1970" s="320">
        <v>30</v>
      </c>
      <c r="L1970" s="320">
        <v>45</v>
      </c>
      <c r="M1970" s="320">
        <v>1</v>
      </c>
      <c r="N1970" s="333" t="s">
        <v>225</v>
      </c>
      <c r="O1970" s="333" t="s">
        <v>225</v>
      </c>
      <c r="P1970" s="334" t="s">
        <v>225</v>
      </c>
      <c r="Q1970" s="144"/>
    </row>
    <row r="1971" spans="3:17" x14ac:dyDescent="0.2">
      <c r="C1971" s="315">
        <v>45</v>
      </c>
      <c r="D1971" s="316" t="s">
        <v>2700</v>
      </c>
      <c r="E1971" s="317" t="s">
        <v>2292</v>
      </c>
      <c r="F1971" s="317" t="s">
        <v>2878</v>
      </c>
      <c r="G1971" s="318" t="s">
        <v>251</v>
      </c>
      <c r="H1971" s="319">
        <v>4.9266666666604584</v>
      </c>
      <c r="I1971" s="319">
        <v>0</v>
      </c>
      <c r="J1971" s="319">
        <v>0</v>
      </c>
      <c r="K1971" s="320">
        <v>30</v>
      </c>
      <c r="L1971" s="320">
        <v>45</v>
      </c>
      <c r="M1971" s="320">
        <v>1</v>
      </c>
      <c r="N1971" s="333" t="s">
        <v>225</v>
      </c>
      <c r="O1971" s="333" t="s">
        <v>225</v>
      </c>
      <c r="P1971" s="334" t="s">
        <v>225</v>
      </c>
      <c r="Q1971" s="144"/>
    </row>
    <row r="1972" spans="3:17" x14ac:dyDescent="0.2">
      <c r="C1972" s="315">
        <v>46</v>
      </c>
      <c r="D1972" s="316" t="s">
        <v>2700</v>
      </c>
      <c r="E1972" s="317" t="s">
        <v>2332</v>
      </c>
      <c r="F1972" s="317" t="s">
        <v>2879</v>
      </c>
      <c r="G1972" s="318" t="s">
        <v>1136</v>
      </c>
      <c r="H1972" s="319">
        <v>7.0866666666814133</v>
      </c>
      <c r="I1972" s="319">
        <v>32.443333333369814</v>
      </c>
      <c r="J1972" s="319">
        <v>0.8</v>
      </c>
      <c r="K1972" s="320">
        <v>30</v>
      </c>
      <c r="L1972" s="320">
        <v>45</v>
      </c>
      <c r="M1972" s="320">
        <v>1</v>
      </c>
      <c r="N1972" s="333" t="s">
        <v>225</v>
      </c>
      <c r="O1972" s="333" t="s">
        <v>225</v>
      </c>
      <c r="P1972" s="334" t="s">
        <v>225</v>
      </c>
      <c r="Q1972" s="144"/>
    </row>
    <row r="1973" spans="3:17" x14ac:dyDescent="0.2">
      <c r="C1973" s="315">
        <v>53</v>
      </c>
      <c r="D1973" s="316" t="s">
        <v>2700</v>
      </c>
      <c r="E1973" s="317" t="s">
        <v>2292</v>
      </c>
      <c r="F1973" s="317" t="s">
        <v>2880</v>
      </c>
      <c r="G1973" s="318" t="s">
        <v>269</v>
      </c>
      <c r="H1973" s="319">
        <v>122.54333333331161</v>
      </c>
      <c r="I1973" s="319">
        <v>87.516666666709355</v>
      </c>
      <c r="J1973" s="319">
        <v>0.2</v>
      </c>
      <c r="K1973" s="320">
        <v>30</v>
      </c>
      <c r="L1973" s="320">
        <v>45</v>
      </c>
      <c r="M1973" s="320">
        <v>1</v>
      </c>
      <c r="N1973" s="333" t="s">
        <v>224</v>
      </c>
      <c r="O1973" s="333" t="s">
        <v>224</v>
      </c>
      <c r="P1973" s="334" t="s">
        <v>225</v>
      </c>
      <c r="Q1973" s="144"/>
    </row>
    <row r="1974" spans="3:17" x14ac:dyDescent="0.2">
      <c r="C1974" s="315">
        <v>643</v>
      </c>
      <c r="D1974" s="316" t="s">
        <v>2695</v>
      </c>
      <c r="E1974" s="317" t="s">
        <v>2292</v>
      </c>
      <c r="F1974" s="317" t="s">
        <v>2877</v>
      </c>
      <c r="G1974" s="318" t="s">
        <v>722</v>
      </c>
      <c r="H1974" s="319">
        <v>5.2333333333488561</v>
      </c>
      <c r="I1974" s="319">
        <v>0</v>
      </c>
      <c r="J1974" s="319">
        <v>0</v>
      </c>
      <c r="K1974" s="320">
        <v>30</v>
      </c>
      <c r="L1974" s="320">
        <v>45</v>
      </c>
      <c r="M1974" s="320">
        <v>1</v>
      </c>
      <c r="N1974" s="333" t="s">
        <v>225</v>
      </c>
      <c r="O1974" s="333" t="s">
        <v>225</v>
      </c>
      <c r="P1974" s="334" t="s">
        <v>225</v>
      </c>
      <c r="Q1974" s="144"/>
    </row>
    <row r="1975" spans="3:17" x14ac:dyDescent="0.2">
      <c r="C1975" s="315">
        <v>644</v>
      </c>
      <c r="D1975" s="316" t="s">
        <v>2695</v>
      </c>
      <c r="E1975" s="317" t="s">
        <v>2292</v>
      </c>
      <c r="F1975" s="317" t="s">
        <v>2881</v>
      </c>
      <c r="G1975" s="318" t="s">
        <v>726</v>
      </c>
      <c r="H1975" s="319">
        <v>1.3333333333488555</v>
      </c>
      <c r="I1975" s="319">
        <v>0</v>
      </c>
      <c r="J1975" s="319">
        <v>0</v>
      </c>
      <c r="K1975" s="320">
        <v>30</v>
      </c>
      <c r="L1975" s="320">
        <v>45</v>
      </c>
      <c r="M1975" s="320">
        <v>1</v>
      </c>
      <c r="N1975" s="333" t="s">
        <v>225</v>
      </c>
      <c r="O1975" s="333" t="s">
        <v>225</v>
      </c>
      <c r="P1975" s="334" t="s">
        <v>225</v>
      </c>
      <c r="Q1975" s="144"/>
    </row>
    <row r="1976" spans="3:17" x14ac:dyDescent="0.2">
      <c r="C1976" s="315">
        <v>649</v>
      </c>
      <c r="D1976" s="316" t="s">
        <v>2695</v>
      </c>
      <c r="E1976" s="317" t="s">
        <v>2292</v>
      </c>
      <c r="F1976" s="317" t="s">
        <v>2880</v>
      </c>
      <c r="G1976" s="318" t="s">
        <v>2882</v>
      </c>
      <c r="H1976" s="319" t="s">
        <v>84</v>
      </c>
      <c r="I1976" s="319" t="s">
        <v>84</v>
      </c>
      <c r="J1976" s="319" t="s">
        <v>84</v>
      </c>
      <c r="K1976" s="320">
        <v>30</v>
      </c>
      <c r="L1976" s="320">
        <v>45</v>
      </c>
      <c r="M1976" s="320">
        <v>1</v>
      </c>
      <c r="N1976" s="333" t="s">
        <v>4096</v>
      </c>
      <c r="O1976" s="333" t="s">
        <v>4096</v>
      </c>
      <c r="P1976" s="334" t="s">
        <v>4096</v>
      </c>
      <c r="Q1976" s="144"/>
    </row>
    <row r="1977" spans="3:17" x14ac:dyDescent="0.2">
      <c r="C1977" s="315">
        <v>534</v>
      </c>
      <c r="D1977" s="316" t="s">
        <v>2695</v>
      </c>
      <c r="E1977" s="317" t="s">
        <v>2292</v>
      </c>
      <c r="F1977" s="317" t="s">
        <v>6672</v>
      </c>
      <c r="G1977" s="318" t="s">
        <v>6673</v>
      </c>
      <c r="H1977" s="319" t="s">
        <v>84</v>
      </c>
      <c r="I1977" s="319" t="s">
        <v>84</v>
      </c>
      <c r="J1977" s="319" t="s">
        <v>84</v>
      </c>
      <c r="K1977" s="320">
        <v>30</v>
      </c>
      <c r="L1977" s="320">
        <v>45</v>
      </c>
      <c r="M1977" s="320">
        <v>1</v>
      </c>
      <c r="N1977" s="333" t="s">
        <v>4096</v>
      </c>
      <c r="O1977" s="333" t="s">
        <v>4096</v>
      </c>
      <c r="P1977" s="334" t="s">
        <v>4096</v>
      </c>
      <c r="Q1977" s="144"/>
    </row>
    <row r="1978" spans="3:17" x14ac:dyDescent="0.2">
      <c r="C1978" s="315">
        <v>843</v>
      </c>
      <c r="D1978" s="316" t="s">
        <v>2695</v>
      </c>
      <c r="E1978" s="317" t="s">
        <v>2413</v>
      </c>
      <c r="F1978" s="317" t="s">
        <v>2883</v>
      </c>
      <c r="G1978" s="318" t="s">
        <v>488</v>
      </c>
      <c r="H1978" s="319">
        <v>1.3533333333092743</v>
      </c>
      <c r="I1978" s="319">
        <v>0</v>
      </c>
      <c r="J1978" s="319">
        <v>0</v>
      </c>
      <c r="K1978" s="320">
        <v>30</v>
      </c>
      <c r="L1978" s="320">
        <v>45</v>
      </c>
      <c r="M1978" s="320">
        <v>1</v>
      </c>
      <c r="N1978" s="333" t="s">
        <v>225</v>
      </c>
      <c r="O1978" s="333" t="s">
        <v>225</v>
      </c>
      <c r="P1978" s="334" t="s">
        <v>225</v>
      </c>
      <c r="Q1978" s="144"/>
    </row>
    <row r="1979" spans="3:17" x14ac:dyDescent="0.2">
      <c r="C1979" s="315">
        <v>844</v>
      </c>
      <c r="D1979" s="316" t="s">
        <v>2695</v>
      </c>
      <c r="E1979" s="317" t="s">
        <v>2413</v>
      </c>
      <c r="F1979" s="317" t="s">
        <v>2883</v>
      </c>
      <c r="G1979" s="318" t="s">
        <v>489</v>
      </c>
      <c r="H1979" s="319">
        <v>1.3533333333092743</v>
      </c>
      <c r="I1979" s="319">
        <v>0</v>
      </c>
      <c r="J1979" s="319">
        <v>0</v>
      </c>
      <c r="K1979" s="320">
        <v>30</v>
      </c>
      <c r="L1979" s="320">
        <v>45</v>
      </c>
      <c r="M1979" s="320">
        <v>1</v>
      </c>
      <c r="N1979" s="333" t="s">
        <v>225</v>
      </c>
      <c r="O1979" s="333" t="s">
        <v>225</v>
      </c>
      <c r="P1979" s="334" t="s">
        <v>225</v>
      </c>
      <c r="Q1979" s="144"/>
    </row>
    <row r="1980" spans="3:17" x14ac:dyDescent="0.2">
      <c r="C1980" s="315">
        <v>845</v>
      </c>
      <c r="D1980" s="316" t="s">
        <v>2695</v>
      </c>
      <c r="E1980" s="317" t="s">
        <v>2413</v>
      </c>
      <c r="F1980" s="317" t="s">
        <v>2883</v>
      </c>
      <c r="G1980" s="318" t="s">
        <v>487</v>
      </c>
      <c r="H1980" s="319">
        <v>5.8233333333162598</v>
      </c>
      <c r="I1980" s="319">
        <v>93.839999999944126</v>
      </c>
      <c r="J1980" s="319">
        <v>0.2</v>
      </c>
      <c r="K1980" s="320">
        <v>30</v>
      </c>
      <c r="L1980" s="320">
        <v>45</v>
      </c>
      <c r="M1980" s="320">
        <v>1</v>
      </c>
      <c r="N1980" s="333" t="s">
        <v>225</v>
      </c>
      <c r="O1980" s="333" t="s">
        <v>224</v>
      </c>
      <c r="P1980" s="334" t="s">
        <v>225</v>
      </c>
      <c r="Q1980" s="144"/>
    </row>
    <row r="1981" spans="3:17" x14ac:dyDescent="0.2">
      <c r="C1981" s="315">
        <v>849</v>
      </c>
      <c r="D1981" s="316" t="s">
        <v>2695</v>
      </c>
      <c r="E1981" s="317" t="s">
        <v>2413</v>
      </c>
      <c r="F1981" s="317" t="s">
        <v>2884</v>
      </c>
      <c r="G1981" s="318" t="s">
        <v>490</v>
      </c>
      <c r="H1981" s="319">
        <v>3.4566666666534731</v>
      </c>
      <c r="I1981" s="319">
        <v>1.5666666666395033</v>
      </c>
      <c r="J1981" s="319">
        <v>0</v>
      </c>
      <c r="K1981" s="320">
        <v>30</v>
      </c>
      <c r="L1981" s="320">
        <v>45</v>
      </c>
      <c r="M1981" s="320">
        <v>1</v>
      </c>
      <c r="N1981" s="333" t="s">
        <v>225</v>
      </c>
      <c r="O1981" s="333" t="s">
        <v>225</v>
      </c>
      <c r="P1981" s="334" t="s">
        <v>225</v>
      </c>
      <c r="Q1981" s="144"/>
    </row>
    <row r="1982" spans="3:17" x14ac:dyDescent="0.2">
      <c r="C1982" s="315">
        <v>850</v>
      </c>
      <c r="D1982" s="316" t="s">
        <v>2695</v>
      </c>
      <c r="E1982" s="317" t="s">
        <v>2413</v>
      </c>
      <c r="F1982" s="317" t="s">
        <v>2884</v>
      </c>
      <c r="G1982" s="318" t="s">
        <v>491</v>
      </c>
      <c r="H1982" s="319">
        <v>3.4566666666534731</v>
      </c>
      <c r="I1982" s="319">
        <v>1.5666666666395033</v>
      </c>
      <c r="J1982" s="319">
        <v>0</v>
      </c>
      <c r="K1982" s="320">
        <v>30</v>
      </c>
      <c r="L1982" s="320">
        <v>45</v>
      </c>
      <c r="M1982" s="320">
        <v>1</v>
      </c>
      <c r="N1982" s="333" t="s">
        <v>225</v>
      </c>
      <c r="O1982" s="333" t="s">
        <v>225</v>
      </c>
      <c r="P1982" s="334" t="s">
        <v>225</v>
      </c>
      <c r="Q1982" s="144"/>
    </row>
    <row r="1983" spans="3:17" x14ac:dyDescent="0.2">
      <c r="C1983" s="315">
        <v>408</v>
      </c>
      <c r="D1983" s="316" t="s">
        <v>2695</v>
      </c>
      <c r="E1983" s="317" t="s">
        <v>55</v>
      </c>
      <c r="F1983" s="317" t="s">
        <v>2885</v>
      </c>
      <c r="G1983" s="318" t="s">
        <v>727</v>
      </c>
      <c r="H1983" s="319" t="s">
        <v>84</v>
      </c>
      <c r="I1983" s="319" t="s">
        <v>84</v>
      </c>
      <c r="J1983" s="319" t="s">
        <v>84</v>
      </c>
      <c r="K1983" s="320">
        <v>30</v>
      </c>
      <c r="L1983" s="320">
        <v>45</v>
      </c>
      <c r="M1983" s="320">
        <v>1</v>
      </c>
      <c r="N1983" s="333" t="s">
        <v>4096</v>
      </c>
      <c r="O1983" s="333" t="s">
        <v>4096</v>
      </c>
      <c r="P1983" s="334" t="s">
        <v>4096</v>
      </c>
      <c r="Q1983" s="144"/>
    </row>
    <row r="1984" spans="3:17" x14ac:dyDescent="0.2">
      <c r="C1984" s="315">
        <v>412</v>
      </c>
      <c r="D1984" s="316" t="s">
        <v>2695</v>
      </c>
      <c r="E1984" s="317" t="s">
        <v>55</v>
      </c>
      <c r="F1984" s="317" t="s">
        <v>2886</v>
      </c>
      <c r="G1984" s="318" t="s">
        <v>728</v>
      </c>
      <c r="H1984" s="319" t="s">
        <v>84</v>
      </c>
      <c r="I1984" s="319" t="s">
        <v>84</v>
      </c>
      <c r="J1984" s="319" t="s">
        <v>84</v>
      </c>
      <c r="K1984" s="320">
        <v>30</v>
      </c>
      <c r="L1984" s="320">
        <v>45</v>
      </c>
      <c r="M1984" s="320">
        <v>1</v>
      </c>
      <c r="N1984" s="333" t="s">
        <v>4096</v>
      </c>
      <c r="O1984" s="333" t="s">
        <v>4096</v>
      </c>
      <c r="P1984" s="334" t="s">
        <v>4096</v>
      </c>
      <c r="Q1984" s="144"/>
    </row>
    <row r="1985" spans="3:17" x14ac:dyDescent="0.2">
      <c r="C1985" s="315">
        <v>413</v>
      </c>
      <c r="D1985" s="316" t="s">
        <v>2695</v>
      </c>
      <c r="E1985" s="317" t="s">
        <v>55</v>
      </c>
      <c r="F1985" s="317" t="s">
        <v>2887</v>
      </c>
      <c r="G1985" s="318" t="s">
        <v>255</v>
      </c>
      <c r="H1985" s="319" t="s">
        <v>84</v>
      </c>
      <c r="I1985" s="319" t="s">
        <v>84</v>
      </c>
      <c r="J1985" s="319" t="s">
        <v>84</v>
      </c>
      <c r="K1985" s="320">
        <v>30</v>
      </c>
      <c r="L1985" s="320">
        <v>45</v>
      </c>
      <c r="M1985" s="320">
        <v>1</v>
      </c>
      <c r="N1985" s="333" t="s">
        <v>4096</v>
      </c>
      <c r="O1985" s="333" t="s">
        <v>4096</v>
      </c>
      <c r="P1985" s="334" t="s">
        <v>4096</v>
      </c>
      <c r="Q1985" s="144"/>
    </row>
    <row r="1986" spans="3:17" x14ac:dyDescent="0.2">
      <c r="C1986" s="315">
        <v>839</v>
      </c>
      <c r="D1986" s="316" t="s">
        <v>2695</v>
      </c>
      <c r="E1986" s="317" t="s">
        <v>55</v>
      </c>
      <c r="F1986" s="317" t="s">
        <v>2888</v>
      </c>
      <c r="G1986" s="318" t="s">
        <v>253</v>
      </c>
      <c r="H1986" s="319" t="s">
        <v>84</v>
      </c>
      <c r="I1986" s="319" t="s">
        <v>84</v>
      </c>
      <c r="J1986" s="319" t="s">
        <v>84</v>
      </c>
      <c r="K1986" s="320">
        <v>30</v>
      </c>
      <c r="L1986" s="320">
        <v>45</v>
      </c>
      <c r="M1986" s="320">
        <v>1</v>
      </c>
      <c r="N1986" s="333" t="s">
        <v>4096</v>
      </c>
      <c r="O1986" s="333" t="s">
        <v>4096</v>
      </c>
      <c r="P1986" s="334" t="s">
        <v>4096</v>
      </c>
      <c r="Q1986" s="144"/>
    </row>
    <row r="1987" spans="3:17" x14ac:dyDescent="0.2">
      <c r="C1987" s="315">
        <v>840</v>
      </c>
      <c r="D1987" s="316" t="s">
        <v>2695</v>
      </c>
      <c r="E1987" s="317" t="s">
        <v>55</v>
      </c>
      <c r="F1987" s="317" t="s">
        <v>2888</v>
      </c>
      <c r="G1987" s="318" t="s">
        <v>729</v>
      </c>
      <c r="H1987" s="319" t="s">
        <v>84</v>
      </c>
      <c r="I1987" s="319" t="s">
        <v>84</v>
      </c>
      <c r="J1987" s="319" t="s">
        <v>84</v>
      </c>
      <c r="K1987" s="320">
        <v>30</v>
      </c>
      <c r="L1987" s="320">
        <v>45</v>
      </c>
      <c r="M1987" s="320">
        <v>1</v>
      </c>
      <c r="N1987" s="333" t="s">
        <v>4096</v>
      </c>
      <c r="O1987" s="333" t="s">
        <v>4096</v>
      </c>
      <c r="P1987" s="334" t="s">
        <v>4096</v>
      </c>
      <c r="Q1987" s="144"/>
    </row>
    <row r="1988" spans="3:17" x14ac:dyDescent="0.2">
      <c r="C1988" s="315">
        <v>841</v>
      </c>
      <c r="D1988" s="316" t="s">
        <v>2695</v>
      </c>
      <c r="E1988" s="317" t="s">
        <v>55</v>
      </c>
      <c r="F1988" s="317" t="s">
        <v>2889</v>
      </c>
      <c r="G1988" s="318" t="s">
        <v>254</v>
      </c>
      <c r="H1988" s="319" t="s">
        <v>84</v>
      </c>
      <c r="I1988" s="319" t="s">
        <v>84</v>
      </c>
      <c r="J1988" s="319" t="s">
        <v>84</v>
      </c>
      <c r="K1988" s="320">
        <v>30</v>
      </c>
      <c r="L1988" s="320">
        <v>45</v>
      </c>
      <c r="M1988" s="320">
        <v>1</v>
      </c>
      <c r="N1988" s="333" t="s">
        <v>4096</v>
      </c>
      <c r="O1988" s="333" t="s">
        <v>4096</v>
      </c>
      <c r="P1988" s="334" t="s">
        <v>4096</v>
      </c>
      <c r="Q1988" s="144"/>
    </row>
    <row r="1989" spans="3:17" x14ac:dyDescent="0.2">
      <c r="C1989" s="315">
        <v>432</v>
      </c>
      <c r="D1989" s="316" t="s">
        <v>2695</v>
      </c>
      <c r="E1989" s="317" t="s">
        <v>2426</v>
      </c>
      <c r="F1989" s="317" t="s">
        <v>2890</v>
      </c>
      <c r="G1989" s="318" t="s">
        <v>730</v>
      </c>
      <c r="H1989" s="319">
        <v>0</v>
      </c>
      <c r="I1989" s="319">
        <v>2.2166666666627863</v>
      </c>
      <c r="J1989" s="319">
        <v>0.2</v>
      </c>
      <c r="K1989" s="320">
        <v>30</v>
      </c>
      <c r="L1989" s="320">
        <v>45</v>
      </c>
      <c r="M1989" s="320">
        <v>1</v>
      </c>
      <c r="N1989" s="333" t="s">
        <v>225</v>
      </c>
      <c r="O1989" s="333" t="s">
        <v>225</v>
      </c>
      <c r="P1989" s="334" t="s">
        <v>225</v>
      </c>
      <c r="Q1989" s="144"/>
    </row>
    <row r="1990" spans="3:17" x14ac:dyDescent="0.2">
      <c r="C1990" s="315">
        <v>403</v>
      </c>
      <c r="D1990" s="316" t="s">
        <v>2695</v>
      </c>
      <c r="E1990" s="317" t="s">
        <v>2414</v>
      </c>
      <c r="F1990" s="317" t="s">
        <v>2891</v>
      </c>
      <c r="G1990" s="318" t="s">
        <v>733</v>
      </c>
      <c r="H1990" s="319">
        <v>9.6499999999883599</v>
      </c>
      <c r="I1990" s="319">
        <v>0.21000000002095476</v>
      </c>
      <c r="J1990" s="319">
        <v>0.2</v>
      </c>
      <c r="K1990" s="320">
        <v>30</v>
      </c>
      <c r="L1990" s="320">
        <v>45</v>
      </c>
      <c r="M1990" s="320">
        <v>1</v>
      </c>
      <c r="N1990" s="333" t="s">
        <v>225</v>
      </c>
      <c r="O1990" s="333" t="s">
        <v>225</v>
      </c>
      <c r="P1990" s="334" t="s">
        <v>225</v>
      </c>
      <c r="Q1990" s="144"/>
    </row>
    <row r="1991" spans="3:17" x14ac:dyDescent="0.2">
      <c r="C1991" s="315">
        <v>404</v>
      </c>
      <c r="D1991" s="316" t="s">
        <v>2695</v>
      </c>
      <c r="E1991" s="317" t="s">
        <v>2414</v>
      </c>
      <c r="F1991" s="317" t="s">
        <v>2891</v>
      </c>
      <c r="G1991" s="318" t="s">
        <v>732</v>
      </c>
      <c r="H1991" s="319">
        <v>31.183333333313932</v>
      </c>
      <c r="I1991" s="319">
        <v>1.7166666666744277</v>
      </c>
      <c r="J1991" s="319">
        <v>0.2</v>
      </c>
      <c r="K1991" s="320">
        <v>30</v>
      </c>
      <c r="L1991" s="320">
        <v>45</v>
      </c>
      <c r="M1991" s="320">
        <v>1</v>
      </c>
      <c r="N1991" s="333" t="s">
        <v>224</v>
      </c>
      <c r="O1991" s="333" t="s">
        <v>225</v>
      </c>
      <c r="P1991" s="334" t="s">
        <v>225</v>
      </c>
      <c r="Q1991" s="144"/>
    </row>
    <row r="1992" spans="3:17" x14ac:dyDescent="0.2">
      <c r="C1992" s="315">
        <v>414</v>
      </c>
      <c r="D1992" s="316" t="s">
        <v>2695</v>
      </c>
      <c r="E1992" s="317" t="s">
        <v>2414</v>
      </c>
      <c r="F1992" s="317" t="s">
        <v>2892</v>
      </c>
      <c r="G1992" s="318" t="s">
        <v>731</v>
      </c>
      <c r="H1992" s="319">
        <v>176.21333333345831</v>
      </c>
      <c r="I1992" s="319">
        <v>1.1566666666301899</v>
      </c>
      <c r="J1992" s="319">
        <v>0</v>
      </c>
      <c r="K1992" s="320">
        <v>30</v>
      </c>
      <c r="L1992" s="320">
        <v>45</v>
      </c>
      <c r="M1992" s="320">
        <v>1</v>
      </c>
      <c r="N1992" s="333" t="s">
        <v>224</v>
      </c>
      <c r="O1992" s="333" t="s">
        <v>225</v>
      </c>
      <c r="P1992" s="334" t="s">
        <v>225</v>
      </c>
      <c r="Q1992" s="144"/>
    </row>
    <row r="1993" spans="3:17" x14ac:dyDescent="0.2">
      <c r="C1993" s="315">
        <v>837</v>
      </c>
      <c r="D1993" s="316" t="s">
        <v>2695</v>
      </c>
      <c r="E1993" s="317" t="s">
        <v>2414</v>
      </c>
      <c r="F1993" s="317" t="s">
        <v>2783</v>
      </c>
      <c r="G1993" s="318" t="s">
        <v>256</v>
      </c>
      <c r="H1993" s="319">
        <v>16.076666666613892</v>
      </c>
      <c r="I1993" s="319">
        <v>5.9999999986030166E-2</v>
      </c>
      <c r="J1993" s="319">
        <v>0.2</v>
      </c>
      <c r="K1993" s="320">
        <v>30</v>
      </c>
      <c r="L1993" s="320">
        <v>45</v>
      </c>
      <c r="M1993" s="320">
        <v>1</v>
      </c>
      <c r="N1993" s="333" t="s">
        <v>225</v>
      </c>
      <c r="O1993" s="333" t="s">
        <v>225</v>
      </c>
      <c r="P1993" s="334" t="s">
        <v>225</v>
      </c>
      <c r="Q1993" s="144"/>
    </row>
    <row r="1994" spans="3:17" x14ac:dyDescent="0.2">
      <c r="C1994" s="315">
        <v>44</v>
      </c>
      <c r="D1994" s="316" t="s">
        <v>2695</v>
      </c>
      <c r="E1994" s="317" t="s">
        <v>2410</v>
      </c>
      <c r="F1994" s="317" t="s">
        <v>2893</v>
      </c>
      <c r="G1994" s="318" t="s">
        <v>738</v>
      </c>
      <c r="H1994" s="319" t="s">
        <v>84</v>
      </c>
      <c r="I1994" s="319" t="s">
        <v>84</v>
      </c>
      <c r="J1994" s="319" t="s">
        <v>84</v>
      </c>
      <c r="K1994" s="320">
        <v>30</v>
      </c>
      <c r="L1994" s="320">
        <v>45</v>
      </c>
      <c r="M1994" s="320">
        <v>1</v>
      </c>
      <c r="N1994" s="333" t="s">
        <v>4096</v>
      </c>
      <c r="O1994" s="333" t="s">
        <v>4096</v>
      </c>
      <c r="P1994" s="334" t="s">
        <v>4096</v>
      </c>
      <c r="Q1994" s="145"/>
    </row>
    <row r="1995" spans="3:17" x14ac:dyDescent="0.2">
      <c r="C1995" s="315">
        <v>431</v>
      </c>
      <c r="D1995" s="316" t="s">
        <v>2695</v>
      </c>
      <c r="E1995" s="317" t="s">
        <v>95</v>
      </c>
      <c r="F1995" s="317" t="s">
        <v>2894</v>
      </c>
      <c r="G1995" s="318" t="s">
        <v>734</v>
      </c>
      <c r="H1995" s="319" t="s">
        <v>84</v>
      </c>
      <c r="I1995" s="319" t="s">
        <v>84</v>
      </c>
      <c r="J1995" s="319" t="s">
        <v>84</v>
      </c>
      <c r="K1995" s="320">
        <v>30</v>
      </c>
      <c r="L1995" s="320">
        <v>45</v>
      </c>
      <c r="M1995" s="320">
        <v>1</v>
      </c>
      <c r="N1995" s="333" t="s">
        <v>4096</v>
      </c>
      <c r="O1995" s="333" t="s">
        <v>4096</v>
      </c>
      <c r="P1995" s="334" t="s">
        <v>4096</v>
      </c>
      <c r="Q1995" s="144"/>
    </row>
    <row r="1996" spans="3:17" x14ac:dyDescent="0.2">
      <c r="C1996" s="315">
        <v>999</v>
      </c>
      <c r="D1996" s="316" t="s">
        <v>2695</v>
      </c>
      <c r="E1996" s="317" t="s">
        <v>63</v>
      </c>
      <c r="F1996" s="317" t="s">
        <v>2895</v>
      </c>
      <c r="G1996" s="318" t="s">
        <v>735</v>
      </c>
      <c r="H1996" s="319" t="s">
        <v>84</v>
      </c>
      <c r="I1996" s="319" t="s">
        <v>84</v>
      </c>
      <c r="J1996" s="319" t="s">
        <v>84</v>
      </c>
      <c r="K1996" s="320">
        <v>30</v>
      </c>
      <c r="L1996" s="320">
        <v>45</v>
      </c>
      <c r="M1996" s="320">
        <v>1</v>
      </c>
      <c r="N1996" s="333" t="s">
        <v>4096</v>
      </c>
      <c r="O1996" s="333" t="s">
        <v>4096</v>
      </c>
      <c r="P1996" s="334" t="s">
        <v>4096</v>
      </c>
      <c r="Q1996" s="144"/>
    </row>
    <row r="1997" spans="3:17" x14ac:dyDescent="0.2">
      <c r="C1997" s="315">
        <v>1000</v>
      </c>
      <c r="D1997" s="316" t="s">
        <v>2695</v>
      </c>
      <c r="E1997" s="317" t="s">
        <v>63</v>
      </c>
      <c r="F1997" s="317" t="s">
        <v>2895</v>
      </c>
      <c r="G1997" s="318" t="s">
        <v>736</v>
      </c>
      <c r="H1997" s="319">
        <v>1.9999999999883586</v>
      </c>
      <c r="I1997" s="319">
        <v>0</v>
      </c>
      <c r="J1997" s="319">
        <v>0</v>
      </c>
      <c r="K1997" s="320">
        <v>30</v>
      </c>
      <c r="L1997" s="320">
        <v>45</v>
      </c>
      <c r="M1997" s="320">
        <v>1</v>
      </c>
      <c r="N1997" s="333" t="s">
        <v>225</v>
      </c>
      <c r="O1997" s="333" t="s">
        <v>225</v>
      </c>
      <c r="P1997" s="334" t="s">
        <v>225</v>
      </c>
      <c r="Q1997" s="144"/>
    </row>
    <row r="1998" spans="3:17" x14ac:dyDescent="0.2">
      <c r="C1998" s="315">
        <v>402</v>
      </c>
      <c r="D1998" s="316" t="s">
        <v>2695</v>
      </c>
      <c r="E1998" s="317" t="s">
        <v>87</v>
      </c>
      <c r="F1998" s="317" t="s">
        <v>2896</v>
      </c>
      <c r="G1998" s="318" t="s">
        <v>737</v>
      </c>
      <c r="H1998" s="319">
        <v>0</v>
      </c>
      <c r="I1998" s="319">
        <v>0.82666666667209943</v>
      </c>
      <c r="J1998" s="319">
        <v>0</v>
      </c>
      <c r="K1998" s="320">
        <v>30</v>
      </c>
      <c r="L1998" s="320">
        <v>45</v>
      </c>
      <c r="M1998" s="320">
        <v>1</v>
      </c>
      <c r="N1998" s="333" t="s">
        <v>225</v>
      </c>
      <c r="O1998" s="333" t="s">
        <v>225</v>
      </c>
      <c r="P1998" s="334" t="s">
        <v>225</v>
      </c>
      <c r="Q1998" s="144"/>
    </row>
    <row r="1999" spans="3:17" x14ac:dyDescent="0.2">
      <c r="C1999" s="315">
        <v>655</v>
      </c>
      <c r="D1999" s="316" t="s">
        <v>2695</v>
      </c>
      <c r="E1999" s="317" t="s">
        <v>2897</v>
      </c>
      <c r="F1999" s="317" t="s">
        <v>2898</v>
      </c>
      <c r="G1999" s="318" t="s">
        <v>803</v>
      </c>
      <c r="H1999" s="319">
        <v>52.050000000034927</v>
      </c>
      <c r="I1999" s="319">
        <v>5.8833333333372142</v>
      </c>
      <c r="J1999" s="319">
        <v>0.8</v>
      </c>
      <c r="K1999" s="320">
        <v>30</v>
      </c>
      <c r="L1999" s="320">
        <v>45</v>
      </c>
      <c r="M1999" s="320">
        <v>1</v>
      </c>
      <c r="N1999" s="333" t="s">
        <v>224</v>
      </c>
      <c r="O1999" s="333" t="s">
        <v>225</v>
      </c>
      <c r="P1999" s="334" t="s">
        <v>225</v>
      </c>
      <c r="Q1999" s="144"/>
    </row>
    <row r="2000" spans="3:17" x14ac:dyDescent="0.2">
      <c r="C2000" s="315">
        <v>15</v>
      </c>
      <c r="D2000" s="316" t="s">
        <v>2695</v>
      </c>
      <c r="E2000" s="317" t="s">
        <v>2899</v>
      </c>
      <c r="F2000" s="317" t="s">
        <v>2900</v>
      </c>
      <c r="G2000" s="318" t="s">
        <v>739</v>
      </c>
      <c r="H2000" s="319">
        <v>2.6300000000162984</v>
      </c>
      <c r="I2000" s="319">
        <v>5.8166666666278619</v>
      </c>
      <c r="J2000" s="319">
        <v>0</v>
      </c>
      <c r="K2000" s="320">
        <v>30</v>
      </c>
      <c r="L2000" s="320">
        <v>45</v>
      </c>
      <c r="M2000" s="320">
        <v>1</v>
      </c>
      <c r="N2000" s="333" t="s">
        <v>225</v>
      </c>
      <c r="O2000" s="333" t="s">
        <v>225</v>
      </c>
      <c r="P2000" s="334" t="s">
        <v>225</v>
      </c>
      <c r="Q2000" s="144"/>
    </row>
    <row r="2001" spans="3:17" x14ac:dyDescent="0.2">
      <c r="C2001" s="315">
        <v>420</v>
      </c>
      <c r="D2001" s="316" t="s">
        <v>2695</v>
      </c>
      <c r="E2001" s="317" t="s">
        <v>2418</v>
      </c>
      <c r="F2001" s="317" t="s">
        <v>2901</v>
      </c>
      <c r="G2001" s="318" t="s">
        <v>740</v>
      </c>
      <c r="H2001" s="319">
        <v>1.5566666666767561</v>
      </c>
      <c r="I2001" s="319">
        <v>149.3933333333116</v>
      </c>
      <c r="J2001" s="319">
        <v>0</v>
      </c>
      <c r="K2001" s="320">
        <v>30</v>
      </c>
      <c r="L2001" s="320">
        <v>45</v>
      </c>
      <c r="M2001" s="320">
        <v>1</v>
      </c>
      <c r="N2001" s="333" t="s">
        <v>225</v>
      </c>
      <c r="O2001" s="333" t="s">
        <v>224</v>
      </c>
      <c r="P2001" s="334" t="s">
        <v>225</v>
      </c>
      <c r="Q2001" s="144"/>
    </row>
    <row r="2002" spans="3:17" x14ac:dyDescent="0.2">
      <c r="C2002" s="315">
        <v>421</v>
      </c>
      <c r="D2002" s="316" t="s">
        <v>2695</v>
      </c>
      <c r="E2002" s="317" t="s">
        <v>2418</v>
      </c>
      <c r="F2002" s="317" t="s">
        <v>2901</v>
      </c>
      <c r="G2002" s="318" t="s">
        <v>741</v>
      </c>
      <c r="H2002" s="319">
        <v>363.11666666666281</v>
      </c>
      <c r="I2002" s="319">
        <v>69.513333333330237</v>
      </c>
      <c r="J2002" s="319">
        <v>0</v>
      </c>
      <c r="K2002" s="320">
        <v>30</v>
      </c>
      <c r="L2002" s="320">
        <v>45</v>
      </c>
      <c r="M2002" s="320">
        <v>1</v>
      </c>
      <c r="N2002" s="333" t="s">
        <v>224</v>
      </c>
      <c r="O2002" s="333" t="s">
        <v>224</v>
      </c>
      <c r="P2002" s="334" t="s">
        <v>225</v>
      </c>
      <c r="Q2002" s="144"/>
    </row>
    <row r="2003" spans="3:17" x14ac:dyDescent="0.2">
      <c r="C2003" s="315">
        <v>418</v>
      </c>
      <c r="D2003" s="316" t="s">
        <v>2695</v>
      </c>
      <c r="E2003" s="317" t="s">
        <v>19</v>
      </c>
      <c r="F2003" s="317" t="s">
        <v>2902</v>
      </c>
      <c r="G2003" s="318" t="s">
        <v>742</v>
      </c>
      <c r="H2003" s="319">
        <v>1.569999999983702</v>
      </c>
      <c r="I2003" s="319">
        <v>61.303333333320921</v>
      </c>
      <c r="J2003" s="319">
        <v>0</v>
      </c>
      <c r="K2003" s="320">
        <v>30</v>
      </c>
      <c r="L2003" s="320">
        <v>45</v>
      </c>
      <c r="M2003" s="320">
        <v>1</v>
      </c>
      <c r="N2003" s="333" t="s">
        <v>225</v>
      </c>
      <c r="O2003" s="333" t="s">
        <v>224</v>
      </c>
      <c r="P2003" s="334" t="s">
        <v>225</v>
      </c>
      <c r="Q2003" s="144"/>
    </row>
    <row r="2004" spans="3:17" x14ac:dyDescent="0.2">
      <c r="C2004" s="315">
        <v>419</v>
      </c>
      <c r="D2004" s="316" t="s">
        <v>2695</v>
      </c>
      <c r="E2004" s="317" t="s">
        <v>19</v>
      </c>
      <c r="F2004" s="317" t="s">
        <v>2902</v>
      </c>
      <c r="G2004" s="318" t="s">
        <v>743</v>
      </c>
      <c r="H2004" s="319">
        <v>6.5833333333488557</v>
      </c>
      <c r="I2004" s="319">
        <v>0</v>
      </c>
      <c r="J2004" s="319">
        <v>0</v>
      </c>
      <c r="K2004" s="320">
        <v>30</v>
      </c>
      <c r="L2004" s="320">
        <v>45</v>
      </c>
      <c r="M2004" s="320">
        <v>1</v>
      </c>
      <c r="N2004" s="333" t="s">
        <v>225</v>
      </c>
      <c r="O2004" s="333" t="s">
        <v>225</v>
      </c>
      <c r="P2004" s="334" t="s">
        <v>225</v>
      </c>
      <c r="Q2004" s="144"/>
    </row>
    <row r="2005" spans="3:17" x14ac:dyDescent="0.2">
      <c r="C2005" s="315">
        <v>1001</v>
      </c>
      <c r="D2005" s="316" t="s">
        <v>2695</v>
      </c>
      <c r="E2005" s="317" t="s">
        <v>2419</v>
      </c>
      <c r="F2005" s="317" t="s">
        <v>2903</v>
      </c>
      <c r="G2005" s="318" t="s">
        <v>748</v>
      </c>
      <c r="H2005" s="319" t="s">
        <v>84</v>
      </c>
      <c r="I2005" s="319" t="s">
        <v>84</v>
      </c>
      <c r="J2005" s="319" t="s">
        <v>84</v>
      </c>
      <c r="K2005" s="320">
        <v>30</v>
      </c>
      <c r="L2005" s="320">
        <v>45</v>
      </c>
      <c r="M2005" s="320">
        <v>1</v>
      </c>
      <c r="N2005" s="333" t="s">
        <v>4096</v>
      </c>
      <c r="O2005" s="333" t="s">
        <v>4096</v>
      </c>
      <c r="P2005" s="334" t="s">
        <v>4096</v>
      </c>
      <c r="Q2005" s="144"/>
    </row>
    <row r="2006" spans="3:17" x14ac:dyDescent="0.2">
      <c r="C2006" s="315">
        <v>1020</v>
      </c>
      <c r="D2006" s="316" t="s">
        <v>2695</v>
      </c>
      <c r="E2006" s="317" t="s">
        <v>2419</v>
      </c>
      <c r="F2006" s="317" t="s">
        <v>2904</v>
      </c>
      <c r="G2006" s="318" t="s">
        <v>744</v>
      </c>
      <c r="H2006" s="319" t="s">
        <v>84</v>
      </c>
      <c r="I2006" s="319" t="s">
        <v>84</v>
      </c>
      <c r="J2006" s="319" t="s">
        <v>84</v>
      </c>
      <c r="K2006" s="320">
        <v>30</v>
      </c>
      <c r="L2006" s="320">
        <v>45</v>
      </c>
      <c r="M2006" s="320">
        <v>1</v>
      </c>
      <c r="N2006" s="333" t="s">
        <v>4096</v>
      </c>
      <c r="O2006" s="333" t="s">
        <v>4096</v>
      </c>
      <c r="P2006" s="334" t="s">
        <v>4096</v>
      </c>
      <c r="Q2006" s="144"/>
    </row>
    <row r="2007" spans="3:17" x14ac:dyDescent="0.2">
      <c r="C2007" s="315">
        <v>1021</v>
      </c>
      <c r="D2007" s="316" t="s">
        <v>2695</v>
      </c>
      <c r="E2007" s="317" t="s">
        <v>2419</v>
      </c>
      <c r="F2007" s="317" t="s">
        <v>2904</v>
      </c>
      <c r="G2007" s="318" t="s">
        <v>745</v>
      </c>
      <c r="H2007" s="319" t="s">
        <v>84</v>
      </c>
      <c r="I2007" s="319" t="s">
        <v>84</v>
      </c>
      <c r="J2007" s="319" t="s">
        <v>84</v>
      </c>
      <c r="K2007" s="320">
        <v>30</v>
      </c>
      <c r="L2007" s="320">
        <v>45</v>
      </c>
      <c r="M2007" s="320">
        <v>1</v>
      </c>
      <c r="N2007" s="333" t="s">
        <v>4096</v>
      </c>
      <c r="O2007" s="333" t="s">
        <v>4096</v>
      </c>
      <c r="P2007" s="334" t="s">
        <v>4096</v>
      </c>
      <c r="Q2007" s="144"/>
    </row>
    <row r="2008" spans="3:17" x14ac:dyDescent="0.2">
      <c r="C2008" s="315">
        <v>1022</v>
      </c>
      <c r="D2008" s="316" t="s">
        <v>2695</v>
      </c>
      <c r="E2008" s="317" t="s">
        <v>2419</v>
      </c>
      <c r="F2008" s="317" t="s">
        <v>2904</v>
      </c>
      <c r="G2008" s="318" t="s">
        <v>746</v>
      </c>
      <c r="H2008" s="319" t="s">
        <v>84</v>
      </c>
      <c r="I2008" s="319" t="s">
        <v>84</v>
      </c>
      <c r="J2008" s="319" t="s">
        <v>84</v>
      </c>
      <c r="K2008" s="320">
        <v>30</v>
      </c>
      <c r="L2008" s="320">
        <v>45</v>
      </c>
      <c r="M2008" s="320">
        <v>1</v>
      </c>
      <c r="N2008" s="333" t="s">
        <v>4096</v>
      </c>
      <c r="O2008" s="333" t="s">
        <v>4096</v>
      </c>
      <c r="P2008" s="334" t="s">
        <v>4096</v>
      </c>
      <c r="Q2008" s="144"/>
    </row>
    <row r="2009" spans="3:17" x14ac:dyDescent="0.2">
      <c r="C2009" s="315">
        <v>1023</v>
      </c>
      <c r="D2009" s="316" t="s">
        <v>2695</v>
      </c>
      <c r="E2009" s="317" t="s">
        <v>2419</v>
      </c>
      <c r="F2009" s="317" t="s">
        <v>2904</v>
      </c>
      <c r="G2009" s="318" t="s">
        <v>747</v>
      </c>
      <c r="H2009" s="319" t="s">
        <v>84</v>
      </c>
      <c r="I2009" s="319" t="s">
        <v>84</v>
      </c>
      <c r="J2009" s="319" t="s">
        <v>84</v>
      </c>
      <c r="K2009" s="320">
        <v>30</v>
      </c>
      <c r="L2009" s="320">
        <v>45</v>
      </c>
      <c r="M2009" s="320">
        <v>1</v>
      </c>
      <c r="N2009" s="333" t="s">
        <v>4096</v>
      </c>
      <c r="O2009" s="333" t="s">
        <v>4096</v>
      </c>
      <c r="P2009" s="334" t="s">
        <v>4096</v>
      </c>
      <c r="Q2009" s="144"/>
    </row>
    <row r="2010" spans="3:17" x14ac:dyDescent="0.2">
      <c r="C2010" s="315">
        <v>394</v>
      </c>
      <c r="D2010" s="316" t="s">
        <v>2695</v>
      </c>
      <c r="E2010" s="317" t="s">
        <v>56</v>
      </c>
      <c r="F2010" s="317" t="s">
        <v>2905</v>
      </c>
      <c r="G2010" s="318" t="s">
        <v>756</v>
      </c>
      <c r="H2010" s="319">
        <v>1.3866666666814127</v>
      </c>
      <c r="I2010" s="319">
        <v>0</v>
      </c>
      <c r="J2010" s="319">
        <v>0</v>
      </c>
      <c r="K2010" s="320">
        <v>30</v>
      </c>
      <c r="L2010" s="320">
        <v>45</v>
      </c>
      <c r="M2010" s="320">
        <v>1</v>
      </c>
      <c r="N2010" s="333" t="s">
        <v>225</v>
      </c>
      <c r="O2010" s="333" t="s">
        <v>225</v>
      </c>
      <c r="P2010" s="334" t="s">
        <v>225</v>
      </c>
      <c r="Q2010" s="144"/>
    </row>
    <row r="2011" spans="3:17" x14ac:dyDescent="0.2">
      <c r="C2011" s="315">
        <v>395</v>
      </c>
      <c r="D2011" s="316" t="s">
        <v>2695</v>
      </c>
      <c r="E2011" s="317" t="s">
        <v>56</v>
      </c>
      <c r="F2011" s="317" t="s">
        <v>2906</v>
      </c>
      <c r="G2011" s="318" t="s">
        <v>750</v>
      </c>
      <c r="H2011" s="319" t="s">
        <v>84</v>
      </c>
      <c r="I2011" s="319" t="s">
        <v>84</v>
      </c>
      <c r="J2011" s="319" t="s">
        <v>84</v>
      </c>
      <c r="K2011" s="320">
        <v>30</v>
      </c>
      <c r="L2011" s="320">
        <v>45</v>
      </c>
      <c r="M2011" s="320">
        <v>1</v>
      </c>
      <c r="N2011" s="333" t="s">
        <v>4096</v>
      </c>
      <c r="O2011" s="333" t="s">
        <v>4096</v>
      </c>
      <c r="P2011" s="334" t="s">
        <v>4096</v>
      </c>
      <c r="Q2011" s="144"/>
    </row>
    <row r="2012" spans="3:17" x14ac:dyDescent="0.2">
      <c r="C2012" s="315">
        <v>842</v>
      </c>
      <c r="D2012" s="316" t="s">
        <v>2695</v>
      </c>
      <c r="E2012" s="317" t="s">
        <v>56</v>
      </c>
      <c r="F2012" s="317" t="s">
        <v>2907</v>
      </c>
      <c r="G2012" s="318" t="s">
        <v>752</v>
      </c>
      <c r="H2012" s="319">
        <v>3.5966666667256506</v>
      </c>
      <c r="I2012" s="319">
        <v>0.24333333335816862</v>
      </c>
      <c r="J2012" s="319">
        <v>0.2</v>
      </c>
      <c r="K2012" s="320">
        <v>30</v>
      </c>
      <c r="L2012" s="320">
        <v>45</v>
      </c>
      <c r="M2012" s="320">
        <v>1</v>
      </c>
      <c r="N2012" s="333" t="s">
        <v>225</v>
      </c>
      <c r="O2012" s="333" t="s">
        <v>225</v>
      </c>
      <c r="P2012" s="334" t="s">
        <v>225</v>
      </c>
      <c r="Q2012" s="144"/>
    </row>
    <row r="2013" spans="3:17" x14ac:dyDescent="0.2">
      <c r="C2013" s="315">
        <v>851</v>
      </c>
      <c r="D2013" s="316" t="s">
        <v>2695</v>
      </c>
      <c r="E2013" s="317" t="s">
        <v>56</v>
      </c>
      <c r="F2013" s="317" t="s">
        <v>2908</v>
      </c>
      <c r="G2013" s="318" t="s">
        <v>751</v>
      </c>
      <c r="H2013" s="319">
        <v>3.28333333338378</v>
      </c>
      <c r="I2013" s="319">
        <v>5.8500000000000005</v>
      </c>
      <c r="J2013" s="319">
        <v>0.2</v>
      </c>
      <c r="K2013" s="320">
        <v>30</v>
      </c>
      <c r="L2013" s="320">
        <v>45</v>
      </c>
      <c r="M2013" s="320">
        <v>1</v>
      </c>
      <c r="N2013" s="333" t="s">
        <v>225</v>
      </c>
      <c r="O2013" s="333" t="s">
        <v>225</v>
      </c>
      <c r="P2013" s="334" t="s">
        <v>225</v>
      </c>
      <c r="Q2013" s="144"/>
    </row>
    <row r="2014" spans="3:17" x14ac:dyDescent="0.2">
      <c r="C2014" s="315">
        <v>853</v>
      </c>
      <c r="D2014" s="316" t="s">
        <v>2695</v>
      </c>
      <c r="E2014" s="317" t="s">
        <v>56</v>
      </c>
      <c r="F2014" s="317" t="s">
        <v>2909</v>
      </c>
      <c r="G2014" s="318" t="s">
        <v>753</v>
      </c>
      <c r="H2014" s="319">
        <v>3.463333333306946</v>
      </c>
      <c r="I2014" s="319">
        <v>1.383333333337214</v>
      </c>
      <c r="J2014" s="319">
        <v>0</v>
      </c>
      <c r="K2014" s="320">
        <v>30</v>
      </c>
      <c r="L2014" s="320">
        <v>45</v>
      </c>
      <c r="M2014" s="320">
        <v>1</v>
      </c>
      <c r="N2014" s="333" t="s">
        <v>225</v>
      </c>
      <c r="O2014" s="333" t="s">
        <v>225</v>
      </c>
      <c r="P2014" s="334" t="s">
        <v>225</v>
      </c>
      <c r="Q2014" s="144"/>
    </row>
    <row r="2015" spans="3:17" x14ac:dyDescent="0.2">
      <c r="C2015" s="315">
        <v>1379</v>
      </c>
      <c r="D2015" s="316" t="s">
        <v>2695</v>
      </c>
      <c r="E2015" s="317" t="s">
        <v>56</v>
      </c>
      <c r="F2015" s="317" t="s">
        <v>2910</v>
      </c>
      <c r="G2015" s="318" t="s">
        <v>2911</v>
      </c>
      <c r="H2015" s="319" t="s">
        <v>84</v>
      </c>
      <c r="I2015" s="319" t="s">
        <v>84</v>
      </c>
      <c r="J2015" s="319" t="s">
        <v>84</v>
      </c>
      <c r="K2015" s="320">
        <v>30</v>
      </c>
      <c r="L2015" s="320">
        <v>45</v>
      </c>
      <c r="M2015" s="320">
        <v>1</v>
      </c>
      <c r="N2015" s="333" t="s">
        <v>4096</v>
      </c>
      <c r="O2015" s="333" t="s">
        <v>4096</v>
      </c>
      <c r="P2015" s="334" t="s">
        <v>4096</v>
      </c>
      <c r="Q2015" s="144"/>
    </row>
    <row r="2016" spans="3:17" x14ac:dyDescent="0.2">
      <c r="C2016" s="315">
        <v>854</v>
      </c>
      <c r="D2016" s="316" t="s">
        <v>2695</v>
      </c>
      <c r="E2016" s="317" t="s">
        <v>56</v>
      </c>
      <c r="F2016" s="317" t="s">
        <v>2910</v>
      </c>
      <c r="G2016" s="318" t="s">
        <v>755</v>
      </c>
      <c r="H2016" s="319">
        <v>2.2466666666558015</v>
      </c>
      <c r="I2016" s="319">
        <v>0</v>
      </c>
      <c r="J2016" s="319">
        <v>0</v>
      </c>
      <c r="K2016" s="320">
        <v>30</v>
      </c>
      <c r="L2016" s="320">
        <v>45</v>
      </c>
      <c r="M2016" s="320">
        <v>1</v>
      </c>
      <c r="N2016" s="333" t="s">
        <v>225</v>
      </c>
      <c r="O2016" s="333" t="s">
        <v>225</v>
      </c>
      <c r="P2016" s="334" t="s">
        <v>225</v>
      </c>
      <c r="Q2016" s="144"/>
    </row>
    <row r="2017" spans="3:17" x14ac:dyDescent="0.2">
      <c r="C2017" s="315">
        <v>855</v>
      </c>
      <c r="D2017" s="316" t="s">
        <v>2695</v>
      </c>
      <c r="E2017" s="317" t="s">
        <v>56</v>
      </c>
      <c r="F2017" s="317" t="s">
        <v>2912</v>
      </c>
      <c r="G2017" s="318" t="s">
        <v>757</v>
      </c>
      <c r="H2017" s="319">
        <v>1.6533333333092743</v>
      </c>
      <c r="I2017" s="319">
        <v>0</v>
      </c>
      <c r="J2017" s="319">
        <v>0</v>
      </c>
      <c r="K2017" s="320">
        <v>30</v>
      </c>
      <c r="L2017" s="320">
        <v>45</v>
      </c>
      <c r="M2017" s="320">
        <v>1</v>
      </c>
      <c r="N2017" s="333" t="s">
        <v>225</v>
      </c>
      <c r="O2017" s="333" t="s">
        <v>225</v>
      </c>
      <c r="P2017" s="334" t="s">
        <v>225</v>
      </c>
      <c r="Q2017" s="144"/>
    </row>
    <row r="2018" spans="3:17" x14ac:dyDescent="0.2">
      <c r="C2018" s="315">
        <v>959</v>
      </c>
      <c r="D2018" s="316" t="s">
        <v>2695</v>
      </c>
      <c r="E2018" s="317" t="s">
        <v>56</v>
      </c>
      <c r="F2018" s="317" t="s">
        <v>2906</v>
      </c>
      <c r="G2018" s="318" t="s">
        <v>749</v>
      </c>
      <c r="H2018" s="319" t="s">
        <v>84</v>
      </c>
      <c r="I2018" s="319" t="s">
        <v>84</v>
      </c>
      <c r="J2018" s="319" t="s">
        <v>84</v>
      </c>
      <c r="K2018" s="320">
        <v>30</v>
      </c>
      <c r="L2018" s="320">
        <v>45</v>
      </c>
      <c r="M2018" s="320">
        <v>1</v>
      </c>
      <c r="N2018" s="333" t="s">
        <v>4096</v>
      </c>
      <c r="O2018" s="333" t="s">
        <v>4096</v>
      </c>
      <c r="P2018" s="334" t="s">
        <v>4096</v>
      </c>
      <c r="Q2018" s="144"/>
    </row>
    <row r="2019" spans="3:17" x14ac:dyDescent="0.2">
      <c r="C2019" s="315">
        <v>1092</v>
      </c>
      <c r="D2019" s="316" t="s">
        <v>2695</v>
      </c>
      <c r="E2019" s="317" t="s">
        <v>56</v>
      </c>
      <c r="F2019" s="317" t="s">
        <v>2906</v>
      </c>
      <c r="G2019" s="318" t="s">
        <v>2913</v>
      </c>
      <c r="H2019" s="319">
        <v>1.3366666666930542</v>
      </c>
      <c r="I2019" s="319">
        <v>0</v>
      </c>
      <c r="J2019" s="319">
        <v>0</v>
      </c>
      <c r="K2019" s="320">
        <v>30</v>
      </c>
      <c r="L2019" s="320">
        <v>45</v>
      </c>
      <c r="M2019" s="320">
        <v>1</v>
      </c>
      <c r="N2019" s="333" t="s">
        <v>225</v>
      </c>
      <c r="O2019" s="333" t="s">
        <v>225</v>
      </c>
      <c r="P2019" s="334" t="s">
        <v>225</v>
      </c>
      <c r="Q2019" s="144"/>
    </row>
    <row r="2020" spans="3:17" x14ac:dyDescent="0.2">
      <c r="C2020" s="315">
        <v>1102</v>
      </c>
      <c r="D2020" s="316" t="s">
        <v>2695</v>
      </c>
      <c r="E2020" s="317" t="s">
        <v>56</v>
      </c>
      <c r="F2020" s="317" t="s">
        <v>2914</v>
      </c>
      <c r="G2020" s="318" t="s">
        <v>268</v>
      </c>
      <c r="H2020" s="319">
        <v>2.8699999999604189</v>
      </c>
      <c r="I2020" s="319">
        <v>0.62666666664881632</v>
      </c>
      <c r="J2020" s="319">
        <v>0.60000000000000009</v>
      </c>
      <c r="K2020" s="320">
        <v>30</v>
      </c>
      <c r="L2020" s="320">
        <v>45</v>
      </c>
      <c r="M2020" s="320">
        <v>1</v>
      </c>
      <c r="N2020" s="333" t="s">
        <v>225</v>
      </c>
      <c r="O2020" s="333" t="s">
        <v>225</v>
      </c>
      <c r="P2020" s="334" t="s">
        <v>225</v>
      </c>
      <c r="Q2020" s="144"/>
    </row>
    <row r="2021" spans="3:17" x14ac:dyDescent="0.2">
      <c r="C2021" s="315">
        <v>1182</v>
      </c>
      <c r="D2021" s="316" t="s">
        <v>2695</v>
      </c>
      <c r="E2021" s="317" t="s">
        <v>56</v>
      </c>
      <c r="F2021" s="317" t="s">
        <v>2915</v>
      </c>
      <c r="G2021" s="318" t="s">
        <v>2916</v>
      </c>
      <c r="H2021" s="319">
        <v>1.1866666666581296</v>
      </c>
      <c r="I2021" s="319">
        <v>0</v>
      </c>
      <c r="J2021" s="319">
        <v>0</v>
      </c>
      <c r="K2021" s="320">
        <v>30</v>
      </c>
      <c r="L2021" s="320">
        <v>45</v>
      </c>
      <c r="M2021" s="320">
        <v>1</v>
      </c>
      <c r="N2021" s="333" t="s">
        <v>225</v>
      </c>
      <c r="O2021" s="333" t="s">
        <v>225</v>
      </c>
      <c r="P2021" s="334" t="s">
        <v>225</v>
      </c>
      <c r="Q2021" s="144"/>
    </row>
    <row r="2022" spans="3:17" x14ac:dyDescent="0.2">
      <c r="C2022" s="315">
        <v>1332</v>
      </c>
      <c r="D2022" s="316" t="s">
        <v>2695</v>
      </c>
      <c r="E2022" s="317" t="s">
        <v>56</v>
      </c>
      <c r="F2022" s="317" t="s">
        <v>2917</v>
      </c>
      <c r="G2022" s="318" t="s">
        <v>2918</v>
      </c>
      <c r="H2022" s="319">
        <v>2.1786302174900403</v>
      </c>
      <c r="I2022" s="319">
        <v>0</v>
      </c>
      <c r="J2022" s="319">
        <v>0</v>
      </c>
      <c r="K2022" s="320">
        <v>30</v>
      </c>
      <c r="L2022" s="320">
        <v>45</v>
      </c>
      <c r="M2022" s="320">
        <v>1</v>
      </c>
      <c r="N2022" s="333" t="s">
        <v>4096</v>
      </c>
      <c r="O2022" s="333" t="s">
        <v>4096</v>
      </c>
      <c r="P2022" s="334" t="s">
        <v>4096</v>
      </c>
      <c r="Q2022" s="144"/>
    </row>
    <row r="2023" spans="3:17" x14ac:dyDescent="0.2">
      <c r="C2023" s="315">
        <v>3022</v>
      </c>
      <c r="D2023" s="316" t="s">
        <v>2695</v>
      </c>
      <c r="E2023" s="317" t="s">
        <v>56</v>
      </c>
      <c r="F2023" s="317" t="s">
        <v>2917</v>
      </c>
      <c r="G2023" s="318" t="s">
        <v>6674</v>
      </c>
      <c r="H2023" s="319" t="s">
        <v>84</v>
      </c>
      <c r="I2023" s="319" t="s">
        <v>84</v>
      </c>
      <c r="J2023" s="319" t="s">
        <v>84</v>
      </c>
      <c r="K2023" s="320">
        <v>30</v>
      </c>
      <c r="L2023" s="320">
        <v>45</v>
      </c>
      <c r="M2023" s="320">
        <v>1</v>
      </c>
      <c r="N2023" s="333" t="s">
        <v>4096</v>
      </c>
      <c r="O2023" s="333" t="s">
        <v>4096</v>
      </c>
      <c r="P2023" s="334" t="s">
        <v>4096</v>
      </c>
      <c r="Q2023" s="144"/>
    </row>
    <row r="2024" spans="3:17" x14ac:dyDescent="0.2">
      <c r="C2024" s="315">
        <v>481</v>
      </c>
      <c r="D2024" s="316" t="s">
        <v>2695</v>
      </c>
      <c r="E2024" s="317" t="s">
        <v>76</v>
      </c>
      <c r="F2024" s="317" t="s">
        <v>2919</v>
      </c>
      <c r="G2024" s="318" t="s">
        <v>758</v>
      </c>
      <c r="H2024" s="319" t="s">
        <v>84</v>
      </c>
      <c r="I2024" s="319" t="s">
        <v>84</v>
      </c>
      <c r="J2024" s="319" t="s">
        <v>84</v>
      </c>
      <c r="K2024" s="320">
        <v>30</v>
      </c>
      <c r="L2024" s="320">
        <v>45</v>
      </c>
      <c r="M2024" s="320">
        <v>1</v>
      </c>
      <c r="N2024" s="333" t="s">
        <v>4096</v>
      </c>
      <c r="O2024" s="333" t="s">
        <v>4096</v>
      </c>
      <c r="P2024" s="334" t="s">
        <v>4096</v>
      </c>
      <c r="Q2024" s="144"/>
    </row>
    <row r="2025" spans="3:17" x14ac:dyDescent="0.2">
      <c r="C2025" s="315">
        <v>482</v>
      </c>
      <c r="D2025" s="316" t="s">
        <v>2695</v>
      </c>
      <c r="E2025" s="317" t="s">
        <v>76</v>
      </c>
      <c r="F2025" s="317" t="s">
        <v>2920</v>
      </c>
      <c r="G2025" s="318" t="s">
        <v>759</v>
      </c>
      <c r="H2025" s="319" t="s">
        <v>84</v>
      </c>
      <c r="I2025" s="319" t="s">
        <v>84</v>
      </c>
      <c r="J2025" s="319" t="s">
        <v>84</v>
      </c>
      <c r="K2025" s="320">
        <v>30</v>
      </c>
      <c r="L2025" s="320">
        <v>45</v>
      </c>
      <c r="M2025" s="320">
        <v>1</v>
      </c>
      <c r="N2025" s="333" t="s">
        <v>4096</v>
      </c>
      <c r="O2025" s="333" t="s">
        <v>4096</v>
      </c>
      <c r="P2025" s="334" t="s">
        <v>4096</v>
      </c>
      <c r="Q2025" s="144"/>
    </row>
    <row r="2026" spans="3:17" x14ac:dyDescent="0.2">
      <c r="C2026" s="315">
        <v>484</v>
      </c>
      <c r="D2026" s="316" t="s">
        <v>2695</v>
      </c>
      <c r="E2026" s="317" t="s">
        <v>78</v>
      </c>
      <c r="F2026" s="317" t="s">
        <v>2921</v>
      </c>
      <c r="G2026" s="318" t="s">
        <v>760</v>
      </c>
      <c r="H2026" s="319" t="s">
        <v>84</v>
      </c>
      <c r="I2026" s="319" t="s">
        <v>84</v>
      </c>
      <c r="J2026" s="319" t="s">
        <v>84</v>
      </c>
      <c r="K2026" s="320">
        <v>30</v>
      </c>
      <c r="L2026" s="320">
        <v>45</v>
      </c>
      <c r="M2026" s="320">
        <v>1</v>
      </c>
      <c r="N2026" s="333" t="s">
        <v>4096</v>
      </c>
      <c r="O2026" s="333" t="s">
        <v>4096</v>
      </c>
      <c r="P2026" s="334" t="s">
        <v>4096</v>
      </c>
      <c r="Q2026" s="144"/>
    </row>
    <row r="2027" spans="3:17" x14ac:dyDescent="0.2">
      <c r="C2027" s="315">
        <v>485</v>
      </c>
      <c r="D2027" s="316" t="s">
        <v>2695</v>
      </c>
      <c r="E2027" s="317" t="s">
        <v>78</v>
      </c>
      <c r="F2027" s="317" t="s">
        <v>2921</v>
      </c>
      <c r="G2027" s="318" t="s">
        <v>761</v>
      </c>
      <c r="H2027" s="319">
        <v>25.013333333353515</v>
      </c>
      <c r="I2027" s="319">
        <v>0</v>
      </c>
      <c r="J2027" s="319">
        <v>0</v>
      </c>
      <c r="K2027" s="320">
        <v>30</v>
      </c>
      <c r="L2027" s="320">
        <v>45</v>
      </c>
      <c r="M2027" s="320">
        <v>1</v>
      </c>
      <c r="N2027" s="333" t="s">
        <v>225</v>
      </c>
      <c r="O2027" s="333" t="s">
        <v>225</v>
      </c>
      <c r="P2027" s="334" t="s">
        <v>225</v>
      </c>
      <c r="Q2027" s="144"/>
    </row>
    <row r="2028" spans="3:17" x14ac:dyDescent="0.2">
      <c r="C2028" s="315">
        <v>648</v>
      </c>
      <c r="D2028" s="316" t="s">
        <v>2695</v>
      </c>
      <c r="E2028" s="317" t="s">
        <v>23</v>
      </c>
      <c r="F2028" s="317" t="s">
        <v>2922</v>
      </c>
      <c r="G2028" s="318" t="s">
        <v>2923</v>
      </c>
      <c r="H2028" s="319" t="s">
        <v>7785</v>
      </c>
      <c r="I2028" s="319" t="s">
        <v>7785</v>
      </c>
      <c r="J2028" s="319" t="s">
        <v>7785</v>
      </c>
      <c r="K2028" s="320">
        <v>30</v>
      </c>
      <c r="L2028" s="320">
        <v>45</v>
      </c>
      <c r="M2028" s="320">
        <v>1</v>
      </c>
      <c r="N2028" s="333" t="s">
        <v>4096</v>
      </c>
      <c r="O2028" s="333" t="s">
        <v>4096</v>
      </c>
      <c r="P2028" s="334" t="s">
        <v>4096</v>
      </c>
      <c r="Q2028" s="144"/>
    </row>
    <row r="2029" spans="3:17" x14ac:dyDescent="0.2">
      <c r="C2029" s="315">
        <v>48</v>
      </c>
      <c r="D2029" s="316" t="s">
        <v>2700</v>
      </c>
      <c r="E2029" s="317" t="s">
        <v>2332</v>
      </c>
      <c r="F2029" s="317" t="s">
        <v>2924</v>
      </c>
      <c r="G2029" s="318" t="s">
        <v>270</v>
      </c>
      <c r="H2029" s="319" t="s">
        <v>84</v>
      </c>
      <c r="I2029" s="319" t="s">
        <v>84</v>
      </c>
      <c r="J2029" s="319" t="s">
        <v>84</v>
      </c>
      <c r="K2029" s="320">
        <v>30</v>
      </c>
      <c r="L2029" s="320">
        <v>45</v>
      </c>
      <c r="M2029" s="320">
        <v>1</v>
      </c>
      <c r="N2029" s="333" t="s">
        <v>4096</v>
      </c>
      <c r="O2029" s="333" t="s">
        <v>4096</v>
      </c>
      <c r="P2029" s="334" t="s">
        <v>4096</v>
      </c>
      <c r="Q2029" s="144"/>
    </row>
    <row r="2030" spans="3:17" x14ac:dyDescent="0.2">
      <c r="C2030" s="315">
        <v>49</v>
      </c>
      <c r="D2030" s="316" t="s">
        <v>2700</v>
      </c>
      <c r="E2030" s="317" t="s">
        <v>2332</v>
      </c>
      <c r="F2030" s="317" t="s">
        <v>2925</v>
      </c>
      <c r="G2030" s="318" t="s">
        <v>271</v>
      </c>
      <c r="H2030" s="319">
        <v>26.656666666630191</v>
      </c>
      <c r="I2030" s="319">
        <v>0</v>
      </c>
      <c r="J2030" s="319">
        <v>0</v>
      </c>
      <c r="K2030" s="320">
        <v>30</v>
      </c>
      <c r="L2030" s="320">
        <v>45</v>
      </c>
      <c r="M2030" s="320">
        <v>1</v>
      </c>
      <c r="N2030" s="333" t="s">
        <v>225</v>
      </c>
      <c r="O2030" s="333" t="s">
        <v>225</v>
      </c>
      <c r="P2030" s="334" t="s">
        <v>225</v>
      </c>
      <c r="Q2030" s="144"/>
    </row>
    <row r="2031" spans="3:17" x14ac:dyDescent="0.2">
      <c r="C2031" s="315">
        <v>54</v>
      </c>
      <c r="D2031" s="316" t="s">
        <v>2700</v>
      </c>
      <c r="E2031" s="317" t="s">
        <v>2292</v>
      </c>
      <c r="F2031" s="317" t="s">
        <v>2926</v>
      </c>
      <c r="G2031" s="318" t="s">
        <v>272</v>
      </c>
      <c r="H2031" s="319">
        <v>29.386666666762906</v>
      </c>
      <c r="I2031" s="319">
        <v>0.2366666666697711</v>
      </c>
      <c r="J2031" s="319">
        <v>0.2</v>
      </c>
      <c r="K2031" s="320">
        <v>30</v>
      </c>
      <c r="L2031" s="320">
        <v>45</v>
      </c>
      <c r="M2031" s="320">
        <v>1</v>
      </c>
      <c r="N2031" s="333" t="s">
        <v>225</v>
      </c>
      <c r="O2031" s="333" t="s">
        <v>225</v>
      </c>
      <c r="P2031" s="334" t="s">
        <v>225</v>
      </c>
      <c r="Q2031" s="144"/>
    </row>
    <row r="2032" spans="3:17" x14ac:dyDescent="0.2">
      <c r="C2032" s="315">
        <v>650</v>
      </c>
      <c r="D2032" s="316" t="s">
        <v>2695</v>
      </c>
      <c r="E2032" s="317" t="s">
        <v>2292</v>
      </c>
      <c r="F2032" s="317" t="s">
        <v>2926</v>
      </c>
      <c r="G2032" s="318" t="s">
        <v>2927</v>
      </c>
      <c r="H2032" s="319" t="s">
        <v>84</v>
      </c>
      <c r="I2032" s="319" t="s">
        <v>84</v>
      </c>
      <c r="J2032" s="319" t="s">
        <v>84</v>
      </c>
      <c r="K2032" s="320">
        <v>30</v>
      </c>
      <c r="L2032" s="320">
        <v>45</v>
      </c>
      <c r="M2032" s="320">
        <v>1</v>
      </c>
      <c r="N2032" s="333" t="s">
        <v>4096</v>
      </c>
      <c r="O2032" s="333" t="s">
        <v>4096</v>
      </c>
      <c r="P2032" s="334" t="s">
        <v>4096</v>
      </c>
      <c r="Q2032" s="144"/>
    </row>
    <row r="2033" spans="3:17" x14ac:dyDescent="0.2">
      <c r="C2033" s="315">
        <v>428</v>
      </c>
      <c r="D2033" s="316" t="s">
        <v>2695</v>
      </c>
      <c r="E2033" s="317" t="s">
        <v>60</v>
      </c>
      <c r="F2033" s="317" t="s">
        <v>2928</v>
      </c>
      <c r="G2033" s="318" t="s">
        <v>2929</v>
      </c>
      <c r="H2033" s="319" t="s">
        <v>84</v>
      </c>
      <c r="I2033" s="319" t="s">
        <v>84</v>
      </c>
      <c r="J2033" s="319" t="s">
        <v>84</v>
      </c>
      <c r="K2033" s="320">
        <v>30</v>
      </c>
      <c r="L2033" s="320">
        <v>45</v>
      </c>
      <c r="M2033" s="320">
        <v>1</v>
      </c>
      <c r="N2033" s="333" t="s">
        <v>4096</v>
      </c>
      <c r="O2033" s="333" t="s">
        <v>4096</v>
      </c>
      <c r="P2033" s="334" t="s">
        <v>4096</v>
      </c>
      <c r="Q2033" s="144"/>
    </row>
    <row r="2034" spans="3:17" x14ac:dyDescent="0.2">
      <c r="C2034" s="315">
        <v>429</v>
      </c>
      <c r="D2034" s="316" t="s">
        <v>2695</v>
      </c>
      <c r="E2034" s="317" t="s">
        <v>60</v>
      </c>
      <c r="F2034" s="317" t="s">
        <v>2930</v>
      </c>
      <c r="G2034" s="318" t="s">
        <v>762</v>
      </c>
      <c r="H2034" s="319" t="s">
        <v>84</v>
      </c>
      <c r="I2034" s="319" t="s">
        <v>84</v>
      </c>
      <c r="J2034" s="319" t="s">
        <v>84</v>
      </c>
      <c r="K2034" s="320">
        <v>30</v>
      </c>
      <c r="L2034" s="320">
        <v>45</v>
      </c>
      <c r="M2034" s="320">
        <v>1</v>
      </c>
      <c r="N2034" s="333" t="s">
        <v>4096</v>
      </c>
      <c r="O2034" s="333" t="s">
        <v>4096</v>
      </c>
      <c r="P2034" s="334" t="s">
        <v>4096</v>
      </c>
      <c r="Q2034" s="144"/>
    </row>
    <row r="2035" spans="3:17" x14ac:dyDescent="0.2">
      <c r="C2035" s="315">
        <v>57</v>
      </c>
      <c r="D2035" s="316" t="s">
        <v>2700</v>
      </c>
      <c r="E2035" s="317" t="s">
        <v>57</v>
      </c>
      <c r="F2035" s="317" t="s">
        <v>2931</v>
      </c>
      <c r="G2035" s="318" t="s">
        <v>1140</v>
      </c>
      <c r="H2035" s="319">
        <v>3.1599999999976718</v>
      </c>
      <c r="I2035" s="319">
        <v>0</v>
      </c>
      <c r="J2035" s="319">
        <v>0</v>
      </c>
      <c r="K2035" s="320">
        <v>30</v>
      </c>
      <c r="L2035" s="320">
        <v>45</v>
      </c>
      <c r="M2035" s="320">
        <v>1</v>
      </c>
      <c r="N2035" s="333" t="s">
        <v>225</v>
      </c>
      <c r="O2035" s="333" t="s">
        <v>225</v>
      </c>
      <c r="P2035" s="334" t="s">
        <v>225</v>
      </c>
      <c r="Q2035" s="144"/>
    </row>
    <row r="2036" spans="3:17" x14ac:dyDescent="0.2">
      <c r="C2036" s="315">
        <v>58</v>
      </c>
      <c r="D2036" s="316" t="s">
        <v>2700</v>
      </c>
      <c r="E2036" s="317" t="s">
        <v>57</v>
      </c>
      <c r="F2036" s="317" t="s">
        <v>2932</v>
      </c>
      <c r="G2036" s="318" t="s">
        <v>1139</v>
      </c>
      <c r="H2036" s="319">
        <v>4.4333333333604967</v>
      </c>
      <c r="I2036" s="319">
        <v>0</v>
      </c>
      <c r="J2036" s="319">
        <v>0</v>
      </c>
      <c r="K2036" s="320">
        <v>30</v>
      </c>
      <c r="L2036" s="320">
        <v>45</v>
      </c>
      <c r="M2036" s="320">
        <v>1</v>
      </c>
      <c r="N2036" s="333" t="s">
        <v>225</v>
      </c>
      <c r="O2036" s="333" t="s">
        <v>225</v>
      </c>
      <c r="P2036" s="334" t="s">
        <v>225</v>
      </c>
      <c r="Q2036" s="144"/>
    </row>
    <row r="2037" spans="3:17" x14ac:dyDescent="0.2">
      <c r="C2037" s="315">
        <v>59</v>
      </c>
      <c r="D2037" s="316" t="s">
        <v>2700</v>
      </c>
      <c r="E2037" s="317" t="s">
        <v>57</v>
      </c>
      <c r="F2037" s="317" t="s">
        <v>2933</v>
      </c>
      <c r="G2037" s="318" t="s">
        <v>1142</v>
      </c>
      <c r="H2037" s="319">
        <v>3.6499999999883586</v>
      </c>
      <c r="I2037" s="319">
        <v>0</v>
      </c>
      <c r="J2037" s="319">
        <v>0</v>
      </c>
      <c r="K2037" s="320">
        <v>30</v>
      </c>
      <c r="L2037" s="320">
        <v>45</v>
      </c>
      <c r="M2037" s="320">
        <v>1</v>
      </c>
      <c r="N2037" s="333" t="s">
        <v>225</v>
      </c>
      <c r="O2037" s="333" t="s">
        <v>225</v>
      </c>
      <c r="P2037" s="334" t="s">
        <v>225</v>
      </c>
      <c r="Q2037" s="144"/>
    </row>
    <row r="2038" spans="3:17" x14ac:dyDescent="0.2">
      <c r="C2038" s="315">
        <v>65</v>
      </c>
      <c r="D2038" s="316" t="s">
        <v>2700</v>
      </c>
      <c r="E2038" s="317" t="s">
        <v>57</v>
      </c>
      <c r="F2038" s="317" t="s">
        <v>2934</v>
      </c>
      <c r="G2038" s="318" t="s">
        <v>1138</v>
      </c>
      <c r="H2038" s="319">
        <v>5.6399999999790458</v>
      </c>
      <c r="I2038" s="319">
        <v>0</v>
      </c>
      <c r="J2038" s="319">
        <v>0</v>
      </c>
      <c r="K2038" s="320">
        <v>30</v>
      </c>
      <c r="L2038" s="320">
        <v>45</v>
      </c>
      <c r="M2038" s="320">
        <v>1</v>
      </c>
      <c r="N2038" s="333" t="s">
        <v>225</v>
      </c>
      <c r="O2038" s="333" t="s">
        <v>225</v>
      </c>
      <c r="P2038" s="334" t="s">
        <v>225</v>
      </c>
      <c r="Q2038" s="144"/>
    </row>
    <row r="2039" spans="3:17" x14ac:dyDescent="0.2">
      <c r="C2039" s="315">
        <v>168</v>
      </c>
      <c r="D2039" s="316" t="s">
        <v>2700</v>
      </c>
      <c r="E2039" s="317" t="s">
        <v>57</v>
      </c>
      <c r="F2039" s="317" t="s">
        <v>2931</v>
      </c>
      <c r="G2039" s="318" t="s">
        <v>1141</v>
      </c>
      <c r="H2039" s="319">
        <v>4.8466666666790843</v>
      </c>
      <c r="I2039" s="319">
        <v>0</v>
      </c>
      <c r="J2039" s="319">
        <v>0</v>
      </c>
      <c r="K2039" s="320">
        <v>30</v>
      </c>
      <c r="L2039" s="320">
        <v>45</v>
      </c>
      <c r="M2039" s="320">
        <v>1</v>
      </c>
      <c r="N2039" s="333" t="s">
        <v>225</v>
      </c>
      <c r="O2039" s="333" t="s">
        <v>225</v>
      </c>
      <c r="P2039" s="334" t="s">
        <v>225</v>
      </c>
      <c r="Q2039" s="144"/>
    </row>
    <row r="2040" spans="3:17" x14ac:dyDescent="0.2">
      <c r="C2040" s="315">
        <v>396</v>
      </c>
      <c r="D2040" s="316" t="s">
        <v>2695</v>
      </c>
      <c r="E2040" s="317" t="s">
        <v>58</v>
      </c>
      <c r="F2040" s="317" t="s">
        <v>2935</v>
      </c>
      <c r="G2040" s="318" t="s">
        <v>763</v>
      </c>
      <c r="H2040" s="319" t="s">
        <v>84</v>
      </c>
      <c r="I2040" s="319" t="s">
        <v>84</v>
      </c>
      <c r="J2040" s="319" t="s">
        <v>84</v>
      </c>
      <c r="K2040" s="320">
        <v>30</v>
      </c>
      <c r="L2040" s="320">
        <v>45</v>
      </c>
      <c r="M2040" s="320">
        <v>1</v>
      </c>
      <c r="N2040" s="333" t="s">
        <v>4096</v>
      </c>
      <c r="O2040" s="333" t="s">
        <v>4096</v>
      </c>
      <c r="P2040" s="334" t="s">
        <v>4096</v>
      </c>
      <c r="Q2040" s="144"/>
    </row>
    <row r="2041" spans="3:17" x14ac:dyDescent="0.2">
      <c r="C2041" s="315">
        <v>397</v>
      </c>
      <c r="D2041" s="316" t="s">
        <v>2695</v>
      </c>
      <c r="E2041" s="317" t="s">
        <v>58</v>
      </c>
      <c r="F2041" s="317" t="s">
        <v>2935</v>
      </c>
      <c r="G2041" s="318" t="s">
        <v>764</v>
      </c>
      <c r="H2041" s="319">
        <v>1.9533333333441989</v>
      </c>
      <c r="I2041" s="319">
        <v>0</v>
      </c>
      <c r="J2041" s="319">
        <v>0</v>
      </c>
      <c r="K2041" s="320">
        <v>30</v>
      </c>
      <c r="L2041" s="320">
        <v>45</v>
      </c>
      <c r="M2041" s="320">
        <v>1</v>
      </c>
      <c r="N2041" s="333" t="s">
        <v>225</v>
      </c>
      <c r="O2041" s="333" t="s">
        <v>225</v>
      </c>
      <c r="P2041" s="334" t="s">
        <v>225</v>
      </c>
      <c r="Q2041" s="144"/>
    </row>
    <row r="2042" spans="3:17" x14ac:dyDescent="0.2">
      <c r="C2042" s="315">
        <v>398</v>
      </c>
      <c r="D2042" s="316" t="s">
        <v>2695</v>
      </c>
      <c r="E2042" s="317" t="s">
        <v>58</v>
      </c>
      <c r="F2042" s="317" t="s">
        <v>2936</v>
      </c>
      <c r="G2042" s="318" t="s">
        <v>765</v>
      </c>
      <c r="H2042" s="319">
        <v>1.2066666666883976</v>
      </c>
      <c r="I2042" s="319">
        <v>0</v>
      </c>
      <c r="J2042" s="319">
        <v>0</v>
      </c>
      <c r="K2042" s="320">
        <v>30</v>
      </c>
      <c r="L2042" s="320">
        <v>45</v>
      </c>
      <c r="M2042" s="320">
        <v>1</v>
      </c>
      <c r="N2042" s="333" t="s">
        <v>225</v>
      </c>
      <c r="O2042" s="333" t="s">
        <v>225</v>
      </c>
      <c r="P2042" s="334" t="s">
        <v>225</v>
      </c>
      <c r="Q2042" s="144"/>
    </row>
    <row r="2043" spans="3:17" x14ac:dyDescent="0.2">
      <c r="C2043" s="315">
        <v>399</v>
      </c>
      <c r="D2043" s="316" t="s">
        <v>2695</v>
      </c>
      <c r="E2043" s="317" t="s">
        <v>58</v>
      </c>
      <c r="F2043" s="317" t="s">
        <v>2936</v>
      </c>
      <c r="G2043" s="318" t="s">
        <v>766</v>
      </c>
      <c r="H2043" s="319">
        <v>1.2066666666883976</v>
      </c>
      <c r="I2043" s="319">
        <v>2.1666666666744279</v>
      </c>
      <c r="J2043" s="319">
        <v>0</v>
      </c>
      <c r="K2043" s="320">
        <v>30</v>
      </c>
      <c r="L2043" s="320">
        <v>45</v>
      </c>
      <c r="M2043" s="320">
        <v>1</v>
      </c>
      <c r="N2043" s="333" t="s">
        <v>225</v>
      </c>
      <c r="O2043" s="333" t="s">
        <v>225</v>
      </c>
      <c r="P2043" s="334" t="s">
        <v>225</v>
      </c>
      <c r="Q2043" s="144"/>
    </row>
    <row r="2044" spans="3:17" x14ac:dyDescent="0.2">
      <c r="C2044" s="315">
        <v>1178</v>
      </c>
      <c r="D2044" s="316" t="s">
        <v>2695</v>
      </c>
      <c r="E2044" s="317" t="s">
        <v>58</v>
      </c>
      <c r="F2044" s="317" t="s">
        <v>2937</v>
      </c>
      <c r="G2044" s="318" t="s">
        <v>273</v>
      </c>
      <c r="H2044" s="319">
        <v>0.33666666668141265</v>
      </c>
      <c r="I2044" s="319">
        <v>0.11666666666278616</v>
      </c>
      <c r="J2044" s="319">
        <v>0.2</v>
      </c>
      <c r="K2044" s="320">
        <v>30</v>
      </c>
      <c r="L2044" s="320">
        <v>45</v>
      </c>
      <c r="M2044" s="320">
        <v>1</v>
      </c>
      <c r="N2044" s="333" t="s">
        <v>225</v>
      </c>
      <c r="O2044" s="333" t="s">
        <v>225</v>
      </c>
      <c r="P2044" s="334" t="s">
        <v>225</v>
      </c>
      <c r="Q2044" s="144"/>
    </row>
    <row r="2045" spans="3:17" x14ac:dyDescent="0.2">
      <c r="C2045" s="315">
        <v>400</v>
      </c>
      <c r="D2045" s="316" t="s">
        <v>2695</v>
      </c>
      <c r="E2045" s="317" t="s">
        <v>59</v>
      </c>
      <c r="F2045" s="317" t="s">
        <v>2938</v>
      </c>
      <c r="G2045" s="318" t="s">
        <v>767</v>
      </c>
      <c r="H2045" s="319">
        <v>0.88000000000465661</v>
      </c>
      <c r="I2045" s="319">
        <v>0.48999999999068677</v>
      </c>
      <c r="J2045" s="319">
        <v>0.2</v>
      </c>
      <c r="K2045" s="320">
        <v>30</v>
      </c>
      <c r="L2045" s="320">
        <v>45</v>
      </c>
      <c r="M2045" s="320">
        <v>1</v>
      </c>
      <c r="N2045" s="333" t="s">
        <v>225</v>
      </c>
      <c r="O2045" s="333" t="s">
        <v>225</v>
      </c>
      <c r="P2045" s="334" t="s">
        <v>225</v>
      </c>
      <c r="Q2045" s="144"/>
    </row>
    <row r="2046" spans="3:17" x14ac:dyDescent="0.2">
      <c r="C2046" s="315">
        <v>401</v>
      </c>
      <c r="D2046" s="316" t="s">
        <v>2695</v>
      </c>
      <c r="E2046" s="317" t="s">
        <v>59</v>
      </c>
      <c r="F2046" s="317" t="s">
        <v>2939</v>
      </c>
      <c r="G2046" s="318" t="s">
        <v>768</v>
      </c>
      <c r="H2046" s="319">
        <v>1.6799999999930151</v>
      </c>
      <c r="I2046" s="319">
        <v>0</v>
      </c>
      <c r="J2046" s="319">
        <v>0</v>
      </c>
      <c r="K2046" s="320">
        <v>30</v>
      </c>
      <c r="L2046" s="320">
        <v>45</v>
      </c>
      <c r="M2046" s="320">
        <v>1</v>
      </c>
      <c r="N2046" s="333" t="s">
        <v>225</v>
      </c>
      <c r="O2046" s="333" t="s">
        <v>225</v>
      </c>
      <c r="P2046" s="334" t="s">
        <v>225</v>
      </c>
      <c r="Q2046" s="144"/>
    </row>
    <row r="2047" spans="3:17" x14ac:dyDescent="0.2">
      <c r="C2047" s="315">
        <v>486</v>
      </c>
      <c r="D2047" s="316" t="s">
        <v>2695</v>
      </c>
      <c r="E2047" s="317" t="s">
        <v>71</v>
      </c>
      <c r="F2047" s="317" t="s">
        <v>2940</v>
      </c>
      <c r="G2047" s="318" t="s">
        <v>769</v>
      </c>
      <c r="H2047" s="319">
        <v>3.7766666666488167</v>
      </c>
      <c r="I2047" s="319">
        <v>0</v>
      </c>
      <c r="J2047" s="319">
        <v>0</v>
      </c>
      <c r="K2047" s="320">
        <v>30</v>
      </c>
      <c r="L2047" s="320">
        <v>45</v>
      </c>
      <c r="M2047" s="320">
        <v>1</v>
      </c>
      <c r="N2047" s="333" t="s">
        <v>225</v>
      </c>
      <c r="O2047" s="333" t="s">
        <v>225</v>
      </c>
      <c r="P2047" s="334" t="s">
        <v>225</v>
      </c>
      <c r="Q2047" s="144"/>
    </row>
    <row r="2048" spans="3:17" x14ac:dyDescent="0.2">
      <c r="C2048" s="315">
        <v>1003</v>
      </c>
      <c r="D2048" s="316" t="s">
        <v>2695</v>
      </c>
      <c r="E2048" s="317" t="s">
        <v>71</v>
      </c>
      <c r="F2048" s="317" t="s">
        <v>2941</v>
      </c>
      <c r="G2048" s="318" t="s">
        <v>770</v>
      </c>
      <c r="H2048" s="319">
        <v>2.3600000000093133</v>
      </c>
      <c r="I2048" s="319">
        <v>0</v>
      </c>
      <c r="J2048" s="319">
        <v>0</v>
      </c>
      <c r="K2048" s="320">
        <v>30</v>
      </c>
      <c r="L2048" s="320">
        <v>45</v>
      </c>
      <c r="M2048" s="320">
        <v>1</v>
      </c>
      <c r="N2048" s="333" t="s">
        <v>225</v>
      </c>
      <c r="O2048" s="333" t="s">
        <v>225</v>
      </c>
      <c r="P2048" s="334" t="s">
        <v>225</v>
      </c>
      <c r="Q2048" s="144"/>
    </row>
    <row r="2049" spans="3:17" x14ac:dyDescent="0.2">
      <c r="C2049" s="315">
        <v>1024</v>
      </c>
      <c r="D2049" s="316" t="s">
        <v>2695</v>
      </c>
      <c r="E2049" s="317" t="s">
        <v>62</v>
      </c>
      <c r="F2049" s="317" t="s">
        <v>2942</v>
      </c>
      <c r="G2049" s="318" t="s">
        <v>771</v>
      </c>
      <c r="H2049" s="319">
        <v>67.309999999974394</v>
      </c>
      <c r="I2049" s="319">
        <v>21.506666666676757</v>
      </c>
      <c r="J2049" s="319">
        <v>0.2</v>
      </c>
      <c r="K2049" s="320">
        <v>30</v>
      </c>
      <c r="L2049" s="320">
        <v>45</v>
      </c>
      <c r="M2049" s="320">
        <v>1</v>
      </c>
      <c r="N2049" s="333" t="s">
        <v>224</v>
      </c>
      <c r="O2049" s="333" t="s">
        <v>225</v>
      </c>
      <c r="P2049" s="334" t="s">
        <v>225</v>
      </c>
      <c r="Q2049" s="144"/>
    </row>
    <row r="2050" spans="3:17" x14ac:dyDescent="0.2">
      <c r="C2050" s="315">
        <v>1025</v>
      </c>
      <c r="D2050" s="316" t="s">
        <v>2695</v>
      </c>
      <c r="E2050" s="317" t="s">
        <v>62</v>
      </c>
      <c r="F2050" s="317" t="s">
        <v>2942</v>
      </c>
      <c r="G2050" s="318" t="s">
        <v>772</v>
      </c>
      <c r="H2050" s="319">
        <v>29.843333333346528</v>
      </c>
      <c r="I2050" s="319">
        <v>0</v>
      </c>
      <c r="J2050" s="319">
        <v>0</v>
      </c>
      <c r="K2050" s="320">
        <v>30</v>
      </c>
      <c r="L2050" s="320">
        <v>45</v>
      </c>
      <c r="M2050" s="320">
        <v>1</v>
      </c>
      <c r="N2050" s="333" t="s">
        <v>225</v>
      </c>
      <c r="O2050" s="333" t="s">
        <v>225</v>
      </c>
      <c r="P2050" s="334" t="s">
        <v>225</v>
      </c>
      <c r="Q2050" s="144"/>
    </row>
    <row r="2051" spans="3:17" x14ac:dyDescent="0.2">
      <c r="C2051" s="315">
        <v>1355</v>
      </c>
      <c r="D2051" s="316" t="s">
        <v>2695</v>
      </c>
      <c r="E2051" s="317" t="s">
        <v>62</v>
      </c>
      <c r="F2051" s="317" t="s">
        <v>2942</v>
      </c>
      <c r="G2051" s="318" t="s">
        <v>274</v>
      </c>
      <c r="H2051" s="319">
        <v>106.17333333331626</v>
      </c>
      <c r="I2051" s="319">
        <v>2.2533333332743495</v>
      </c>
      <c r="J2051" s="319">
        <v>0</v>
      </c>
      <c r="K2051" s="320">
        <v>30</v>
      </c>
      <c r="L2051" s="320">
        <v>45</v>
      </c>
      <c r="M2051" s="320">
        <v>1</v>
      </c>
      <c r="N2051" s="333" t="s">
        <v>224</v>
      </c>
      <c r="O2051" s="333" t="s">
        <v>225</v>
      </c>
      <c r="P2051" s="334" t="s">
        <v>225</v>
      </c>
      <c r="Q2051" s="144"/>
    </row>
    <row r="2052" spans="3:17" x14ac:dyDescent="0.2">
      <c r="C2052" s="315">
        <v>1012</v>
      </c>
      <c r="D2052" s="316" t="s">
        <v>2695</v>
      </c>
      <c r="E2052" s="317" t="s">
        <v>2427</v>
      </c>
      <c r="F2052" s="317" t="s">
        <v>2943</v>
      </c>
      <c r="G2052" s="318" t="s">
        <v>773</v>
      </c>
      <c r="H2052" s="319" t="s">
        <v>84</v>
      </c>
      <c r="I2052" s="319" t="s">
        <v>84</v>
      </c>
      <c r="J2052" s="319" t="s">
        <v>84</v>
      </c>
      <c r="K2052" s="320">
        <v>30</v>
      </c>
      <c r="L2052" s="320">
        <v>45</v>
      </c>
      <c r="M2052" s="320">
        <v>1</v>
      </c>
      <c r="N2052" s="333" t="s">
        <v>4096</v>
      </c>
      <c r="O2052" s="333" t="s">
        <v>4096</v>
      </c>
      <c r="P2052" s="334" t="s">
        <v>4096</v>
      </c>
      <c r="Q2052" s="144"/>
    </row>
    <row r="2053" spans="3:17" x14ac:dyDescent="0.2">
      <c r="C2053" s="315">
        <v>1013</v>
      </c>
      <c r="D2053" s="316" t="s">
        <v>2695</v>
      </c>
      <c r="E2053" s="317" t="s">
        <v>2427</v>
      </c>
      <c r="F2053" s="317" t="s">
        <v>2943</v>
      </c>
      <c r="G2053" s="318" t="s">
        <v>774</v>
      </c>
      <c r="H2053" s="319" t="s">
        <v>84</v>
      </c>
      <c r="I2053" s="319" t="s">
        <v>84</v>
      </c>
      <c r="J2053" s="319" t="s">
        <v>84</v>
      </c>
      <c r="K2053" s="320">
        <v>30</v>
      </c>
      <c r="L2053" s="320">
        <v>45</v>
      </c>
      <c r="M2053" s="320">
        <v>1</v>
      </c>
      <c r="N2053" s="333" t="s">
        <v>4096</v>
      </c>
      <c r="O2053" s="333" t="s">
        <v>4096</v>
      </c>
      <c r="P2053" s="334" t="s">
        <v>4096</v>
      </c>
      <c r="Q2053" s="144"/>
    </row>
    <row r="2054" spans="3:17" x14ac:dyDescent="0.2">
      <c r="C2054" s="315">
        <v>451</v>
      </c>
      <c r="D2054" s="316" t="s">
        <v>2695</v>
      </c>
      <c r="E2054" s="317" t="s">
        <v>81</v>
      </c>
      <c r="F2054" s="317" t="s">
        <v>2944</v>
      </c>
      <c r="G2054" s="318" t="s">
        <v>782</v>
      </c>
      <c r="H2054" s="319" t="s">
        <v>84</v>
      </c>
      <c r="I2054" s="319" t="s">
        <v>84</v>
      </c>
      <c r="J2054" s="319" t="s">
        <v>84</v>
      </c>
      <c r="K2054" s="320">
        <v>30</v>
      </c>
      <c r="L2054" s="320">
        <v>45</v>
      </c>
      <c r="M2054" s="320">
        <v>1</v>
      </c>
      <c r="N2054" s="333" t="s">
        <v>4096</v>
      </c>
      <c r="O2054" s="333" t="s">
        <v>4096</v>
      </c>
      <c r="P2054" s="334" t="s">
        <v>4096</v>
      </c>
      <c r="Q2054" s="144"/>
    </row>
    <row r="2055" spans="3:17" x14ac:dyDescent="0.2">
      <c r="C2055" s="315">
        <v>487</v>
      </c>
      <c r="D2055" s="316" t="s">
        <v>2695</v>
      </c>
      <c r="E2055" s="317" t="s">
        <v>2423</v>
      </c>
      <c r="F2055" s="317" t="s">
        <v>2945</v>
      </c>
      <c r="G2055" s="318" t="s">
        <v>777</v>
      </c>
      <c r="H2055" s="319">
        <v>5.6466666666674428</v>
      </c>
      <c r="I2055" s="319">
        <v>0</v>
      </c>
      <c r="J2055" s="319">
        <v>0</v>
      </c>
      <c r="K2055" s="320">
        <v>30</v>
      </c>
      <c r="L2055" s="320">
        <v>45</v>
      </c>
      <c r="M2055" s="320">
        <v>1</v>
      </c>
      <c r="N2055" s="333" t="s">
        <v>225</v>
      </c>
      <c r="O2055" s="333" t="s">
        <v>225</v>
      </c>
      <c r="P2055" s="334" t="s">
        <v>225</v>
      </c>
      <c r="Q2055" s="144"/>
    </row>
    <row r="2056" spans="3:17" x14ac:dyDescent="0.2">
      <c r="C2056" s="315">
        <v>488</v>
      </c>
      <c r="D2056" s="316" t="s">
        <v>2695</v>
      </c>
      <c r="E2056" s="317" t="s">
        <v>2423</v>
      </c>
      <c r="F2056" s="317" t="s">
        <v>2945</v>
      </c>
      <c r="G2056" s="318" t="s">
        <v>778</v>
      </c>
      <c r="H2056" s="319">
        <v>5.0433333333581691</v>
      </c>
      <c r="I2056" s="319">
        <v>0</v>
      </c>
      <c r="J2056" s="319">
        <v>0</v>
      </c>
      <c r="K2056" s="320">
        <v>30</v>
      </c>
      <c r="L2056" s="320">
        <v>45</v>
      </c>
      <c r="M2056" s="320">
        <v>1</v>
      </c>
      <c r="N2056" s="333" t="s">
        <v>225</v>
      </c>
      <c r="O2056" s="333" t="s">
        <v>225</v>
      </c>
      <c r="P2056" s="334" t="s">
        <v>225</v>
      </c>
      <c r="Q2056" s="144"/>
    </row>
    <row r="2057" spans="3:17" x14ac:dyDescent="0.2">
      <c r="C2057" s="315">
        <v>1300</v>
      </c>
      <c r="D2057" s="316" t="s">
        <v>2695</v>
      </c>
      <c r="E2057" s="317" t="s">
        <v>2423</v>
      </c>
      <c r="F2057" s="317" t="s">
        <v>2946</v>
      </c>
      <c r="G2057" s="318" t="s">
        <v>275</v>
      </c>
      <c r="H2057" s="319" t="s">
        <v>84</v>
      </c>
      <c r="I2057" s="319" t="s">
        <v>84</v>
      </c>
      <c r="J2057" s="319" t="s">
        <v>84</v>
      </c>
      <c r="K2057" s="320">
        <v>30</v>
      </c>
      <c r="L2057" s="320">
        <v>45</v>
      </c>
      <c r="M2057" s="320">
        <v>1</v>
      </c>
      <c r="N2057" s="333" t="s">
        <v>4096</v>
      </c>
      <c r="O2057" s="333" t="s">
        <v>4096</v>
      </c>
      <c r="P2057" s="334" t="s">
        <v>4096</v>
      </c>
      <c r="Q2057" s="144"/>
    </row>
    <row r="2058" spans="3:17" x14ac:dyDescent="0.2">
      <c r="C2058" s="315">
        <v>1301</v>
      </c>
      <c r="D2058" s="316" t="s">
        <v>2695</v>
      </c>
      <c r="E2058" s="317" t="s">
        <v>2423</v>
      </c>
      <c r="F2058" s="317" t="s">
        <v>2947</v>
      </c>
      <c r="G2058" s="318" t="s">
        <v>276</v>
      </c>
      <c r="H2058" s="319" t="s">
        <v>84</v>
      </c>
      <c r="I2058" s="319" t="s">
        <v>84</v>
      </c>
      <c r="J2058" s="319" t="s">
        <v>84</v>
      </c>
      <c r="K2058" s="320">
        <v>30</v>
      </c>
      <c r="L2058" s="320">
        <v>45</v>
      </c>
      <c r="M2058" s="320">
        <v>1</v>
      </c>
      <c r="N2058" s="333" t="s">
        <v>4096</v>
      </c>
      <c r="O2058" s="333" t="s">
        <v>4096</v>
      </c>
      <c r="P2058" s="334" t="s">
        <v>4096</v>
      </c>
      <c r="Q2058" s="144"/>
    </row>
    <row r="2059" spans="3:17" x14ac:dyDescent="0.2">
      <c r="C2059" s="315">
        <v>1015</v>
      </c>
      <c r="D2059" s="316" t="s">
        <v>2695</v>
      </c>
      <c r="E2059" s="317" t="s">
        <v>79</v>
      </c>
      <c r="F2059" s="317" t="s">
        <v>2948</v>
      </c>
      <c r="G2059" s="318" t="s">
        <v>277</v>
      </c>
      <c r="H2059" s="319" t="s">
        <v>84</v>
      </c>
      <c r="I2059" s="319" t="s">
        <v>84</v>
      </c>
      <c r="J2059" s="319" t="s">
        <v>84</v>
      </c>
      <c r="K2059" s="320">
        <v>30</v>
      </c>
      <c r="L2059" s="320">
        <v>45</v>
      </c>
      <c r="M2059" s="320">
        <v>1</v>
      </c>
      <c r="N2059" s="333" t="s">
        <v>4096</v>
      </c>
      <c r="O2059" s="333" t="s">
        <v>4096</v>
      </c>
      <c r="P2059" s="334" t="s">
        <v>4096</v>
      </c>
      <c r="Q2059" s="144"/>
    </row>
    <row r="2060" spans="3:17" x14ac:dyDescent="0.2">
      <c r="C2060" s="315">
        <v>1016</v>
      </c>
      <c r="D2060" s="316" t="s">
        <v>2695</v>
      </c>
      <c r="E2060" s="317" t="s">
        <v>79</v>
      </c>
      <c r="F2060" s="317" t="s">
        <v>2949</v>
      </c>
      <c r="G2060" s="318" t="s">
        <v>278</v>
      </c>
      <c r="H2060" s="319" t="s">
        <v>84</v>
      </c>
      <c r="I2060" s="319" t="s">
        <v>84</v>
      </c>
      <c r="J2060" s="319" t="s">
        <v>84</v>
      </c>
      <c r="K2060" s="320">
        <v>30</v>
      </c>
      <c r="L2060" s="320">
        <v>45</v>
      </c>
      <c r="M2060" s="320">
        <v>1</v>
      </c>
      <c r="N2060" s="333" t="s">
        <v>4096</v>
      </c>
      <c r="O2060" s="333" t="s">
        <v>4096</v>
      </c>
      <c r="P2060" s="334" t="s">
        <v>4096</v>
      </c>
      <c r="Q2060" s="144"/>
    </row>
    <row r="2061" spans="3:17" x14ac:dyDescent="0.2">
      <c r="C2061" s="315">
        <v>1117</v>
      </c>
      <c r="D2061" s="316" t="s">
        <v>2695</v>
      </c>
      <c r="E2061" s="317" t="s">
        <v>425</v>
      </c>
      <c r="F2061" s="317" t="s">
        <v>2950</v>
      </c>
      <c r="G2061" s="318" t="s">
        <v>2951</v>
      </c>
      <c r="H2061" s="319">
        <v>35.383333333348858</v>
      </c>
      <c r="I2061" s="319">
        <v>0</v>
      </c>
      <c r="J2061" s="319">
        <v>0</v>
      </c>
      <c r="K2061" s="320">
        <v>30</v>
      </c>
      <c r="L2061" s="320">
        <v>45</v>
      </c>
      <c r="M2061" s="320">
        <v>1</v>
      </c>
      <c r="N2061" s="333" t="s">
        <v>224</v>
      </c>
      <c r="O2061" s="333" t="s">
        <v>225</v>
      </c>
      <c r="P2061" s="334" t="s">
        <v>225</v>
      </c>
      <c r="Q2061" s="144"/>
    </row>
    <row r="2062" spans="3:17" x14ac:dyDescent="0.2">
      <c r="C2062" s="315">
        <v>1118</v>
      </c>
      <c r="D2062" s="316" t="s">
        <v>2695</v>
      </c>
      <c r="E2062" s="317" t="s">
        <v>425</v>
      </c>
      <c r="F2062" s="317" t="s">
        <v>2950</v>
      </c>
      <c r="G2062" s="318" t="s">
        <v>2952</v>
      </c>
      <c r="H2062" s="319" t="s">
        <v>84</v>
      </c>
      <c r="I2062" s="319" t="s">
        <v>84</v>
      </c>
      <c r="J2062" s="319" t="s">
        <v>84</v>
      </c>
      <c r="K2062" s="320">
        <v>30</v>
      </c>
      <c r="L2062" s="320">
        <v>45</v>
      </c>
      <c r="M2062" s="320">
        <v>1</v>
      </c>
      <c r="N2062" s="333" t="s">
        <v>4096</v>
      </c>
      <c r="O2062" s="333" t="s">
        <v>4096</v>
      </c>
      <c r="P2062" s="334" t="s">
        <v>4096</v>
      </c>
      <c r="Q2062" s="144"/>
    </row>
    <row r="2063" spans="3:17" x14ac:dyDescent="0.2">
      <c r="C2063" s="315">
        <v>1119</v>
      </c>
      <c r="D2063" s="316" t="s">
        <v>2695</v>
      </c>
      <c r="E2063" s="317" t="s">
        <v>425</v>
      </c>
      <c r="F2063" s="317" t="s">
        <v>2950</v>
      </c>
      <c r="G2063" s="318" t="s">
        <v>2953</v>
      </c>
      <c r="H2063" s="319" t="s">
        <v>84</v>
      </c>
      <c r="I2063" s="319" t="s">
        <v>84</v>
      </c>
      <c r="J2063" s="319" t="s">
        <v>84</v>
      </c>
      <c r="K2063" s="320">
        <v>30</v>
      </c>
      <c r="L2063" s="320">
        <v>45</v>
      </c>
      <c r="M2063" s="320">
        <v>1</v>
      </c>
      <c r="N2063" s="333" t="s">
        <v>4096</v>
      </c>
      <c r="O2063" s="333" t="s">
        <v>4096</v>
      </c>
      <c r="P2063" s="334" t="s">
        <v>4096</v>
      </c>
      <c r="Q2063" s="144"/>
    </row>
    <row r="2064" spans="3:17" x14ac:dyDescent="0.2">
      <c r="C2064" s="315">
        <v>489</v>
      </c>
      <c r="D2064" s="316" t="s">
        <v>2695</v>
      </c>
      <c r="E2064" s="317" t="s">
        <v>75</v>
      </c>
      <c r="F2064" s="317" t="s">
        <v>2954</v>
      </c>
      <c r="G2064" s="318" t="s">
        <v>788</v>
      </c>
      <c r="H2064" s="319" t="s">
        <v>84</v>
      </c>
      <c r="I2064" s="319" t="s">
        <v>84</v>
      </c>
      <c r="J2064" s="319" t="s">
        <v>84</v>
      </c>
      <c r="K2064" s="320">
        <v>30</v>
      </c>
      <c r="L2064" s="320">
        <v>45</v>
      </c>
      <c r="M2064" s="320">
        <v>1</v>
      </c>
      <c r="N2064" s="333" t="s">
        <v>4096</v>
      </c>
      <c r="O2064" s="333" t="s">
        <v>4096</v>
      </c>
      <c r="P2064" s="334" t="s">
        <v>4096</v>
      </c>
      <c r="Q2064" s="144"/>
    </row>
    <row r="2065" spans="3:17" x14ac:dyDescent="0.2">
      <c r="C2065" s="315">
        <v>490</v>
      </c>
      <c r="D2065" s="316" t="s">
        <v>2695</v>
      </c>
      <c r="E2065" s="317" t="s">
        <v>75</v>
      </c>
      <c r="F2065" s="317" t="s">
        <v>2954</v>
      </c>
      <c r="G2065" s="318" t="s">
        <v>789</v>
      </c>
      <c r="H2065" s="319" t="s">
        <v>84</v>
      </c>
      <c r="I2065" s="319" t="s">
        <v>84</v>
      </c>
      <c r="J2065" s="319" t="s">
        <v>84</v>
      </c>
      <c r="K2065" s="320">
        <v>30</v>
      </c>
      <c r="L2065" s="320">
        <v>45</v>
      </c>
      <c r="M2065" s="320">
        <v>1</v>
      </c>
      <c r="N2065" s="333" t="s">
        <v>4096</v>
      </c>
      <c r="O2065" s="333" t="s">
        <v>4096</v>
      </c>
      <c r="P2065" s="334" t="s">
        <v>4096</v>
      </c>
      <c r="Q2065" s="144"/>
    </row>
    <row r="2066" spans="3:17" x14ac:dyDescent="0.2">
      <c r="C2066" s="315">
        <v>1004</v>
      </c>
      <c r="D2066" s="316" t="s">
        <v>2695</v>
      </c>
      <c r="E2066" s="317" t="s">
        <v>73</v>
      </c>
      <c r="F2066" s="317" t="s">
        <v>2955</v>
      </c>
      <c r="G2066" s="318" t="s">
        <v>790</v>
      </c>
      <c r="H2066" s="319" t="s">
        <v>84</v>
      </c>
      <c r="I2066" s="319" t="s">
        <v>84</v>
      </c>
      <c r="J2066" s="319" t="s">
        <v>84</v>
      </c>
      <c r="K2066" s="320">
        <v>30</v>
      </c>
      <c r="L2066" s="320">
        <v>45</v>
      </c>
      <c r="M2066" s="320">
        <v>1</v>
      </c>
      <c r="N2066" s="333" t="s">
        <v>4096</v>
      </c>
      <c r="O2066" s="333" t="s">
        <v>4096</v>
      </c>
      <c r="P2066" s="334" t="s">
        <v>4096</v>
      </c>
      <c r="Q2066" s="144"/>
    </row>
    <row r="2067" spans="3:17" x14ac:dyDescent="0.2">
      <c r="C2067" s="315">
        <v>1005</v>
      </c>
      <c r="D2067" s="316" t="s">
        <v>2695</v>
      </c>
      <c r="E2067" s="317" t="s">
        <v>73</v>
      </c>
      <c r="F2067" s="317" t="s">
        <v>2955</v>
      </c>
      <c r="G2067" s="318" t="s">
        <v>791</v>
      </c>
      <c r="H2067" s="319" t="s">
        <v>84</v>
      </c>
      <c r="I2067" s="319" t="s">
        <v>84</v>
      </c>
      <c r="J2067" s="319" t="s">
        <v>84</v>
      </c>
      <c r="K2067" s="320">
        <v>30</v>
      </c>
      <c r="L2067" s="320">
        <v>45</v>
      </c>
      <c r="M2067" s="320">
        <v>1</v>
      </c>
      <c r="N2067" s="333" t="s">
        <v>4096</v>
      </c>
      <c r="O2067" s="333" t="s">
        <v>4096</v>
      </c>
      <c r="P2067" s="334" t="s">
        <v>4096</v>
      </c>
      <c r="Q2067" s="144"/>
    </row>
    <row r="2068" spans="3:17" x14ac:dyDescent="0.2">
      <c r="C2068" s="315">
        <v>211</v>
      </c>
      <c r="D2068" s="316" t="s">
        <v>2700</v>
      </c>
      <c r="E2068" s="317" t="s">
        <v>2421</v>
      </c>
      <c r="F2068" s="317" t="s">
        <v>2956</v>
      </c>
      <c r="G2068" s="318" t="s">
        <v>1143</v>
      </c>
      <c r="H2068" s="319">
        <v>9.0399999999906875</v>
      </c>
      <c r="I2068" s="319">
        <v>25.593333333393094</v>
      </c>
      <c r="J2068" s="319">
        <v>1.4000000000000001</v>
      </c>
      <c r="K2068" s="320">
        <v>30</v>
      </c>
      <c r="L2068" s="320">
        <v>45</v>
      </c>
      <c r="M2068" s="320">
        <v>1</v>
      </c>
      <c r="N2068" s="333" t="s">
        <v>225</v>
      </c>
      <c r="O2068" s="333" t="s">
        <v>225</v>
      </c>
      <c r="P2068" s="334" t="s">
        <v>224</v>
      </c>
      <c r="Q2068" s="144"/>
    </row>
    <row r="2069" spans="3:17" x14ac:dyDescent="0.2">
      <c r="C2069" s="315">
        <v>491</v>
      </c>
      <c r="D2069" s="316" t="s">
        <v>2695</v>
      </c>
      <c r="E2069" s="317" t="s">
        <v>2421</v>
      </c>
      <c r="F2069" s="317" t="s">
        <v>2957</v>
      </c>
      <c r="G2069" s="318" t="s">
        <v>783</v>
      </c>
      <c r="H2069" s="319">
        <v>11.873333333304618</v>
      </c>
      <c r="I2069" s="319">
        <v>10.560000000020956</v>
      </c>
      <c r="J2069" s="319">
        <v>0</v>
      </c>
      <c r="K2069" s="320">
        <v>30</v>
      </c>
      <c r="L2069" s="320">
        <v>45</v>
      </c>
      <c r="M2069" s="320">
        <v>1</v>
      </c>
      <c r="N2069" s="333" t="s">
        <v>225</v>
      </c>
      <c r="O2069" s="333" t="s">
        <v>225</v>
      </c>
      <c r="P2069" s="334" t="s">
        <v>225</v>
      </c>
      <c r="Q2069" s="144"/>
    </row>
    <row r="2070" spans="3:17" x14ac:dyDescent="0.2">
      <c r="C2070" s="315">
        <v>492</v>
      </c>
      <c r="D2070" s="316" t="s">
        <v>2695</v>
      </c>
      <c r="E2070" s="317" t="s">
        <v>2421</v>
      </c>
      <c r="F2070" s="317" t="s">
        <v>2957</v>
      </c>
      <c r="G2070" s="318" t="s">
        <v>784</v>
      </c>
      <c r="H2070" s="319">
        <v>3.5200000000186265</v>
      </c>
      <c r="I2070" s="319">
        <v>0</v>
      </c>
      <c r="J2070" s="319">
        <v>0</v>
      </c>
      <c r="K2070" s="320">
        <v>30</v>
      </c>
      <c r="L2070" s="320">
        <v>45</v>
      </c>
      <c r="M2070" s="320">
        <v>1</v>
      </c>
      <c r="N2070" s="333" t="s">
        <v>225</v>
      </c>
      <c r="O2070" s="333" t="s">
        <v>225</v>
      </c>
      <c r="P2070" s="334" t="s">
        <v>225</v>
      </c>
      <c r="Q2070" s="144"/>
    </row>
    <row r="2071" spans="3:17" x14ac:dyDescent="0.2">
      <c r="C2071" s="315">
        <v>968</v>
      </c>
      <c r="D2071" s="316" t="s">
        <v>2695</v>
      </c>
      <c r="E2071" s="317" t="s">
        <v>2421</v>
      </c>
      <c r="F2071" s="317" t="s">
        <v>2957</v>
      </c>
      <c r="G2071" s="318" t="s">
        <v>785</v>
      </c>
      <c r="H2071" s="319">
        <v>2.6466666666674428</v>
      </c>
      <c r="I2071" s="319">
        <v>0</v>
      </c>
      <c r="J2071" s="319">
        <v>0</v>
      </c>
      <c r="K2071" s="320">
        <v>30</v>
      </c>
      <c r="L2071" s="320">
        <v>45</v>
      </c>
      <c r="M2071" s="320">
        <v>1</v>
      </c>
      <c r="N2071" s="333" t="s">
        <v>225</v>
      </c>
      <c r="O2071" s="333" t="s">
        <v>225</v>
      </c>
      <c r="P2071" s="334" t="s">
        <v>225</v>
      </c>
      <c r="Q2071" s="144"/>
    </row>
    <row r="2072" spans="3:17" x14ac:dyDescent="0.2">
      <c r="C2072" s="315">
        <v>969</v>
      </c>
      <c r="D2072" s="316" t="s">
        <v>2695</v>
      </c>
      <c r="E2072" s="317" t="s">
        <v>2421</v>
      </c>
      <c r="F2072" s="317" t="s">
        <v>2958</v>
      </c>
      <c r="G2072" s="318" t="s">
        <v>786</v>
      </c>
      <c r="H2072" s="319">
        <v>1.2733333333628254</v>
      </c>
      <c r="I2072" s="319">
        <v>0</v>
      </c>
      <c r="J2072" s="319">
        <v>0</v>
      </c>
      <c r="K2072" s="320">
        <v>30</v>
      </c>
      <c r="L2072" s="320">
        <v>45</v>
      </c>
      <c r="M2072" s="320">
        <v>1</v>
      </c>
      <c r="N2072" s="333" t="s">
        <v>225</v>
      </c>
      <c r="O2072" s="333" t="s">
        <v>225</v>
      </c>
      <c r="P2072" s="334" t="s">
        <v>225</v>
      </c>
      <c r="Q2072" s="144"/>
    </row>
    <row r="2073" spans="3:17" x14ac:dyDescent="0.2">
      <c r="C2073" s="315">
        <v>970</v>
      </c>
      <c r="D2073" s="316" t="s">
        <v>2695</v>
      </c>
      <c r="E2073" s="317" t="s">
        <v>2421</v>
      </c>
      <c r="F2073" s="317" t="s">
        <v>2958</v>
      </c>
      <c r="G2073" s="318" t="s">
        <v>787</v>
      </c>
      <c r="H2073" s="319">
        <v>1.0233333333162591</v>
      </c>
      <c r="I2073" s="319">
        <v>0</v>
      </c>
      <c r="J2073" s="319">
        <v>0</v>
      </c>
      <c r="K2073" s="320">
        <v>30</v>
      </c>
      <c r="L2073" s="320">
        <v>45</v>
      </c>
      <c r="M2073" s="320">
        <v>1</v>
      </c>
      <c r="N2073" s="333" t="s">
        <v>225</v>
      </c>
      <c r="O2073" s="333" t="s">
        <v>225</v>
      </c>
      <c r="P2073" s="334" t="s">
        <v>225</v>
      </c>
      <c r="Q2073" s="144"/>
    </row>
    <row r="2074" spans="3:17" x14ac:dyDescent="0.2">
      <c r="C2074" s="315">
        <v>82</v>
      </c>
      <c r="D2074" s="316" t="s">
        <v>2700</v>
      </c>
      <c r="E2074" s="317" t="s">
        <v>2424</v>
      </c>
      <c r="F2074" s="317" t="s">
        <v>2959</v>
      </c>
      <c r="G2074" s="318" t="s">
        <v>279</v>
      </c>
      <c r="H2074" s="319">
        <v>5.4433333333348859</v>
      </c>
      <c r="I2074" s="319">
        <v>0</v>
      </c>
      <c r="J2074" s="319">
        <v>0</v>
      </c>
      <c r="K2074" s="320">
        <v>30</v>
      </c>
      <c r="L2074" s="320">
        <v>45</v>
      </c>
      <c r="M2074" s="320">
        <v>1</v>
      </c>
      <c r="N2074" s="333" t="s">
        <v>225</v>
      </c>
      <c r="O2074" s="333" t="s">
        <v>225</v>
      </c>
      <c r="P2074" s="334" t="s">
        <v>225</v>
      </c>
      <c r="Q2074" s="144"/>
    </row>
    <row r="2075" spans="3:17" x14ac:dyDescent="0.2">
      <c r="C2075" s="315">
        <v>83</v>
      </c>
      <c r="D2075" s="316" t="s">
        <v>2700</v>
      </c>
      <c r="E2075" s="317" t="s">
        <v>2424</v>
      </c>
      <c r="F2075" s="317" t="s">
        <v>2959</v>
      </c>
      <c r="G2075" s="318" t="s">
        <v>280</v>
      </c>
      <c r="H2075" s="319">
        <v>2.5599999999976717</v>
      </c>
      <c r="I2075" s="319">
        <v>0</v>
      </c>
      <c r="J2075" s="319">
        <v>0</v>
      </c>
      <c r="K2075" s="320">
        <v>30</v>
      </c>
      <c r="L2075" s="320">
        <v>45</v>
      </c>
      <c r="M2075" s="320">
        <v>1</v>
      </c>
      <c r="N2075" s="333" t="s">
        <v>225</v>
      </c>
      <c r="O2075" s="333" t="s">
        <v>225</v>
      </c>
      <c r="P2075" s="334" t="s">
        <v>225</v>
      </c>
      <c r="Q2075" s="144"/>
    </row>
    <row r="2076" spans="3:17" x14ac:dyDescent="0.2">
      <c r="C2076" s="315">
        <v>1006</v>
      </c>
      <c r="D2076" s="316" t="s">
        <v>2695</v>
      </c>
      <c r="E2076" s="317" t="s">
        <v>2424</v>
      </c>
      <c r="F2076" s="317" t="s">
        <v>2960</v>
      </c>
      <c r="G2076" s="318" t="s">
        <v>847</v>
      </c>
      <c r="H2076" s="319">
        <v>6.9933333333232444</v>
      </c>
      <c r="I2076" s="319">
        <v>0</v>
      </c>
      <c r="J2076" s="319">
        <v>0</v>
      </c>
      <c r="K2076" s="320">
        <v>30</v>
      </c>
      <c r="L2076" s="320">
        <v>45</v>
      </c>
      <c r="M2076" s="320">
        <v>1</v>
      </c>
      <c r="N2076" s="333" t="s">
        <v>225</v>
      </c>
      <c r="O2076" s="333" t="s">
        <v>225</v>
      </c>
      <c r="P2076" s="334" t="s">
        <v>225</v>
      </c>
      <c r="Q2076" s="144"/>
    </row>
    <row r="2077" spans="3:17" x14ac:dyDescent="0.2">
      <c r="C2077" s="315">
        <v>493</v>
      </c>
      <c r="D2077" s="316" t="s">
        <v>2695</v>
      </c>
      <c r="E2077" s="317" t="s">
        <v>72</v>
      </c>
      <c r="F2077" s="317" t="s">
        <v>2961</v>
      </c>
      <c r="G2077" s="318" t="s">
        <v>792</v>
      </c>
      <c r="H2077" s="319">
        <v>0</v>
      </c>
      <c r="I2077" s="319">
        <v>0.29666666669072583</v>
      </c>
      <c r="J2077" s="319">
        <v>0.4</v>
      </c>
      <c r="K2077" s="320">
        <v>30</v>
      </c>
      <c r="L2077" s="320">
        <v>45</v>
      </c>
      <c r="M2077" s="320">
        <v>1</v>
      </c>
      <c r="N2077" s="333" t="s">
        <v>225</v>
      </c>
      <c r="O2077" s="333" t="s">
        <v>225</v>
      </c>
      <c r="P2077" s="334" t="s">
        <v>225</v>
      </c>
      <c r="Q2077" s="144"/>
    </row>
    <row r="2078" spans="3:17" x14ac:dyDescent="0.2">
      <c r="C2078" s="315">
        <v>494</v>
      </c>
      <c r="D2078" s="316" t="s">
        <v>2695</v>
      </c>
      <c r="E2078" s="317" t="s">
        <v>72</v>
      </c>
      <c r="F2078" s="317" t="s">
        <v>2961</v>
      </c>
      <c r="G2078" s="318" t="s">
        <v>793</v>
      </c>
      <c r="H2078" s="319">
        <v>0</v>
      </c>
      <c r="I2078" s="319">
        <v>0.63333333330228925</v>
      </c>
      <c r="J2078" s="319">
        <v>0</v>
      </c>
      <c r="K2078" s="320">
        <v>30</v>
      </c>
      <c r="L2078" s="320">
        <v>45</v>
      </c>
      <c r="M2078" s="320">
        <v>1</v>
      </c>
      <c r="N2078" s="333" t="s">
        <v>225</v>
      </c>
      <c r="O2078" s="333" t="s">
        <v>225</v>
      </c>
      <c r="P2078" s="334" t="s">
        <v>225</v>
      </c>
      <c r="Q2078" s="144"/>
    </row>
    <row r="2079" spans="3:17" x14ac:dyDescent="0.2">
      <c r="C2079" s="315">
        <v>1064</v>
      </c>
      <c r="D2079" s="316" t="s">
        <v>2695</v>
      </c>
      <c r="E2079" s="317" t="s">
        <v>72</v>
      </c>
      <c r="F2079" s="317" t="s">
        <v>2961</v>
      </c>
      <c r="G2079" s="318" t="s">
        <v>281</v>
      </c>
      <c r="H2079" s="319">
        <v>0.23333333332557232</v>
      </c>
      <c r="I2079" s="319">
        <v>1.3533333333441988</v>
      </c>
      <c r="J2079" s="319">
        <v>0.4</v>
      </c>
      <c r="K2079" s="320">
        <v>30</v>
      </c>
      <c r="L2079" s="320">
        <v>45</v>
      </c>
      <c r="M2079" s="320">
        <v>1</v>
      </c>
      <c r="N2079" s="333" t="s">
        <v>225</v>
      </c>
      <c r="O2079" s="333" t="s">
        <v>225</v>
      </c>
      <c r="P2079" s="334" t="s">
        <v>225</v>
      </c>
      <c r="Q2079" s="144"/>
    </row>
    <row r="2080" spans="3:17" x14ac:dyDescent="0.2">
      <c r="C2080" s="315">
        <v>317</v>
      </c>
      <c r="D2080" s="316" t="s">
        <v>2695</v>
      </c>
      <c r="E2080" s="317" t="s">
        <v>196</v>
      </c>
      <c r="F2080" s="317" t="s">
        <v>2962</v>
      </c>
      <c r="G2080" s="318" t="s">
        <v>794</v>
      </c>
      <c r="H2080" s="319" t="s">
        <v>84</v>
      </c>
      <c r="I2080" s="319" t="s">
        <v>84</v>
      </c>
      <c r="J2080" s="319" t="s">
        <v>84</v>
      </c>
      <c r="K2080" s="320">
        <v>30</v>
      </c>
      <c r="L2080" s="320">
        <v>45</v>
      </c>
      <c r="M2080" s="320">
        <v>1</v>
      </c>
      <c r="N2080" s="333" t="s">
        <v>4096</v>
      </c>
      <c r="O2080" s="333" t="s">
        <v>4096</v>
      </c>
      <c r="P2080" s="334" t="s">
        <v>4096</v>
      </c>
      <c r="Q2080" s="144"/>
    </row>
    <row r="2081" spans="3:17" x14ac:dyDescent="0.2">
      <c r="C2081" s="315">
        <v>54</v>
      </c>
      <c r="D2081" s="316" t="s">
        <v>2695</v>
      </c>
      <c r="E2081" s="317" t="s">
        <v>45</v>
      </c>
      <c r="F2081" s="317" t="s">
        <v>2963</v>
      </c>
      <c r="G2081" s="318" t="s">
        <v>795</v>
      </c>
      <c r="H2081" s="319">
        <v>3.7799999999930152</v>
      </c>
      <c r="I2081" s="319">
        <v>0.23999999997904525</v>
      </c>
      <c r="J2081" s="319">
        <v>0.2</v>
      </c>
      <c r="K2081" s="320">
        <v>30</v>
      </c>
      <c r="L2081" s="320">
        <v>45</v>
      </c>
      <c r="M2081" s="320">
        <v>1</v>
      </c>
      <c r="N2081" s="333" t="s">
        <v>225</v>
      </c>
      <c r="O2081" s="333" t="s">
        <v>225</v>
      </c>
      <c r="P2081" s="334" t="s">
        <v>225</v>
      </c>
      <c r="Q2081" s="144"/>
    </row>
    <row r="2082" spans="3:17" x14ac:dyDescent="0.2">
      <c r="C2082" s="315">
        <v>55</v>
      </c>
      <c r="D2082" s="316" t="s">
        <v>2700</v>
      </c>
      <c r="E2082" s="317" t="s">
        <v>2332</v>
      </c>
      <c r="F2082" s="317" t="s">
        <v>2964</v>
      </c>
      <c r="G2082" s="318" t="s">
        <v>1137</v>
      </c>
      <c r="H2082" s="319">
        <v>0.37333333332790064</v>
      </c>
      <c r="I2082" s="319">
        <v>32.4033333333442</v>
      </c>
      <c r="J2082" s="319">
        <v>0.4</v>
      </c>
      <c r="K2082" s="320">
        <v>30</v>
      </c>
      <c r="L2082" s="320">
        <v>45</v>
      </c>
      <c r="M2082" s="320">
        <v>1</v>
      </c>
      <c r="N2082" s="333" t="s">
        <v>225</v>
      </c>
      <c r="O2082" s="333" t="s">
        <v>225</v>
      </c>
      <c r="P2082" s="334" t="s">
        <v>225</v>
      </c>
      <c r="Q2082" s="144"/>
    </row>
    <row r="2083" spans="3:17" x14ac:dyDescent="0.2">
      <c r="C2083" s="315">
        <v>79</v>
      </c>
      <c r="D2083" s="316" t="s">
        <v>2700</v>
      </c>
      <c r="E2083" s="317" t="s">
        <v>70</v>
      </c>
      <c r="F2083" s="317" t="s">
        <v>2965</v>
      </c>
      <c r="G2083" s="318" t="s">
        <v>282</v>
      </c>
      <c r="H2083" s="319" t="s">
        <v>84</v>
      </c>
      <c r="I2083" s="319" t="s">
        <v>84</v>
      </c>
      <c r="J2083" s="319" t="s">
        <v>84</v>
      </c>
      <c r="K2083" s="320">
        <v>30</v>
      </c>
      <c r="L2083" s="320">
        <v>45</v>
      </c>
      <c r="M2083" s="320">
        <v>1</v>
      </c>
      <c r="N2083" s="333" t="s">
        <v>4096</v>
      </c>
      <c r="O2083" s="333" t="s">
        <v>4096</v>
      </c>
      <c r="P2083" s="334" t="s">
        <v>4096</v>
      </c>
      <c r="Q2083" s="144"/>
    </row>
    <row r="2084" spans="3:17" x14ac:dyDescent="0.2">
      <c r="C2084" s="315">
        <v>80</v>
      </c>
      <c r="D2084" s="316" t="s">
        <v>2700</v>
      </c>
      <c r="E2084" s="317" t="s">
        <v>70</v>
      </c>
      <c r="F2084" s="317" t="s">
        <v>2965</v>
      </c>
      <c r="G2084" s="318" t="s">
        <v>283</v>
      </c>
      <c r="H2084" s="319" t="s">
        <v>84</v>
      </c>
      <c r="I2084" s="319" t="s">
        <v>84</v>
      </c>
      <c r="J2084" s="319" t="s">
        <v>84</v>
      </c>
      <c r="K2084" s="320">
        <v>30</v>
      </c>
      <c r="L2084" s="320">
        <v>45</v>
      </c>
      <c r="M2084" s="320">
        <v>1</v>
      </c>
      <c r="N2084" s="333" t="s">
        <v>4096</v>
      </c>
      <c r="O2084" s="333" t="s">
        <v>4096</v>
      </c>
      <c r="P2084" s="334" t="s">
        <v>4096</v>
      </c>
      <c r="Q2084" s="144"/>
    </row>
    <row r="2085" spans="3:17" x14ac:dyDescent="0.2">
      <c r="C2085" s="315">
        <v>222</v>
      </c>
      <c r="D2085" s="316" t="s">
        <v>2700</v>
      </c>
      <c r="E2085" s="317" t="s">
        <v>50</v>
      </c>
      <c r="F2085" s="317" t="s">
        <v>2966</v>
      </c>
      <c r="G2085" s="318" t="s">
        <v>284</v>
      </c>
      <c r="H2085" s="319" t="s">
        <v>7785</v>
      </c>
      <c r="I2085" s="319" t="s">
        <v>7785</v>
      </c>
      <c r="J2085" s="319" t="s">
        <v>7785</v>
      </c>
      <c r="K2085" s="320">
        <v>30</v>
      </c>
      <c r="L2085" s="320">
        <v>45</v>
      </c>
      <c r="M2085" s="320">
        <v>1</v>
      </c>
      <c r="N2085" s="333" t="s">
        <v>4096</v>
      </c>
      <c r="O2085" s="333" t="s">
        <v>4096</v>
      </c>
      <c r="P2085" s="334" t="s">
        <v>4096</v>
      </c>
      <c r="Q2085" s="144"/>
    </row>
    <row r="2086" spans="3:17" x14ac:dyDescent="0.2">
      <c r="C2086" s="315">
        <v>35</v>
      </c>
      <c r="D2086" s="316" t="s">
        <v>2700</v>
      </c>
      <c r="E2086" s="317" t="s">
        <v>197</v>
      </c>
      <c r="F2086" s="317" t="s">
        <v>2967</v>
      </c>
      <c r="G2086" s="318" t="s">
        <v>1144</v>
      </c>
      <c r="H2086" s="319">
        <v>10.79000000000233</v>
      </c>
      <c r="I2086" s="319">
        <v>1.3400000000023284</v>
      </c>
      <c r="J2086" s="319">
        <v>0.2</v>
      </c>
      <c r="K2086" s="320">
        <v>30</v>
      </c>
      <c r="L2086" s="320">
        <v>45</v>
      </c>
      <c r="M2086" s="320">
        <v>1</v>
      </c>
      <c r="N2086" s="333" t="s">
        <v>225</v>
      </c>
      <c r="O2086" s="333" t="s">
        <v>225</v>
      </c>
      <c r="P2086" s="334" t="s">
        <v>225</v>
      </c>
      <c r="Q2086" s="144"/>
    </row>
    <row r="2087" spans="3:17" x14ac:dyDescent="0.2">
      <c r="C2087" s="315">
        <v>1217</v>
      </c>
      <c r="D2087" s="316" t="s">
        <v>2695</v>
      </c>
      <c r="E2087" s="317" t="s">
        <v>435</v>
      </c>
      <c r="F2087" s="317" t="s">
        <v>2968</v>
      </c>
      <c r="G2087" s="318" t="s">
        <v>2969</v>
      </c>
      <c r="H2087" s="319">
        <v>9.5466666667023681</v>
      </c>
      <c r="I2087" s="319">
        <v>0</v>
      </c>
      <c r="J2087" s="319">
        <v>0</v>
      </c>
      <c r="K2087" s="320">
        <v>30</v>
      </c>
      <c r="L2087" s="320">
        <v>45</v>
      </c>
      <c r="M2087" s="320">
        <v>1</v>
      </c>
      <c r="N2087" s="333" t="s">
        <v>225</v>
      </c>
      <c r="O2087" s="333" t="s">
        <v>225</v>
      </c>
      <c r="P2087" s="334" t="s">
        <v>225</v>
      </c>
      <c r="Q2087" s="144"/>
    </row>
    <row r="2088" spans="3:17" x14ac:dyDescent="0.2">
      <c r="C2088" s="315">
        <v>452</v>
      </c>
      <c r="D2088" s="316" t="s">
        <v>2695</v>
      </c>
      <c r="E2088" s="317" t="s">
        <v>2420</v>
      </c>
      <c r="F2088" s="317" t="s">
        <v>2970</v>
      </c>
      <c r="G2088" s="318" t="s">
        <v>796</v>
      </c>
      <c r="H2088" s="319">
        <v>8.9600000000093143</v>
      </c>
      <c r="I2088" s="319">
        <v>0</v>
      </c>
      <c r="J2088" s="319">
        <v>0</v>
      </c>
      <c r="K2088" s="320">
        <v>30</v>
      </c>
      <c r="L2088" s="320">
        <v>45</v>
      </c>
      <c r="M2088" s="320">
        <v>1</v>
      </c>
      <c r="N2088" s="333" t="s">
        <v>225</v>
      </c>
      <c r="O2088" s="333" t="s">
        <v>225</v>
      </c>
      <c r="P2088" s="334" t="s">
        <v>225</v>
      </c>
      <c r="Q2088" s="144"/>
    </row>
    <row r="2089" spans="3:17" x14ac:dyDescent="0.2">
      <c r="C2089" s="315">
        <v>453</v>
      </c>
      <c r="D2089" s="316" t="s">
        <v>2695</v>
      </c>
      <c r="E2089" s="317" t="s">
        <v>2420</v>
      </c>
      <c r="F2089" s="317" t="s">
        <v>2970</v>
      </c>
      <c r="G2089" s="318" t="s">
        <v>797</v>
      </c>
      <c r="H2089" s="319">
        <v>9.653333333297633</v>
      </c>
      <c r="I2089" s="319">
        <v>0</v>
      </c>
      <c r="J2089" s="319">
        <v>0</v>
      </c>
      <c r="K2089" s="320">
        <v>30</v>
      </c>
      <c r="L2089" s="320">
        <v>45</v>
      </c>
      <c r="M2089" s="320">
        <v>1</v>
      </c>
      <c r="N2089" s="333" t="s">
        <v>225</v>
      </c>
      <c r="O2089" s="333" t="s">
        <v>225</v>
      </c>
      <c r="P2089" s="334" t="s">
        <v>225</v>
      </c>
      <c r="Q2089" s="144"/>
    </row>
    <row r="2090" spans="3:17" x14ac:dyDescent="0.2">
      <c r="C2090" s="315">
        <v>454</v>
      </c>
      <c r="D2090" s="316" t="s">
        <v>2695</v>
      </c>
      <c r="E2090" s="317" t="s">
        <v>2420</v>
      </c>
      <c r="F2090" s="317" t="s">
        <v>2970</v>
      </c>
      <c r="G2090" s="318" t="s">
        <v>798</v>
      </c>
      <c r="H2090" s="319">
        <v>15.116666666662788</v>
      </c>
      <c r="I2090" s="319">
        <v>0</v>
      </c>
      <c r="J2090" s="319">
        <v>0</v>
      </c>
      <c r="K2090" s="320">
        <v>30</v>
      </c>
      <c r="L2090" s="320">
        <v>45</v>
      </c>
      <c r="M2090" s="320">
        <v>1</v>
      </c>
      <c r="N2090" s="333" t="s">
        <v>225</v>
      </c>
      <c r="O2090" s="333" t="s">
        <v>225</v>
      </c>
      <c r="P2090" s="334" t="s">
        <v>225</v>
      </c>
      <c r="Q2090" s="144"/>
    </row>
    <row r="2091" spans="3:17" x14ac:dyDescent="0.2">
      <c r="C2091" s="315">
        <v>987</v>
      </c>
      <c r="D2091" s="316" t="s">
        <v>2695</v>
      </c>
      <c r="E2091" s="317" t="s">
        <v>2971</v>
      </c>
      <c r="F2091" s="317" t="s">
        <v>2972</v>
      </c>
      <c r="G2091" s="318" t="s">
        <v>799</v>
      </c>
      <c r="H2091" s="319" t="s">
        <v>84</v>
      </c>
      <c r="I2091" s="319" t="s">
        <v>84</v>
      </c>
      <c r="J2091" s="319" t="s">
        <v>84</v>
      </c>
      <c r="K2091" s="320">
        <v>30</v>
      </c>
      <c r="L2091" s="320">
        <v>45</v>
      </c>
      <c r="M2091" s="320">
        <v>1</v>
      </c>
      <c r="N2091" s="333" t="s">
        <v>4096</v>
      </c>
      <c r="O2091" s="333" t="s">
        <v>4096</v>
      </c>
      <c r="P2091" s="334" t="s">
        <v>4096</v>
      </c>
      <c r="Q2091" s="144"/>
    </row>
    <row r="2092" spans="3:17" x14ac:dyDescent="0.2">
      <c r="C2092" s="315">
        <v>988</v>
      </c>
      <c r="D2092" s="316" t="s">
        <v>2695</v>
      </c>
      <c r="E2092" s="317" t="s">
        <v>2971</v>
      </c>
      <c r="F2092" s="317" t="s">
        <v>2972</v>
      </c>
      <c r="G2092" s="318" t="s">
        <v>800</v>
      </c>
      <c r="H2092" s="319">
        <v>1.5800000000162981</v>
      </c>
      <c r="I2092" s="319">
        <v>0</v>
      </c>
      <c r="J2092" s="319">
        <v>0</v>
      </c>
      <c r="K2092" s="320">
        <v>30</v>
      </c>
      <c r="L2092" s="320">
        <v>45</v>
      </c>
      <c r="M2092" s="320">
        <v>1</v>
      </c>
      <c r="N2092" s="333" t="s">
        <v>225</v>
      </c>
      <c r="O2092" s="333" t="s">
        <v>225</v>
      </c>
      <c r="P2092" s="334" t="s">
        <v>225</v>
      </c>
      <c r="Q2092" s="144"/>
    </row>
    <row r="2093" spans="3:17" x14ac:dyDescent="0.2">
      <c r="C2093" s="315">
        <v>989</v>
      </c>
      <c r="D2093" s="316" t="s">
        <v>2695</v>
      </c>
      <c r="E2093" s="317" t="s">
        <v>2971</v>
      </c>
      <c r="F2093" s="317" t="s">
        <v>2972</v>
      </c>
      <c r="G2093" s="318" t="s">
        <v>801</v>
      </c>
      <c r="H2093" s="319" t="s">
        <v>84</v>
      </c>
      <c r="I2093" s="319" t="s">
        <v>84</v>
      </c>
      <c r="J2093" s="319" t="s">
        <v>84</v>
      </c>
      <c r="K2093" s="320">
        <v>30</v>
      </c>
      <c r="L2093" s="320">
        <v>45</v>
      </c>
      <c r="M2093" s="320">
        <v>1</v>
      </c>
      <c r="N2093" s="333" t="s">
        <v>4096</v>
      </c>
      <c r="O2093" s="333" t="s">
        <v>4096</v>
      </c>
      <c r="P2093" s="334" t="s">
        <v>4096</v>
      </c>
      <c r="Q2093" s="144"/>
    </row>
    <row r="2094" spans="3:17" x14ac:dyDescent="0.2">
      <c r="C2094" s="315">
        <v>495</v>
      </c>
      <c r="D2094" s="316" t="s">
        <v>2695</v>
      </c>
      <c r="E2094" s="317" t="s">
        <v>69</v>
      </c>
      <c r="F2094" s="317" t="s">
        <v>2973</v>
      </c>
      <c r="G2094" s="318" t="s">
        <v>802</v>
      </c>
      <c r="H2094" s="319" t="s">
        <v>84</v>
      </c>
      <c r="I2094" s="319" t="s">
        <v>84</v>
      </c>
      <c r="J2094" s="319" t="s">
        <v>84</v>
      </c>
      <c r="K2094" s="320">
        <v>30</v>
      </c>
      <c r="L2094" s="320">
        <v>45</v>
      </c>
      <c r="M2094" s="320">
        <v>1</v>
      </c>
      <c r="N2094" s="333" t="s">
        <v>4096</v>
      </c>
      <c r="O2094" s="333" t="s">
        <v>4096</v>
      </c>
      <c r="P2094" s="334" t="s">
        <v>4096</v>
      </c>
      <c r="Q2094" s="144"/>
    </row>
    <row r="2095" spans="3:17" x14ac:dyDescent="0.2">
      <c r="C2095" s="315">
        <v>56</v>
      </c>
      <c r="D2095" s="316" t="s">
        <v>2700</v>
      </c>
      <c r="E2095" s="317" t="s">
        <v>34</v>
      </c>
      <c r="F2095" s="317" t="s">
        <v>2974</v>
      </c>
      <c r="G2095" s="318" t="s">
        <v>1145</v>
      </c>
      <c r="H2095" s="319">
        <v>2.9733333333162593</v>
      </c>
      <c r="I2095" s="319">
        <v>4.8199999999953436</v>
      </c>
      <c r="J2095" s="319">
        <v>0</v>
      </c>
      <c r="K2095" s="320">
        <v>30</v>
      </c>
      <c r="L2095" s="320">
        <v>45</v>
      </c>
      <c r="M2095" s="320">
        <v>1</v>
      </c>
      <c r="N2095" s="333" t="s">
        <v>225</v>
      </c>
      <c r="O2095" s="333" t="s">
        <v>225</v>
      </c>
      <c r="P2095" s="334" t="s">
        <v>225</v>
      </c>
      <c r="Q2095" s="144"/>
    </row>
    <row r="2096" spans="3:17" x14ac:dyDescent="0.2">
      <c r="C2096" s="315">
        <v>496</v>
      </c>
      <c r="D2096" s="316" t="s">
        <v>2695</v>
      </c>
      <c r="E2096" s="317" t="s">
        <v>68</v>
      </c>
      <c r="F2096" s="317" t="s">
        <v>2975</v>
      </c>
      <c r="G2096" s="318" t="s">
        <v>285</v>
      </c>
      <c r="H2096" s="319" t="s">
        <v>84</v>
      </c>
      <c r="I2096" s="319" t="s">
        <v>84</v>
      </c>
      <c r="J2096" s="319" t="s">
        <v>84</v>
      </c>
      <c r="K2096" s="320">
        <v>30</v>
      </c>
      <c r="L2096" s="320">
        <v>45</v>
      </c>
      <c r="M2096" s="320">
        <v>1</v>
      </c>
      <c r="N2096" s="333" t="s">
        <v>4096</v>
      </c>
      <c r="O2096" s="333" t="s">
        <v>4096</v>
      </c>
      <c r="P2096" s="334" t="s">
        <v>4096</v>
      </c>
      <c r="Q2096" s="144"/>
    </row>
    <row r="2097" spans="3:17" x14ac:dyDescent="0.2">
      <c r="C2097" s="315">
        <v>409</v>
      </c>
      <c r="D2097" s="316" t="s">
        <v>2695</v>
      </c>
      <c r="E2097" s="317" t="s">
        <v>25</v>
      </c>
      <c r="F2097" s="317" t="s">
        <v>2976</v>
      </c>
      <c r="G2097" s="318" t="s">
        <v>804</v>
      </c>
      <c r="H2097" s="319" t="s">
        <v>84</v>
      </c>
      <c r="I2097" s="319" t="s">
        <v>84</v>
      </c>
      <c r="J2097" s="319" t="s">
        <v>84</v>
      </c>
      <c r="K2097" s="320">
        <v>30</v>
      </c>
      <c r="L2097" s="320">
        <v>45</v>
      </c>
      <c r="M2097" s="320">
        <v>1</v>
      </c>
      <c r="N2097" s="333" t="s">
        <v>4096</v>
      </c>
      <c r="O2097" s="333" t="s">
        <v>4096</v>
      </c>
      <c r="P2097" s="334" t="s">
        <v>4096</v>
      </c>
      <c r="Q2097" s="144"/>
    </row>
    <row r="2098" spans="3:17" x14ac:dyDescent="0.2">
      <c r="C2098" s="315">
        <v>406</v>
      </c>
      <c r="D2098" s="316" t="s">
        <v>2695</v>
      </c>
      <c r="E2098" s="317" t="s">
        <v>91</v>
      </c>
      <c r="F2098" s="317" t="s">
        <v>2977</v>
      </c>
      <c r="G2098" s="318" t="s">
        <v>805</v>
      </c>
      <c r="H2098" s="319" t="s">
        <v>84</v>
      </c>
      <c r="I2098" s="319" t="s">
        <v>84</v>
      </c>
      <c r="J2098" s="319" t="s">
        <v>84</v>
      </c>
      <c r="K2098" s="320">
        <v>30</v>
      </c>
      <c r="L2098" s="320">
        <v>45</v>
      </c>
      <c r="M2098" s="320">
        <v>1</v>
      </c>
      <c r="N2098" s="333" t="s">
        <v>4096</v>
      </c>
      <c r="O2098" s="333" t="s">
        <v>4096</v>
      </c>
      <c r="P2098" s="334" t="s">
        <v>4096</v>
      </c>
      <c r="Q2098" s="144"/>
    </row>
    <row r="2099" spans="3:17" x14ac:dyDescent="0.2">
      <c r="C2099" s="315">
        <v>173</v>
      </c>
      <c r="D2099" s="316" t="s">
        <v>2700</v>
      </c>
      <c r="E2099" s="317" t="s">
        <v>3</v>
      </c>
      <c r="F2099" s="317" t="s">
        <v>2978</v>
      </c>
      <c r="G2099" s="318" t="s">
        <v>1146</v>
      </c>
      <c r="H2099" s="319" t="s">
        <v>84</v>
      </c>
      <c r="I2099" s="319" t="s">
        <v>84</v>
      </c>
      <c r="J2099" s="319" t="s">
        <v>84</v>
      </c>
      <c r="K2099" s="320">
        <v>30</v>
      </c>
      <c r="L2099" s="320">
        <v>45</v>
      </c>
      <c r="M2099" s="320">
        <v>1</v>
      </c>
      <c r="N2099" s="333" t="s">
        <v>4096</v>
      </c>
      <c r="O2099" s="333" t="s">
        <v>4096</v>
      </c>
      <c r="P2099" s="334" t="s">
        <v>4096</v>
      </c>
      <c r="Q2099" s="144"/>
    </row>
    <row r="2100" spans="3:17" x14ac:dyDescent="0.2">
      <c r="C2100" s="315">
        <v>174</v>
      </c>
      <c r="D2100" s="316" t="s">
        <v>2700</v>
      </c>
      <c r="E2100" s="317" t="s">
        <v>3</v>
      </c>
      <c r="F2100" s="317" t="s">
        <v>2979</v>
      </c>
      <c r="G2100" s="318" t="s">
        <v>1147</v>
      </c>
      <c r="H2100" s="319" t="s">
        <v>84</v>
      </c>
      <c r="I2100" s="319" t="s">
        <v>84</v>
      </c>
      <c r="J2100" s="319" t="s">
        <v>84</v>
      </c>
      <c r="K2100" s="320">
        <v>30</v>
      </c>
      <c r="L2100" s="320">
        <v>45</v>
      </c>
      <c r="M2100" s="320">
        <v>1</v>
      </c>
      <c r="N2100" s="333" t="s">
        <v>4096</v>
      </c>
      <c r="O2100" s="333" t="s">
        <v>4096</v>
      </c>
      <c r="P2100" s="334" t="s">
        <v>4096</v>
      </c>
      <c r="Q2100" s="144"/>
    </row>
    <row r="2101" spans="3:17" x14ac:dyDescent="0.2">
      <c r="C2101" s="315">
        <v>175</v>
      </c>
      <c r="D2101" s="316" t="s">
        <v>2700</v>
      </c>
      <c r="E2101" s="317" t="s">
        <v>3</v>
      </c>
      <c r="F2101" s="317" t="s">
        <v>2979</v>
      </c>
      <c r="G2101" s="318" t="s">
        <v>1148</v>
      </c>
      <c r="H2101" s="319">
        <v>0.97333333332790062</v>
      </c>
      <c r="I2101" s="319">
        <v>1.6166666666627862</v>
      </c>
      <c r="J2101" s="319">
        <v>0.2</v>
      </c>
      <c r="K2101" s="320">
        <v>30</v>
      </c>
      <c r="L2101" s="320">
        <v>45</v>
      </c>
      <c r="M2101" s="320">
        <v>1</v>
      </c>
      <c r="N2101" s="333" t="s">
        <v>225</v>
      </c>
      <c r="O2101" s="333" t="s">
        <v>225</v>
      </c>
      <c r="P2101" s="334" t="s">
        <v>225</v>
      </c>
      <c r="Q2101" s="144"/>
    </row>
    <row r="2102" spans="3:17" x14ac:dyDescent="0.2">
      <c r="C2102" s="315">
        <v>177</v>
      </c>
      <c r="D2102" s="316" t="s">
        <v>2700</v>
      </c>
      <c r="E2102" s="317" t="s">
        <v>3</v>
      </c>
      <c r="F2102" s="317" t="s">
        <v>2980</v>
      </c>
      <c r="G2102" s="318" t="s">
        <v>1149</v>
      </c>
      <c r="H2102" s="319">
        <v>9.3333333333721384</v>
      </c>
      <c r="I2102" s="319">
        <v>2.0399999999790452</v>
      </c>
      <c r="J2102" s="319">
        <v>0</v>
      </c>
      <c r="K2102" s="320">
        <v>30</v>
      </c>
      <c r="L2102" s="320">
        <v>45</v>
      </c>
      <c r="M2102" s="320">
        <v>1</v>
      </c>
      <c r="N2102" s="333" t="s">
        <v>225</v>
      </c>
      <c r="O2102" s="333" t="s">
        <v>225</v>
      </c>
      <c r="P2102" s="334" t="s">
        <v>225</v>
      </c>
      <c r="Q2102" s="144"/>
    </row>
    <row r="2103" spans="3:17" x14ac:dyDescent="0.2">
      <c r="C2103" s="315">
        <v>178</v>
      </c>
      <c r="D2103" s="316" t="s">
        <v>2700</v>
      </c>
      <c r="E2103" s="317" t="s">
        <v>3</v>
      </c>
      <c r="F2103" s="317" t="s">
        <v>2980</v>
      </c>
      <c r="G2103" s="318" t="s">
        <v>1150</v>
      </c>
      <c r="H2103" s="319">
        <v>12.64999999998836</v>
      </c>
      <c r="I2103" s="319">
        <v>1.6099999999743888</v>
      </c>
      <c r="J2103" s="319">
        <v>0</v>
      </c>
      <c r="K2103" s="320">
        <v>30</v>
      </c>
      <c r="L2103" s="320">
        <v>45</v>
      </c>
      <c r="M2103" s="320">
        <v>1</v>
      </c>
      <c r="N2103" s="333" t="s">
        <v>225</v>
      </c>
      <c r="O2103" s="333" t="s">
        <v>225</v>
      </c>
      <c r="P2103" s="334" t="s">
        <v>225</v>
      </c>
      <c r="Q2103" s="144"/>
    </row>
    <row r="2104" spans="3:17" x14ac:dyDescent="0.2">
      <c r="C2104" s="315">
        <v>180</v>
      </c>
      <c r="D2104" s="316" t="s">
        <v>2700</v>
      </c>
      <c r="E2104" s="317" t="s">
        <v>3</v>
      </c>
      <c r="F2104" s="317" t="s">
        <v>2981</v>
      </c>
      <c r="G2104" s="318" t="s">
        <v>286</v>
      </c>
      <c r="H2104" s="319">
        <v>2.6300000000162984</v>
      </c>
      <c r="I2104" s="319">
        <v>0.96333333333022897</v>
      </c>
      <c r="J2104" s="319">
        <v>0.60000000000000009</v>
      </c>
      <c r="K2104" s="320">
        <v>30</v>
      </c>
      <c r="L2104" s="320">
        <v>45</v>
      </c>
      <c r="M2104" s="320">
        <v>1</v>
      </c>
      <c r="N2104" s="333" t="s">
        <v>225</v>
      </c>
      <c r="O2104" s="333" t="s">
        <v>225</v>
      </c>
      <c r="P2104" s="334" t="s">
        <v>225</v>
      </c>
      <c r="Q2104" s="144"/>
    </row>
    <row r="2105" spans="3:17" x14ac:dyDescent="0.2">
      <c r="C2105" s="315">
        <v>181</v>
      </c>
      <c r="D2105" s="316" t="s">
        <v>2700</v>
      </c>
      <c r="E2105" s="317" t="s">
        <v>3</v>
      </c>
      <c r="F2105" s="317" t="s">
        <v>2982</v>
      </c>
      <c r="G2105" s="318" t="s">
        <v>291</v>
      </c>
      <c r="H2105" s="319">
        <v>2.623333333327901</v>
      </c>
      <c r="I2105" s="319">
        <v>0</v>
      </c>
      <c r="J2105" s="319">
        <v>0</v>
      </c>
      <c r="K2105" s="320">
        <v>30</v>
      </c>
      <c r="L2105" s="320">
        <v>45</v>
      </c>
      <c r="M2105" s="320">
        <v>1</v>
      </c>
      <c r="N2105" s="333" t="s">
        <v>225</v>
      </c>
      <c r="O2105" s="333" t="s">
        <v>225</v>
      </c>
      <c r="P2105" s="334" t="s">
        <v>225</v>
      </c>
      <c r="Q2105" s="144"/>
    </row>
    <row r="2106" spans="3:17" x14ac:dyDescent="0.2">
      <c r="C2106" s="315">
        <v>182</v>
      </c>
      <c r="D2106" s="316" t="s">
        <v>2700</v>
      </c>
      <c r="E2106" s="317" t="s">
        <v>3</v>
      </c>
      <c r="F2106" s="317" t="s">
        <v>2981</v>
      </c>
      <c r="G2106" s="318" t="s">
        <v>286</v>
      </c>
      <c r="H2106" s="319">
        <v>2.6300000000162984</v>
      </c>
      <c r="I2106" s="319">
        <v>0.96333333333022897</v>
      </c>
      <c r="J2106" s="319">
        <v>0.60000000000000009</v>
      </c>
      <c r="K2106" s="320">
        <v>30</v>
      </c>
      <c r="L2106" s="320">
        <v>45</v>
      </c>
      <c r="M2106" s="320">
        <v>1</v>
      </c>
      <c r="N2106" s="333" t="s">
        <v>225</v>
      </c>
      <c r="O2106" s="333" t="s">
        <v>225</v>
      </c>
      <c r="P2106" s="334" t="s">
        <v>225</v>
      </c>
      <c r="Q2106" s="144"/>
    </row>
    <row r="2107" spans="3:17" x14ac:dyDescent="0.2">
      <c r="C2107" s="315">
        <v>183</v>
      </c>
      <c r="D2107" s="316" t="s">
        <v>2700</v>
      </c>
      <c r="E2107" s="317" t="s">
        <v>3</v>
      </c>
      <c r="F2107" s="317" t="s">
        <v>2981</v>
      </c>
      <c r="G2107" s="318" t="s">
        <v>286</v>
      </c>
      <c r="H2107" s="319">
        <v>2.6300000000162984</v>
      </c>
      <c r="I2107" s="319">
        <v>0.96333333333022897</v>
      </c>
      <c r="J2107" s="319">
        <v>0.60000000000000009</v>
      </c>
      <c r="K2107" s="320">
        <v>30</v>
      </c>
      <c r="L2107" s="320">
        <v>45</v>
      </c>
      <c r="M2107" s="320">
        <v>1</v>
      </c>
      <c r="N2107" s="333" t="s">
        <v>225</v>
      </c>
      <c r="O2107" s="333" t="s">
        <v>225</v>
      </c>
      <c r="P2107" s="334" t="s">
        <v>225</v>
      </c>
      <c r="Q2107" s="144"/>
    </row>
    <row r="2108" spans="3:17" x14ac:dyDescent="0.2">
      <c r="C2108" s="315">
        <v>184</v>
      </c>
      <c r="D2108" s="316" t="s">
        <v>2700</v>
      </c>
      <c r="E2108" s="317" t="s">
        <v>3</v>
      </c>
      <c r="F2108" s="317" t="s">
        <v>2981</v>
      </c>
      <c r="G2108" s="318" t="s">
        <v>286</v>
      </c>
      <c r="H2108" s="319">
        <v>2.6300000000162984</v>
      </c>
      <c r="I2108" s="319">
        <v>0.96333333333022897</v>
      </c>
      <c r="J2108" s="319">
        <v>0.60000000000000009</v>
      </c>
      <c r="K2108" s="320">
        <v>30</v>
      </c>
      <c r="L2108" s="320">
        <v>45</v>
      </c>
      <c r="M2108" s="320">
        <v>1</v>
      </c>
      <c r="N2108" s="333" t="s">
        <v>225</v>
      </c>
      <c r="O2108" s="333" t="s">
        <v>225</v>
      </c>
      <c r="P2108" s="334" t="s">
        <v>225</v>
      </c>
      <c r="Q2108" s="144"/>
    </row>
    <row r="2109" spans="3:17" x14ac:dyDescent="0.2">
      <c r="C2109" s="315">
        <v>186</v>
      </c>
      <c r="D2109" s="316" t="s">
        <v>2695</v>
      </c>
      <c r="E2109" s="317" t="s">
        <v>3</v>
      </c>
      <c r="F2109" s="317" t="s">
        <v>2983</v>
      </c>
      <c r="G2109" s="318" t="s">
        <v>808</v>
      </c>
      <c r="H2109" s="319" t="s">
        <v>84</v>
      </c>
      <c r="I2109" s="319" t="s">
        <v>84</v>
      </c>
      <c r="J2109" s="319" t="s">
        <v>84</v>
      </c>
      <c r="K2109" s="320">
        <v>30</v>
      </c>
      <c r="L2109" s="320">
        <v>45</v>
      </c>
      <c r="M2109" s="320">
        <v>1</v>
      </c>
      <c r="N2109" s="333" t="s">
        <v>4096</v>
      </c>
      <c r="O2109" s="333" t="s">
        <v>4096</v>
      </c>
      <c r="P2109" s="334" t="s">
        <v>4096</v>
      </c>
      <c r="Q2109" s="144"/>
    </row>
    <row r="2110" spans="3:17" x14ac:dyDescent="0.2">
      <c r="C2110" s="315">
        <v>198</v>
      </c>
      <c r="D2110" s="316" t="s">
        <v>2700</v>
      </c>
      <c r="E2110" s="317" t="s">
        <v>3</v>
      </c>
      <c r="F2110" s="317" t="s">
        <v>2984</v>
      </c>
      <c r="G2110" s="318" t="s">
        <v>289</v>
      </c>
      <c r="H2110" s="319" t="s">
        <v>7785</v>
      </c>
      <c r="I2110" s="319" t="s">
        <v>7785</v>
      </c>
      <c r="J2110" s="319" t="s">
        <v>7785</v>
      </c>
      <c r="K2110" s="320">
        <v>30</v>
      </c>
      <c r="L2110" s="320">
        <v>45</v>
      </c>
      <c r="M2110" s="320">
        <v>1</v>
      </c>
      <c r="N2110" s="333" t="s">
        <v>4096</v>
      </c>
      <c r="O2110" s="333" t="s">
        <v>4096</v>
      </c>
      <c r="P2110" s="334" t="s">
        <v>4096</v>
      </c>
      <c r="Q2110" s="144"/>
    </row>
    <row r="2111" spans="3:17" x14ac:dyDescent="0.2">
      <c r="C2111" s="315">
        <v>199</v>
      </c>
      <c r="D2111" s="316" t="s">
        <v>2700</v>
      </c>
      <c r="E2111" s="317" t="s">
        <v>3</v>
      </c>
      <c r="F2111" s="317" t="s">
        <v>2985</v>
      </c>
      <c r="G2111" s="318" t="s">
        <v>2986</v>
      </c>
      <c r="H2111" s="319" t="s">
        <v>7785</v>
      </c>
      <c r="I2111" s="319" t="s">
        <v>7785</v>
      </c>
      <c r="J2111" s="319" t="s">
        <v>7785</v>
      </c>
      <c r="K2111" s="320">
        <v>30</v>
      </c>
      <c r="L2111" s="320">
        <v>45</v>
      </c>
      <c r="M2111" s="320">
        <v>1</v>
      </c>
      <c r="N2111" s="333" t="s">
        <v>4096</v>
      </c>
      <c r="O2111" s="333" t="s">
        <v>4096</v>
      </c>
      <c r="P2111" s="334" t="s">
        <v>4096</v>
      </c>
      <c r="Q2111" s="144"/>
    </row>
    <row r="2112" spans="3:17" x14ac:dyDescent="0.2">
      <c r="C2112" s="315">
        <v>208</v>
      </c>
      <c r="D2112" s="316" t="s">
        <v>2695</v>
      </c>
      <c r="E2112" s="317" t="s">
        <v>3</v>
      </c>
      <c r="F2112" s="317" t="s">
        <v>2983</v>
      </c>
      <c r="G2112" s="318" t="s">
        <v>807</v>
      </c>
      <c r="H2112" s="319">
        <v>5.0166666667093525</v>
      </c>
      <c r="I2112" s="319">
        <v>0</v>
      </c>
      <c r="J2112" s="319">
        <v>0</v>
      </c>
      <c r="K2112" s="320">
        <v>30</v>
      </c>
      <c r="L2112" s="320">
        <v>45</v>
      </c>
      <c r="M2112" s="320">
        <v>1</v>
      </c>
      <c r="N2112" s="333" t="s">
        <v>225</v>
      </c>
      <c r="O2112" s="333" t="s">
        <v>225</v>
      </c>
      <c r="P2112" s="334" t="s">
        <v>225</v>
      </c>
      <c r="Q2112" s="144"/>
    </row>
    <row r="2113" spans="3:17" x14ac:dyDescent="0.2">
      <c r="C2113" s="315">
        <v>217</v>
      </c>
      <c r="D2113" s="316" t="s">
        <v>2700</v>
      </c>
      <c r="E2113" s="317" t="s">
        <v>3</v>
      </c>
      <c r="F2113" s="317" t="s">
        <v>2987</v>
      </c>
      <c r="G2113" s="318" t="s">
        <v>288</v>
      </c>
      <c r="H2113" s="319">
        <v>2.3099999999860303</v>
      </c>
      <c r="I2113" s="319">
        <v>0.56000000000931327</v>
      </c>
      <c r="J2113" s="319">
        <v>0</v>
      </c>
      <c r="K2113" s="320">
        <v>30</v>
      </c>
      <c r="L2113" s="320">
        <v>45</v>
      </c>
      <c r="M2113" s="320">
        <v>1</v>
      </c>
      <c r="N2113" s="333" t="s">
        <v>225</v>
      </c>
      <c r="O2113" s="333" t="s">
        <v>225</v>
      </c>
      <c r="P2113" s="334" t="s">
        <v>225</v>
      </c>
      <c r="Q2113" s="144"/>
    </row>
    <row r="2114" spans="3:17" x14ac:dyDescent="0.2">
      <c r="C2114" s="315">
        <v>224</v>
      </c>
      <c r="D2114" s="316" t="s">
        <v>2695</v>
      </c>
      <c r="E2114" s="317" t="s">
        <v>3</v>
      </c>
      <c r="F2114" s="317" t="s">
        <v>2988</v>
      </c>
      <c r="G2114" s="318" t="s">
        <v>816</v>
      </c>
      <c r="H2114" s="319">
        <v>0</v>
      </c>
      <c r="I2114" s="319">
        <v>1.2766666666720994</v>
      </c>
      <c r="J2114" s="319">
        <v>0.2</v>
      </c>
      <c r="K2114" s="320">
        <v>30</v>
      </c>
      <c r="L2114" s="320">
        <v>45</v>
      </c>
      <c r="M2114" s="320">
        <v>1</v>
      </c>
      <c r="N2114" s="333" t="s">
        <v>225</v>
      </c>
      <c r="O2114" s="333" t="s">
        <v>225</v>
      </c>
      <c r="P2114" s="334" t="s">
        <v>225</v>
      </c>
      <c r="Q2114" s="144"/>
    </row>
    <row r="2115" spans="3:17" x14ac:dyDescent="0.2">
      <c r="C2115" s="315">
        <v>225</v>
      </c>
      <c r="D2115" s="316" t="s">
        <v>2695</v>
      </c>
      <c r="E2115" s="317" t="s">
        <v>3</v>
      </c>
      <c r="F2115" s="317" t="s">
        <v>2989</v>
      </c>
      <c r="G2115" s="318" t="s">
        <v>820</v>
      </c>
      <c r="H2115" s="319">
        <v>1.1533333333209157</v>
      </c>
      <c r="I2115" s="319">
        <v>0</v>
      </c>
      <c r="J2115" s="319">
        <v>0</v>
      </c>
      <c r="K2115" s="320">
        <v>30</v>
      </c>
      <c r="L2115" s="320">
        <v>45</v>
      </c>
      <c r="M2115" s="320">
        <v>1</v>
      </c>
      <c r="N2115" s="333" t="s">
        <v>225</v>
      </c>
      <c r="O2115" s="333" t="s">
        <v>225</v>
      </c>
      <c r="P2115" s="334" t="s">
        <v>225</v>
      </c>
      <c r="Q2115" s="144"/>
    </row>
    <row r="2116" spans="3:17" x14ac:dyDescent="0.2">
      <c r="C2116" s="315">
        <v>228</v>
      </c>
      <c r="D2116" s="316" t="s">
        <v>2695</v>
      </c>
      <c r="E2116" s="317" t="s">
        <v>3</v>
      </c>
      <c r="F2116" s="317" t="s">
        <v>2978</v>
      </c>
      <c r="G2116" s="318" t="s">
        <v>811</v>
      </c>
      <c r="H2116" s="319" t="s">
        <v>84</v>
      </c>
      <c r="I2116" s="319" t="s">
        <v>84</v>
      </c>
      <c r="J2116" s="319" t="s">
        <v>84</v>
      </c>
      <c r="K2116" s="320">
        <v>30</v>
      </c>
      <c r="L2116" s="320">
        <v>45</v>
      </c>
      <c r="M2116" s="320">
        <v>1</v>
      </c>
      <c r="N2116" s="333" t="s">
        <v>4096</v>
      </c>
      <c r="O2116" s="333" t="s">
        <v>4096</v>
      </c>
      <c r="P2116" s="334" t="s">
        <v>4096</v>
      </c>
      <c r="Q2116" s="144"/>
    </row>
    <row r="2117" spans="3:17" x14ac:dyDescent="0.2">
      <c r="C2117" s="315">
        <v>229</v>
      </c>
      <c r="D2117" s="316" t="s">
        <v>2695</v>
      </c>
      <c r="E2117" s="317" t="s">
        <v>3</v>
      </c>
      <c r="F2117" s="317" t="s">
        <v>2990</v>
      </c>
      <c r="G2117" s="318" t="s">
        <v>821</v>
      </c>
      <c r="H2117" s="319">
        <v>9.3966666667372927</v>
      </c>
      <c r="I2117" s="319">
        <v>0</v>
      </c>
      <c r="J2117" s="319">
        <v>0</v>
      </c>
      <c r="K2117" s="320">
        <v>30</v>
      </c>
      <c r="L2117" s="320">
        <v>45</v>
      </c>
      <c r="M2117" s="320">
        <v>1</v>
      </c>
      <c r="N2117" s="333" t="s">
        <v>225</v>
      </c>
      <c r="O2117" s="333" t="s">
        <v>225</v>
      </c>
      <c r="P2117" s="334" t="s">
        <v>225</v>
      </c>
      <c r="Q2117" s="144"/>
    </row>
    <row r="2118" spans="3:17" x14ac:dyDescent="0.2">
      <c r="C2118" s="315">
        <v>231</v>
      </c>
      <c r="D2118" s="316" t="s">
        <v>2695</v>
      </c>
      <c r="E2118" s="317" t="s">
        <v>3</v>
      </c>
      <c r="F2118" s="317" t="s">
        <v>2990</v>
      </c>
      <c r="G2118" s="318" t="s">
        <v>822</v>
      </c>
      <c r="H2118" s="319">
        <v>0</v>
      </c>
      <c r="I2118" s="319">
        <v>146.05000000001164</v>
      </c>
      <c r="J2118" s="319">
        <v>0</v>
      </c>
      <c r="K2118" s="320">
        <v>30</v>
      </c>
      <c r="L2118" s="320">
        <v>45</v>
      </c>
      <c r="M2118" s="320">
        <v>1</v>
      </c>
      <c r="N2118" s="333" t="s">
        <v>225</v>
      </c>
      <c r="O2118" s="333" t="s">
        <v>224</v>
      </c>
      <c r="P2118" s="334" t="s">
        <v>225</v>
      </c>
      <c r="Q2118" s="144"/>
    </row>
    <row r="2119" spans="3:17" x14ac:dyDescent="0.2">
      <c r="C2119" s="315">
        <v>235</v>
      </c>
      <c r="D2119" s="316" t="s">
        <v>2695</v>
      </c>
      <c r="E2119" s="317" t="s">
        <v>3</v>
      </c>
      <c r="F2119" s="317" t="s">
        <v>2980</v>
      </c>
      <c r="G2119" s="318" t="s">
        <v>845</v>
      </c>
      <c r="H2119" s="319" t="s">
        <v>84</v>
      </c>
      <c r="I2119" s="319" t="s">
        <v>84</v>
      </c>
      <c r="J2119" s="319" t="s">
        <v>84</v>
      </c>
      <c r="K2119" s="320">
        <v>30</v>
      </c>
      <c r="L2119" s="320">
        <v>45</v>
      </c>
      <c r="M2119" s="320">
        <v>1</v>
      </c>
      <c r="N2119" s="333" t="s">
        <v>4096</v>
      </c>
      <c r="O2119" s="333" t="s">
        <v>4096</v>
      </c>
      <c r="P2119" s="334" t="s">
        <v>4096</v>
      </c>
      <c r="Q2119" s="144"/>
    </row>
    <row r="2120" spans="3:17" x14ac:dyDescent="0.2">
      <c r="C2120" s="315">
        <v>236</v>
      </c>
      <c r="D2120" s="316" t="s">
        <v>2695</v>
      </c>
      <c r="E2120" s="317" t="s">
        <v>3</v>
      </c>
      <c r="F2120" s="317" t="s">
        <v>2980</v>
      </c>
      <c r="G2120" s="318" t="s">
        <v>846</v>
      </c>
      <c r="H2120" s="319">
        <v>2.5599999999976717</v>
      </c>
      <c r="I2120" s="319">
        <v>0</v>
      </c>
      <c r="J2120" s="319">
        <v>0</v>
      </c>
      <c r="K2120" s="320">
        <v>30</v>
      </c>
      <c r="L2120" s="320">
        <v>45</v>
      </c>
      <c r="M2120" s="320">
        <v>1</v>
      </c>
      <c r="N2120" s="333" t="s">
        <v>225</v>
      </c>
      <c r="O2120" s="333" t="s">
        <v>225</v>
      </c>
      <c r="P2120" s="334" t="s">
        <v>225</v>
      </c>
      <c r="Q2120" s="144"/>
    </row>
    <row r="2121" spans="3:17" x14ac:dyDescent="0.2">
      <c r="C2121" s="315">
        <v>279</v>
      </c>
      <c r="D2121" s="316" t="s">
        <v>2695</v>
      </c>
      <c r="E2121" s="317" t="s">
        <v>3</v>
      </c>
      <c r="F2121" s="317" t="s">
        <v>2991</v>
      </c>
      <c r="G2121" s="318" t="s">
        <v>818</v>
      </c>
      <c r="H2121" s="319">
        <v>2.1299999999930153</v>
      </c>
      <c r="I2121" s="319">
        <v>0</v>
      </c>
      <c r="J2121" s="319">
        <v>0</v>
      </c>
      <c r="K2121" s="320">
        <v>30</v>
      </c>
      <c r="L2121" s="320">
        <v>45</v>
      </c>
      <c r="M2121" s="320">
        <v>1</v>
      </c>
      <c r="N2121" s="333" t="s">
        <v>225</v>
      </c>
      <c r="O2121" s="333" t="s">
        <v>225</v>
      </c>
      <c r="P2121" s="334" t="s">
        <v>225</v>
      </c>
      <c r="Q2121" s="144"/>
    </row>
    <row r="2122" spans="3:17" x14ac:dyDescent="0.2">
      <c r="C2122" s="315">
        <v>282</v>
      </c>
      <c r="D2122" s="316" t="s">
        <v>2695</v>
      </c>
      <c r="E2122" s="317" t="s">
        <v>3</v>
      </c>
      <c r="F2122" s="317" t="s">
        <v>2992</v>
      </c>
      <c r="G2122" s="318" t="s">
        <v>815</v>
      </c>
      <c r="H2122" s="319">
        <v>3.843333333323244</v>
      </c>
      <c r="I2122" s="319">
        <v>0</v>
      </c>
      <c r="J2122" s="319">
        <v>0</v>
      </c>
      <c r="K2122" s="320">
        <v>30</v>
      </c>
      <c r="L2122" s="320">
        <v>45</v>
      </c>
      <c r="M2122" s="320">
        <v>1</v>
      </c>
      <c r="N2122" s="333" t="s">
        <v>225</v>
      </c>
      <c r="O2122" s="333" t="s">
        <v>225</v>
      </c>
      <c r="P2122" s="334" t="s">
        <v>225</v>
      </c>
      <c r="Q2122" s="144"/>
    </row>
    <row r="2123" spans="3:17" x14ac:dyDescent="0.2">
      <c r="C2123" s="315">
        <v>283</v>
      </c>
      <c r="D2123" s="316" t="s">
        <v>2695</v>
      </c>
      <c r="E2123" s="317" t="s">
        <v>3</v>
      </c>
      <c r="F2123" s="317" t="s">
        <v>2979</v>
      </c>
      <c r="G2123" s="318" t="s">
        <v>830</v>
      </c>
      <c r="H2123" s="319">
        <v>7.1866666666581303</v>
      </c>
      <c r="I2123" s="319">
        <v>7.4233333333628257</v>
      </c>
      <c r="J2123" s="319">
        <v>0.2</v>
      </c>
      <c r="K2123" s="320">
        <v>30</v>
      </c>
      <c r="L2123" s="320">
        <v>45</v>
      </c>
      <c r="M2123" s="320">
        <v>1</v>
      </c>
      <c r="N2123" s="333" t="s">
        <v>225</v>
      </c>
      <c r="O2123" s="333" t="s">
        <v>225</v>
      </c>
      <c r="P2123" s="334" t="s">
        <v>225</v>
      </c>
      <c r="Q2123" s="144"/>
    </row>
    <row r="2124" spans="3:17" x14ac:dyDescent="0.2">
      <c r="C2124" s="315">
        <v>284</v>
      </c>
      <c r="D2124" s="316" t="s">
        <v>2695</v>
      </c>
      <c r="E2124" s="317" t="s">
        <v>3</v>
      </c>
      <c r="F2124" s="317" t="s">
        <v>2979</v>
      </c>
      <c r="G2124" s="318" t="s">
        <v>831</v>
      </c>
      <c r="H2124" s="319">
        <v>8.7800000000162992</v>
      </c>
      <c r="I2124" s="319">
        <v>30.556666666665116</v>
      </c>
      <c r="J2124" s="319">
        <v>0.2</v>
      </c>
      <c r="K2124" s="320">
        <v>30</v>
      </c>
      <c r="L2124" s="320">
        <v>45</v>
      </c>
      <c r="M2124" s="320">
        <v>1</v>
      </c>
      <c r="N2124" s="333" t="s">
        <v>225</v>
      </c>
      <c r="O2124" s="333" t="s">
        <v>225</v>
      </c>
      <c r="P2124" s="334" t="s">
        <v>225</v>
      </c>
      <c r="Q2124" s="144"/>
    </row>
    <row r="2125" spans="3:17" x14ac:dyDescent="0.2">
      <c r="C2125" s="315">
        <v>285</v>
      </c>
      <c r="D2125" s="316" t="s">
        <v>2695</v>
      </c>
      <c r="E2125" s="317" t="s">
        <v>3</v>
      </c>
      <c r="F2125" s="317" t="s">
        <v>2993</v>
      </c>
      <c r="G2125" s="318" t="s">
        <v>837</v>
      </c>
      <c r="H2125" s="319">
        <v>2.5899999999906869</v>
      </c>
      <c r="I2125" s="319">
        <v>66.353333333332557</v>
      </c>
      <c r="J2125" s="319">
        <v>0</v>
      </c>
      <c r="K2125" s="320">
        <v>30</v>
      </c>
      <c r="L2125" s="320">
        <v>45</v>
      </c>
      <c r="M2125" s="320">
        <v>1</v>
      </c>
      <c r="N2125" s="333" t="s">
        <v>225</v>
      </c>
      <c r="O2125" s="333" t="s">
        <v>224</v>
      </c>
      <c r="P2125" s="334" t="s">
        <v>225</v>
      </c>
      <c r="Q2125" s="144"/>
    </row>
    <row r="2126" spans="3:17" x14ac:dyDescent="0.2">
      <c r="C2126" s="315">
        <v>286</v>
      </c>
      <c r="D2126" s="316" t="s">
        <v>2695</v>
      </c>
      <c r="E2126" s="317" t="s">
        <v>3</v>
      </c>
      <c r="F2126" s="317" t="s">
        <v>2993</v>
      </c>
      <c r="G2126" s="318" t="s">
        <v>838</v>
      </c>
      <c r="H2126" s="319">
        <v>1.3400000000023284</v>
      </c>
      <c r="I2126" s="319">
        <v>0</v>
      </c>
      <c r="J2126" s="319">
        <v>0</v>
      </c>
      <c r="K2126" s="320">
        <v>30</v>
      </c>
      <c r="L2126" s="320">
        <v>45</v>
      </c>
      <c r="M2126" s="320">
        <v>1</v>
      </c>
      <c r="N2126" s="333" t="s">
        <v>225</v>
      </c>
      <c r="O2126" s="333" t="s">
        <v>225</v>
      </c>
      <c r="P2126" s="334" t="s">
        <v>225</v>
      </c>
      <c r="Q2126" s="144"/>
    </row>
    <row r="2127" spans="3:17" x14ac:dyDescent="0.2">
      <c r="C2127" s="315">
        <v>289</v>
      </c>
      <c r="D2127" s="316" t="s">
        <v>2695</v>
      </c>
      <c r="E2127" s="317" t="s">
        <v>3</v>
      </c>
      <c r="F2127" s="317" t="s">
        <v>2994</v>
      </c>
      <c r="G2127" s="318" t="s">
        <v>843</v>
      </c>
      <c r="H2127" s="319">
        <v>0</v>
      </c>
      <c r="I2127" s="319">
        <v>1.4000000000232831</v>
      </c>
      <c r="J2127" s="319">
        <v>0.2</v>
      </c>
      <c r="K2127" s="320">
        <v>30</v>
      </c>
      <c r="L2127" s="320">
        <v>45</v>
      </c>
      <c r="M2127" s="320">
        <v>1</v>
      </c>
      <c r="N2127" s="333" t="s">
        <v>225</v>
      </c>
      <c r="O2127" s="333" t="s">
        <v>225</v>
      </c>
      <c r="P2127" s="334" t="s">
        <v>225</v>
      </c>
      <c r="Q2127" s="144"/>
    </row>
    <row r="2128" spans="3:17" x14ac:dyDescent="0.2">
      <c r="C2128" s="315">
        <v>291</v>
      </c>
      <c r="D2128" s="316" t="s">
        <v>2695</v>
      </c>
      <c r="E2128" s="317" t="s">
        <v>3</v>
      </c>
      <c r="F2128" s="317" t="s">
        <v>2995</v>
      </c>
      <c r="G2128" s="318" t="s">
        <v>2996</v>
      </c>
      <c r="H2128" s="319">
        <v>12.639999999990687</v>
      </c>
      <c r="I2128" s="319">
        <v>0.10000000001164154</v>
      </c>
      <c r="J2128" s="319">
        <v>0.4</v>
      </c>
      <c r="K2128" s="320">
        <v>30</v>
      </c>
      <c r="L2128" s="320">
        <v>45</v>
      </c>
      <c r="M2128" s="320">
        <v>1</v>
      </c>
      <c r="N2128" s="333" t="s">
        <v>225</v>
      </c>
      <c r="O2128" s="333" t="s">
        <v>225</v>
      </c>
      <c r="P2128" s="334" t="s">
        <v>225</v>
      </c>
      <c r="Q2128" s="144"/>
    </row>
    <row r="2129" spans="3:17" x14ac:dyDescent="0.2">
      <c r="C2129" s="315">
        <v>319</v>
      </c>
      <c r="D2129" s="316" t="s">
        <v>2695</v>
      </c>
      <c r="E2129" s="317" t="s">
        <v>3</v>
      </c>
      <c r="F2129" s="317" t="s">
        <v>2997</v>
      </c>
      <c r="G2129" s="318" t="s">
        <v>817</v>
      </c>
      <c r="H2129" s="319">
        <v>2.2266666666604578</v>
      </c>
      <c r="I2129" s="319">
        <v>0</v>
      </c>
      <c r="J2129" s="319">
        <v>0</v>
      </c>
      <c r="K2129" s="320">
        <v>30</v>
      </c>
      <c r="L2129" s="320">
        <v>45</v>
      </c>
      <c r="M2129" s="320">
        <v>1</v>
      </c>
      <c r="N2129" s="333" t="s">
        <v>225</v>
      </c>
      <c r="O2129" s="333" t="s">
        <v>225</v>
      </c>
      <c r="P2129" s="334" t="s">
        <v>225</v>
      </c>
      <c r="Q2129" s="144"/>
    </row>
    <row r="2130" spans="3:17" x14ac:dyDescent="0.2">
      <c r="C2130" s="315">
        <v>320</v>
      </c>
      <c r="D2130" s="316" t="s">
        <v>2695</v>
      </c>
      <c r="E2130" s="317" t="s">
        <v>3</v>
      </c>
      <c r="F2130" s="317" t="s">
        <v>2998</v>
      </c>
      <c r="G2130" s="318" t="s">
        <v>840</v>
      </c>
      <c r="H2130" s="319">
        <v>4.9299999999697324</v>
      </c>
      <c r="I2130" s="319">
        <v>0</v>
      </c>
      <c r="J2130" s="319">
        <v>0</v>
      </c>
      <c r="K2130" s="320">
        <v>30</v>
      </c>
      <c r="L2130" s="320">
        <v>45</v>
      </c>
      <c r="M2130" s="320">
        <v>1</v>
      </c>
      <c r="N2130" s="333" t="s">
        <v>225</v>
      </c>
      <c r="O2130" s="333" t="s">
        <v>225</v>
      </c>
      <c r="P2130" s="334" t="s">
        <v>225</v>
      </c>
      <c r="Q2130" s="144"/>
    </row>
    <row r="2131" spans="3:17" x14ac:dyDescent="0.2">
      <c r="C2131" s="315">
        <v>321</v>
      </c>
      <c r="D2131" s="316" t="s">
        <v>2695</v>
      </c>
      <c r="E2131" s="317" t="s">
        <v>3</v>
      </c>
      <c r="F2131" s="317" t="s">
        <v>2999</v>
      </c>
      <c r="G2131" s="318" t="s">
        <v>814</v>
      </c>
      <c r="H2131" s="319">
        <v>8.5966666666441593</v>
      </c>
      <c r="I2131" s="319">
        <v>8.8533333333441995</v>
      </c>
      <c r="J2131" s="319">
        <v>0.4</v>
      </c>
      <c r="K2131" s="320">
        <v>30</v>
      </c>
      <c r="L2131" s="320">
        <v>45</v>
      </c>
      <c r="M2131" s="320">
        <v>1</v>
      </c>
      <c r="N2131" s="333" t="s">
        <v>225</v>
      </c>
      <c r="O2131" s="333" t="s">
        <v>225</v>
      </c>
      <c r="P2131" s="334" t="s">
        <v>225</v>
      </c>
      <c r="Q2131" s="144"/>
    </row>
    <row r="2132" spans="3:17" x14ac:dyDescent="0.2">
      <c r="C2132" s="315">
        <v>322</v>
      </c>
      <c r="D2132" s="316" t="s">
        <v>2695</v>
      </c>
      <c r="E2132" s="317" t="s">
        <v>3</v>
      </c>
      <c r="F2132" s="317" t="s">
        <v>3000</v>
      </c>
      <c r="G2132" s="318" t="s">
        <v>819</v>
      </c>
      <c r="H2132" s="319">
        <v>1.2999999999767171</v>
      </c>
      <c r="I2132" s="319">
        <v>1.196666666690726</v>
      </c>
      <c r="J2132" s="319">
        <v>0</v>
      </c>
      <c r="K2132" s="320">
        <v>30</v>
      </c>
      <c r="L2132" s="320">
        <v>45</v>
      </c>
      <c r="M2132" s="320">
        <v>1</v>
      </c>
      <c r="N2132" s="333" t="s">
        <v>225</v>
      </c>
      <c r="O2132" s="333" t="s">
        <v>225</v>
      </c>
      <c r="P2132" s="334" t="s">
        <v>225</v>
      </c>
      <c r="Q2132" s="144"/>
    </row>
    <row r="2133" spans="3:17" x14ac:dyDescent="0.2">
      <c r="C2133" s="315">
        <v>323</v>
      </c>
      <c r="D2133" s="316" t="s">
        <v>2695</v>
      </c>
      <c r="E2133" s="317" t="s">
        <v>3</v>
      </c>
      <c r="F2133" s="317" t="s">
        <v>2976</v>
      </c>
      <c r="G2133" s="318" t="s">
        <v>809</v>
      </c>
      <c r="H2133" s="319" t="s">
        <v>84</v>
      </c>
      <c r="I2133" s="319" t="s">
        <v>84</v>
      </c>
      <c r="J2133" s="319" t="s">
        <v>84</v>
      </c>
      <c r="K2133" s="320">
        <v>30</v>
      </c>
      <c r="L2133" s="320">
        <v>45</v>
      </c>
      <c r="M2133" s="320">
        <v>1</v>
      </c>
      <c r="N2133" s="333" t="s">
        <v>4096</v>
      </c>
      <c r="O2133" s="333" t="s">
        <v>4096</v>
      </c>
      <c r="P2133" s="334" t="s">
        <v>4096</v>
      </c>
      <c r="Q2133" s="144"/>
    </row>
    <row r="2134" spans="3:17" x14ac:dyDescent="0.2">
      <c r="C2134" s="315">
        <v>324</v>
      </c>
      <c r="D2134" s="316" t="s">
        <v>2695</v>
      </c>
      <c r="E2134" s="317" t="s">
        <v>3</v>
      </c>
      <c r="F2134" s="317" t="s">
        <v>2976</v>
      </c>
      <c r="G2134" s="318" t="s">
        <v>810</v>
      </c>
      <c r="H2134" s="319">
        <v>1.1766666666604579</v>
      </c>
      <c r="I2134" s="319">
        <v>0.14000000000232832</v>
      </c>
      <c r="J2134" s="319">
        <v>0.2</v>
      </c>
      <c r="K2134" s="320">
        <v>30</v>
      </c>
      <c r="L2134" s="320">
        <v>45</v>
      </c>
      <c r="M2134" s="320">
        <v>1</v>
      </c>
      <c r="N2134" s="333" t="s">
        <v>225</v>
      </c>
      <c r="O2134" s="333" t="s">
        <v>225</v>
      </c>
      <c r="P2134" s="334" t="s">
        <v>225</v>
      </c>
      <c r="Q2134" s="144"/>
    </row>
    <row r="2135" spans="3:17" x14ac:dyDescent="0.2">
      <c r="C2135" s="315">
        <v>741</v>
      </c>
      <c r="D2135" s="316" t="s">
        <v>2695</v>
      </c>
      <c r="E2135" s="317" t="s">
        <v>3</v>
      </c>
      <c r="F2135" s="317" t="s">
        <v>3001</v>
      </c>
      <c r="G2135" s="318" t="s">
        <v>823</v>
      </c>
      <c r="H2135" s="319">
        <v>1.1766666666604579</v>
      </c>
      <c r="I2135" s="319">
        <v>11.203333333355841</v>
      </c>
      <c r="J2135" s="319">
        <v>0</v>
      </c>
      <c r="K2135" s="320">
        <v>30</v>
      </c>
      <c r="L2135" s="320">
        <v>45</v>
      </c>
      <c r="M2135" s="320">
        <v>1</v>
      </c>
      <c r="N2135" s="333" t="s">
        <v>225</v>
      </c>
      <c r="O2135" s="333" t="s">
        <v>225</v>
      </c>
      <c r="P2135" s="334" t="s">
        <v>225</v>
      </c>
      <c r="Q2135" s="144"/>
    </row>
    <row r="2136" spans="3:17" x14ac:dyDescent="0.2">
      <c r="C2136" s="315">
        <v>742</v>
      </c>
      <c r="D2136" s="316" t="s">
        <v>2695</v>
      </c>
      <c r="E2136" s="317" t="s">
        <v>3</v>
      </c>
      <c r="F2136" s="317" t="s">
        <v>3001</v>
      </c>
      <c r="G2136" s="318" t="s">
        <v>824</v>
      </c>
      <c r="H2136" s="319">
        <v>20.69333333334653</v>
      </c>
      <c r="I2136" s="319">
        <v>1.5866666666697711</v>
      </c>
      <c r="J2136" s="319">
        <v>0</v>
      </c>
      <c r="K2136" s="320">
        <v>30</v>
      </c>
      <c r="L2136" s="320">
        <v>45</v>
      </c>
      <c r="M2136" s="320">
        <v>1</v>
      </c>
      <c r="N2136" s="333" t="s">
        <v>225</v>
      </c>
      <c r="O2136" s="333" t="s">
        <v>225</v>
      </c>
      <c r="P2136" s="334" t="s">
        <v>225</v>
      </c>
      <c r="Q2136" s="144"/>
    </row>
    <row r="2137" spans="3:17" x14ac:dyDescent="0.2">
      <c r="C2137" s="315">
        <v>743</v>
      </c>
      <c r="D2137" s="316" t="s">
        <v>2695</v>
      </c>
      <c r="E2137" s="317" t="s">
        <v>3</v>
      </c>
      <c r="F2137" s="317" t="s">
        <v>3001</v>
      </c>
      <c r="G2137" s="318" t="s">
        <v>825</v>
      </c>
      <c r="H2137" s="319">
        <v>2.4266666666488166</v>
      </c>
      <c r="I2137" s="319">
        <v>0</v>
      </c>
      <c r="J2137" s="319">
        <v>0</v>
      </c>
      <c r="K2137" s="320">
        <v>30</v>
      </c>
      <c r="L2137" s="320">
        <v>45</v>
      </c>
      <c r="M2137" s="320">
        <v>1</v>
      </c>
      <c r="N2137" s="333" t="s">
        <v>225</v>
      </c>
      <c r="O2137" s="333" t="s">
        <v>225</v>
      </c>
      <c r="P2137" s="334" t="s">
        <v>225</v>
      </c>
      <c r="Q2137" s="144"/>
    </row>
    <row r="2138" spans="3:17" x14ac:dyDescent="0.2">
      <c r="C2138" s="315">
        <v>745</v>
      </c>
      <c r="D2138" s="316" t="s">
        <v>2695</v>
      </c>
      <c r="E2138" s="317" t="s">
        <v>3</v>
      </c>
      <c r="F2138" s="317" t="s">
        <v>3002</v>
      </c>
      <c r="G2138" s="318" t="s">
        <v>827</v>
      </c>
      <c r="H2138" s="319">
        <v>1.1900000000023283</v>
      </c>
      <c r="I2138" s="319">
        <v>0</v>
      </c>
      <c r="J2138" s="319">
        <v>0</v>
      </c>
      <c r="K2138" s="320">
        <v>30</v>
      </c>
      <c r="L2138" s="320">
        <v>45</v>
      </c>
      <c r="M2138" s="320">
        <v>1</v>
      </c>
      <c r="N2138" s="333" t="s">
        <v>225</v>
      </c>
      <c r="O2138" s="333" t="s">
        <v>225</v>
      </c>
      <c r="P2138" s="334" t="s">
        <v>225</v>
      </c>
      <c r="Q2138" s="144"/>
    </row>
    <row r="2139" spans="3:17" x14ac:dyDescent="0.2">
      <c r="C2139" s="315">
        <v>748</v>
      </c>
      <c r="D2139" s="316" t="s">
        <v>2695</v>
      </c>
      <c r="E2139" s="317" t="s">
        <v>3</v>
      </c>
      <c r="F2139" s="317" t="s">
        <v>3003</v>
      </c>
      <c r="G2139" s="318" t="s">
        <v>832</v>
      </c>
      <c r="H2139" s="319">
        <v>4.3333333333488557</v>
      </c>
      <c r="I2139" s="319">
        <v>0.33333333333721388</v>
      </c>
      <c r="J2139" s="319">
        <v>0.2</v>
      </c>
      <c r="K2139" s="320">
        <v>30</v>
      </c>
      <c r="L2139" s="320">
        <v>45</v>
      </c>
      <c r="M2139" s="320">
        <v>1</v>
      </c>
      <c r="N2139" s="333" t="s">
        <v>225</v>
      </c>
      <c r="O2139" s="333" t="s">
        <v>225</v>
      </c>
      <c r="P2139" s="334" t="s">
        <v>225</v>
      </c>
      <c r="Q2139" s="144"/>
    </row>
    <row r="2140" spans="3:17" x14ac:dyDescent="0.2">
      <c r="C2140" s="315">
        <v>749</v>
      </c>
      <c r="D2140" s="316" t="s">
        <v>2695</v>
      </c>
      <c r="E2140" s="317" t="s">
        <v>3</v>
      </c>
      <c r="F2140" s="317" t="s">
        <v>3003</v>
      </c>
      <c r="G2140" s="318" t="s">
        <v>833</v>
      </c>
      <c r="H2140" s="319">
        <v>84.316666666651145</v>
      </c>
      <c r="I2140" s="319">
        <v>0</v>
      </c>
      <c r="J2140" s="319">
        <v>0</v>
      </c>
      <c r="K2140" s="320">
        <v>30</v>
      </c>
      <c r="L2140" s="320">
        <v>45</v>
      </c>
      <c r="M2140" s="320">
        <v>1</v>
      </c>
      <c r="N2140" s="333" t="s">
        <v>224</v>
      </c>
      <c r="O2140" s="333" t="s">
        <v>225</v>
      </c>
      <c r="P2140" s="334" t="s">
        <v>225</v>
      </c>
      <c r="Q2140" s="144"/>
    </row>
    <row r="2141" spans="3:17" x14ac:dyDescent="0.2">
      <c r="C2141" s="315">
        <v>750</v>
      </c>
      <c r="D2141" s="316" t="s">
        <v>2695</v>
      </c>
      <c r="E2141" s="317" t="s">
        <v>3</v>
      </c>
      <c r="F2141" s="317" t="s">
        <v>3003</v>
      </c>
      <c r="G2141" s="318" t="s">
        <v>834</v>
      </c>
      <c r="H2141" s="319">
        <v>1.0100000000093132</v>
      </c>
      <c r="I2141" s="319">
        <v>0</v>
      </c>
      <c r="J2141" s="319">
        <v>0</v>
      </c>
      <c r="K2141" s="320">
        <v>30</v>
      </c>
      <c r="L2141" s="320">
        <v>45</v>
      </c>
      <c r="M2141" s="320">
        <v>1</v>
      </c>
      <c r="N2141" s="333" t="s">
        <v>225</v>
      </c>
      <c r="O2141" s="333" t="s">
        <v>225</v>
      </c>
      <c r="P2141" s="334" t="s">
        <v>225</v>
      </c>
      <c r="Q2141" s="144"/>
    </row>
    <row r="2142" spans="3:17" x14ac:dyDescent="0.2">
      <c r="C2142" s="315">
        <v>752</v>
      </c>
      <c r="D2142" s="316" t="s">
        <v>2695</v>
      </c>
      <c r="E2142" s="317" t="s">
        <v>3</v>
      </c>
      <c r="F2142" s="317" t="s">
        <v>3004</v>
      </c>
      <c r="G2142" s="318" t="s">
        <v>835</v>
      </c>
      <c r="H2142" s="319">
        <v>1.7800000000046567</v>
      </c>
      <c r="I2142" s="319">
        <v>91.183333333348855</v>
      </c>
      <c r="J2142" s="319">
        <v>0.2</v>
      </c>
      <c r="K2142" s="320">
        <v>30</v>
      </c>
      <c r="L2142" s="320">
        <v>45</v>
      </c>
      <c r="M2142" s="320">
        <v>1</v>
      </c>
      <c r="N2142" s="333" t="s">
        <v>225</v>
      </c>
      <c r="O2142" s="333" t="s">
        <v>224</v>
      </c>
      <c r="P2142" s="334" t="s">
        <v>225</v>
      </c>
      <c r="Q2142" s="144"/>
    </row>
    <row r="2143" spans="3:17" x14ac:dyDescent="0.2">
      <c r="C2143" s="315">
        <v>753</v>
      </c>
      <c r="D2143" s="316" t="s">
        <v>2695</v>
      </c>
      <c r="E2143" s="317" t="s">
        <v>3</v>
      </c>
      <c r="F2143" s="317" t="s">
        <v>3005</v>
      </c>
      <c r="G2143" s="318" t="s">
        <v>839</v>
      </c>
      <c r="H2143" s="319">
        <v>3.3333333441987636E-3</v>
      </c>
      <c r="I2143" s="319">
        <v>1.2266666666488164</v>
      </c>
      <c r="J2143" s="319">
        <v>0</v>
      </c>
      <c r="K2143" s="320">
        <v>30</v>
      </c>
      <c r="L2143" s="320">
        <v>45</v>
      </c>
      <c r="M2143" s="320">
        <v>1</v>
      </c>
      <c r="N2143" s="333" t="s">
        <v>225</v>
      </c>
      <c r="O2143" s="333" t="s">
        <v>225</v>
      </c>
      <c r="P2143" s="334" t="s">
        <v>225</v>
      </c>
      <c r="Q2143" s="144"/>
    </row>
    <row r="2144" spans="3:17" x14ac:dyDescent="0.2">
      <c r="C2144" s="315">
        <v>754</v>
      </c>
      <c r="D2144" s="316" t="s">
        <v>2695</v>
      </c>
      <c r="E2144" s="317" t="s">
        <v>3</v>
      </c>
      <c r="F2144" s="317" t="s">
        <v>3006</v>
      </c>
      <c r="G2144" s="318" t="s">
        <v>828</v>
      </c>
      <c r="H2144" s="319">
        <v>0</v>
      </c>
      <c r="I2144" s="319">
        <v>1.6733333333395422</v>
      </c>
      <c r="J2144" s="319">
        <v>0</v>
      </c>
      <c r="K2144" s="320">
        <v>30</v>
      </c>
      <c r="L2144" s="320">
        <v>45</v>
      </c>
      <c r="M2144" s="320">
        <v>1</v>
      </c>
      <c r="N2144" s="333" t="s">
        <v>225</v>
      </c>
      <c r="O2144" s="333" t="s">
        <v>225</v>
      </c>
      <c r="P2144" s="334" t="s">
        <v>225</v>
      </c>
      <c r="Q2144" s="144"/>
    </row>
    <row r="2145" spans="3:17" x14ac:dyDescent="0.2">
      <c r="C2145" s="315">
        <v>755</v>
      </c>
      <c r="D2145" s="316" t="s">
        <v>2695</v>
      </c>
      <c r="E2145" s="317" t="s">
        <v>3</v>
      </c>
      <c r="F2145" s="317" t="s">
        <v>3007</v>
      </c>
      <c r="G2145" s="318" t="s">
        <v>841</v>
      </c>
      <c r="H2145" s="319">
        <v>0.98333333332557238</v>
      </c>
      <c r="I2145" s="319">
        <v>0</v>
      </c>
      <c r="J2145" s="319">
        <v>0</v>
      </c>
      <c r="K2145" s="320">
        <v>30</v>
      </c>
      <c r="L2145" s="320">
        <v>45</v>
      </c>
      <c r="M2145" s="320">
        <v>1</v>
      </c>
      <c r="N2145" s="333" t="s">
        <v>225</v>
      </c>
      <c r="O2145" s="333" t="s">
        <v>225</v>
      </c>
      <c r="P2145" s="334" t="s">
        <v>225</v>
      </c>
      <c r="Q2145" s="144"/>
    </row>
    <row r="2146" spans="3:17" x14ac:dyDescent="0.2">
      <c r="C2146" s="315">
        <v>756</v>
      </c>
      <c r="D2146" s="316" t="s">
        <v>2695</v>
      </c>
      <c r="E2146" s="317" t="s">
        <v>3</v>
      </c>
      <c r="F2146" s="317" t="s">
        <v>3007</v>
      </c>
      <c r="G2146" s="318" t="s">
        <v>842</v>
      </c>
      <c r="H2146" s="319">
        <v>0.65999999998603021</v>
      </c>
      <c r="I2146" s="319">
        <v>0</v>
      </c>
      <c r="J2146" s="319">
        <v>0</v>
      </c>
      <c r="K2146" s="320">
        <v>30</v>
      </c>
      <c r="L2146" s="320">
        <v>45</v>
      </c>
      <c r="M2146" s="320">
        <v>1</v>
      </c>
      <c r="N2146" s="333" t="s">
        <v>225</v>
      </c>
      <c r="O2146" s="333" t="s">
        <v>225</v>
      </c>
      <c r="P2146" s="334" t="s">
        <v>225</v>
      </c>
      <c r="Q2146" s="144"/>
    </row>
    <row r="2147" spans="3:17" x14ac:dyDescent="0.2">
      <c r="C2147" s="315">
        <v>757</v>
      </c>
      <c r="D2147" s="316" t="s">
        <v>2695</v>
      </c>
      <c r="E2147" s="317" t="s">
        <v>3</v>
      </c>
      <c r="F2147" s="317" t="s">
        <v>3008</v>
      </c>
      <c r="G2147" s="318" t="s">
        <v>813</v>
      </c>
      <c r="H2147" s="319">
        <v>1.2366666666814128</v>
      </c>
      <c r="I2147" s="319">
        <v>0</v>
      </c>
      <c r="J2147" s="319">
        <v>0</v>
      </c>
      <c r="K2147" s="320">
        <v>30</v>
      </c>
      <c r="L2147" s="320">
        <v>45</v>
      </c>
      <c r="M2147" s="320">
        <v>1</v>
      </c>
      <c r="N2147" s="333" t="s">
        <v>225</v>
      </c>
      <c r="O2147" s="333" t="s">
        <v>225</v>
      </c>
      <c r="P2147" s="334" t="s">
        <v>225</v>
      </c>
      <c r="Q2147" s="144"/>
    </row>
    <row r="2148" spans="3:17" x14ac:dyDescent="0.2">
      <c r="C2148" s="315">
        <v>1067</v>
      </c>
      <c r="D2148" s="316" t="s">
        <v>2695</v>
      </c>
      <c r="E2148" s="317" t="s">
        <v>3</v>
      </c>
      <c r="F2148" s="317" t="s">
        <v>3009</v>
      </c>
      <c r="G2148" s="318" t="s">
        <v>829</v>
      </c>
      <c r="H2148" s="319">
        <v>1.3066666666651146</v>
      </c>
      <c r="I2148" s="319">
        <v>1.2000000000000002</v>
      </c>
      <c r="J2148" s="319">
        <v>0.2</v>
      </c>
      <c r="K2148" s="320">
        <v>30</v>
      </c>
      <c r="L2148" s="320">
        <v>45</v>
      </c>
      <c r="M2148" s="320">
        <v>1</v>
      </c>
      <c r="N2148" s="333" t="s">
        <v>225</v>
      </c>
      <c r="O2148" s="333" t="s">
        <v>225</v>
      </c>
      <c r="P2148" s="334" t="s">
        <v>225</v>
      </c>
      <c r="Q2148" s="144"/>
    </row>
    <row r="2149" spans="3:17" x14ac:dyDescent="0.2">
      <c r="C2149" s="315">
        <v>1069</v>
      </c>
      <c r="D2149" s="316" t="s">
        <v>2695</v>
      </c>
      <c r="E2149" s="317" t="s">
        <v>3</v>
      </c>
      <c r="F2149" s="317" t="s">
        <v>2978</v>
      </c>
      <c r="G2149" s="318" t="s">
        <v>287</v>
      </c>
      <c r="H2149" s="319" t="s">
        <v>84</v>
      </c>
      <c r="I2149" s="319" t="s">
        <v>84</v>
      </c>
      <c r="J2149" s="319" t="s">
        <v>84</v>
      </c>
      <c r="K2149" s="320">
        <v>30</v>
      </c>
      <c r="L2149" s="320">
        <v>45</v>
      </c>
      <c r="M2149" s="320">
        <v>1</v>
      </c>
      <c r="N2149" s="333" t="s">
        <v>4096</v>
      </c>
      <c r="O2149" s="333" t="s">
        <v>4096</v>
      </c>
      <c r="P2149" s="334" t="s">
        <v>4096</v>
      </c>
      <c r="Q2149" s="144"/>
    </row>
    <row r="2150" spans="3:17" x14ac:dyDescent="0.2">
      <c r="C2150" s="315">
        <v>1074</v>
      </c>
      <c r="D2150" s="316" t="s">
        <v>2695</v>
      </c>
      <c r="E2150" s="317" t="s">
        <v>3</v>
      </c>
      <c r="F2150" s="317" t="s">
        <v>2994</v>
      </c>
      <c r="G2150" s="318" t="s">
        <v>290</v>
      </c>
      <c r="H2150" s="319">
        <v>1.1266666666720995</v>
      </c>
      <c r="I2150" s="319">
        <v>5.3333333332557235E-2</v>
      </c>
      <c r="J2150" s="319">
        <v>0</v>
      </c>
      <c r="K2150" s="320">
        <v>30</v>
      </c>
      <c r="L2150" s="320">
        <v>45</v>
      </c>
      <c r="M2150" s="320">
        <v>1</v>
      </c>
      <c r="N2150" s="333" t="s">
        <v>225</v>
      </c>
      <c r="O2150" s="333" t="s">
        <v>225</v>
      </c>
      <c r="P2150" s="334" t="s">
        <v>225</v>
      </c>
      <c r="Q2150" s="144"/>
    </row>
    <row r="2151" spans="3:17" x14ac:dyDescent="0.2">
      <c r="C2151" s="315">
        <v>1085</v>
      </c>
      <c r="D2151" s="316" t="s">
        <v>2695</v>
      </c>
      <c r="E2151" s="317" t="s">
        <v>3</v>
      </c>
      <c r="F2151" s="317" t="s">
        <v>3010</v>
      </c>
      <c r="G2151" s="318" t="s">
        <v>826</v>
      </c>
      <c r="H2151" s="319">
        <v>2.2000000000116415</v>
      </c>
      <c r="I2151" s="319">
        <v>0</v>
      </c>
      <c r="J2151" s="319">
        <v>0</v>
      </c>
      <c r="K2151" s="320">
        <v>30</v>
      </c>
      <c r="L2151" s="320">
        <v>45</v>
      </c>
      <c r="M2151" s="320">
        <v>1</v>
      </c>
      <c r="N2151" s="333" t="s">
        <v>225</v>
      </c>
      <c r="O2151" s="333" t="s">
        <v>225</v>
      </c>
      <c r="P2151" s="334" t="s">
        <v>225</v>
      </c>
      <c r="Q2151" s="144"/>
    </row>
    <row r="2152" spans="3:17" x14ac:dyDescent="0.2">
      <c r="C2152" s="315">
        <v>1190</v>
      </c>
      <c r="D2152" s="316" t="s">
        <v>2695</v>
      </c>
      <c r="E2152" s="317" t="s">
        <v>3</v>
      </c>
      <c r="F2152" s="317" t="s">
        <v>3011</v>
      </c>
      <c r="G2152" s="318" t="s">
        <v>754</v>
      </c>
      <c r="H2152" s="319">
        <v>1.2199999999953435</v>
      </c>
      <c r="I2152" s="319">
        <v>2.7133333333418705</v>
      </c>
      <c r="J2152" s="319">
        <v>0</v>
      </c>
      <c r="K2152" s="320">
        <v>30</v>
      </c>
      <c r="L2152" s="320">
        <v>45</v>
      </c>
      <c r="M2152" s="320">
        <v>1</v>
      </c>
      <c r="N2152" s="333" t="s">
        <v>225</v>
      </c>
      <c r="O2152" s="333" t="s">
        <v>225</v>
      </c>
      <c r="P2152" s="334" t="s">
        <v>225</v>
      </c>
      <c r="Q2152" s="144"/>
    </row>
    <row r="2153" spans="3:17" x14ac:dyDescent="0.2">
      <c r="C2153" s="315">
        <v>1191</v>
      </c>
      <c r="D2153" s="316" t="s">
        <v>2695</v>
      </c>
      <c r="E2153" s="317" t="s">
        <v>3</v>
      </c>
      <c r="F2153" s="317" t="s">
        <v>2978</v>
      </c>
      <c r="G2153" s="318" t="s">
        <v>812</v>
      </c>
      <c r="H2153" s="319">
        <v>0.85666666666511448</v>
      </c>
      <c r="I2153" s="319">
        <v>1.0333333333488555</v>
      </c>
      <c r="J2153" s="319">
        <v>0</v>
      </c>
      <c r="K2153" s="320">
        <v>30</v>
      </c>
      <c r="L2153" s="320">
        <v>45</v>
      </c>
      <c r="M2153" s="320">
        <v>1</v>
      </c>
      <c r="N2153" s="333" t="s">
        <v>225</v>
      </c>
      <c r="O2153" s="333" t="s">
        <v>225</v>
      </c>
      <c r="P2153" s="334" t="s">
        <v>225</v>
      </c>
      <c r="Q2153" s="144"/>
    </row>
    <row r="2154" spans="3:17" x14ac:dyDescent="0.2">
      <c r="C2154" s="315">
        <v>1223</v>
      </c>
      <c r="D2154" s="316" t="s">
        <v>2695</v>
      </c>
      <c r="E2154" s="317" t="s">
        <v>3</v>
      </c>
      <c r="F2154" s="317" t="s">
        <v>2983</v>
      </c>
      <c r="G2154" s="318" t="s">
        <v>806</v>
      </c>
      <c r="H2154" s="319">
        <v>3.326666666683741</v>
      </c>
      <c r="I2154" s="319">
        <v>0.46666666668606926</v>
      </c>
      <c r="J2154" s="319">
        <v>0.2</v>
      </c>
      <c r="K2154" s="320">
        <v>30</v>
      </c>
      <c r="L2154" s="320">
        <v>45</v>
      </c>
      <c r="M2154" s="320">
        <v>1</v>
      </c>
      <c r="N2154" s="333" t="s">
        <v>225</v>
      </c>
      <c r="O2154" s="333" t="s">
        <v>225</v>
      </c>
      <c r="P2154" s="334" t="s">
        <v>225</v>
      </c>
      <c r="Q2154" s="144"/>
    </row>
    <row r="2155" spans="3:17" x14ac:dyDescent="0.2">
      <c r="C2155" s="315">
        <v>1246</v>
      </c>
      <c r="D2155" s="316" t="s">
        <v>2695</v>
      </c>
      <c r="E2155" s="317" t="s">
        <v>3</v>
      </c>
      <c r="F2155" s="317" t="s">
        <v>3012</v>
      </c>
      <c r="G2155" s="318" t="s">
        <v>3013</v>
      </c>
      <c r="H2155" s="319">
        <v>1.1933333333116025</v>
      </c>
      <c r="I2155" s="319">
        <v>0</v>
      </c>
      <c r="J2155" s="319">
        <v>0</v>
      </c>
      <c r="K2155" s="320">
        <v>30</v>
      </c>
      <c r="L2155" s="320">
        <v>45</v>
      </c>
      <c r="M2155" s="320">
        <v>1</v>
      </c>
      <c r="N2155" s="333" t="s">
        <v>225</v>
      </c>
      <c r="O2155" s="333" t="s">
        <v>225</v>
      </c>
      <c r="P2155" s="334" t="s">
        <v>225</v>
      </c>
      <c r="Q2155" s="144"/>
    </row>
    <row r="2156" spans="3:17" x14ac:dyDescent="0.2">
      <c r="C2156" s="315">
        <v>1267</v>
      </c>
      <c r="D2156" s="316" t="s">
        <v>2695</v>
      </c>
      <c r="E2156" s="317" t="s">
        <v>3</v>
      </c>
      <c r="F2156" s="317" t="s">
        <v>3005</v>
      </c>
      <c r="G2156" s="318" t="s">
        <v>3014</v>
      </c>
      <c r="H2156" s="319" t="s">
        <v>84</v>
      </c>
      <c r="I2156" s="319" t="s">
        <v>84</v>
      </c>
      <c r="J2156" s="319" t="s">
        <v>84</v>
      </c>
      <c r="K2156" s="320">
        <v>30</v>
      </c>
      <c r="L2156" s="320">
        <v>45</v>
      </c>
      <c r="M2156" s="320">
        <v>1</v>
      </c>
      <c r="N2156" s="333" t="s">
        <v>4096</v>
      </c>
      <c r="O2156" s="333" t="s">
        <v>4096</v>
      </c>
      <c r="P2156" s="334" t="s">
        <v>4096</v>
      </c>
      <c r="Q2156" s="144"/>
    </row>
    <row r="2157" spans="3:17" x14ac:dyDescent="0.2">
      <c r="C2157" s="315">
        <v>1290</v>
      </c>
      <c r="D2157" s="316" t="s">
        <v>2695</v>
      </c>
      <c r="E2157" s="317" t="s">
        <v>3</v>
      </c>
      <c r="F2157" s="317" t="s">
        <v>3015</v>
      </c>
      <c r="G2157" s="318" t="s">
        <v>3016</v>
      </c>
      <c r="H2157" s="319">
        <v>1.2784363177644902</v>
      </c>
      <c r="I2157" s="319">
        <v>0</v>
      </c>
      <c r="J2157" s="319">
        <v>0</v>
      </c>
      <c r="K2157" s="320">
        <v>30</v>
      </c>
      <c r="L2157" s="320">
        <v>45</v>
      </c>
      <c r="M2157" s="320">
        <v>1</v>
      </c>
      <c r="N2157" s="333" t="s">
        <v>4096</v>
      </c>
      <c r="O2157" s="333" t="s">
        <v>4096</v>
      </c>
      <c r="P2157" s="334" t="s">
        <v>4096</v>
      </c>
      <c r="Q2157" s="144"/>
    </row>
    <row r="2158" spans="3:17" x14ac:dyDescent="0.2">
      <c r="C2158" s="315">
        <v>1302</v>
      </c>
      <c r="D2158" s="316" t="s">
        <v>2695</v>
      </c>
      <c r="E2158" s="317" t="s">
        <v>3</v>
      </c>
      <c r="F2158" s="317" t="s">
        <v>3004</v>
      </c>
      <c r="G2158" s="318" t="s">
        <v>836</v>
      </c>
      <c r="H2158" s="319">
        <v>3.8664045434882728</v>
      </c>
      <c r="I2158" s="319">
        <v>1.2568807339449541</v>
      </c>
      <c r="J2158" s="319">
        <v>0.71821756225425948</v>
      </c>
      <c r="K2158" s="320">
        <v>30</v>
      </c>
      <c r="L2158" s="320">
        <v>45</v>
      </c>
      <c r="M2158" s="320">
        <v>1</v>
      </c>
      <c r="N2158" s="333" t="s">
        <v>4096</v>
      </c>
      <c r="O2158" s="333" t="s">
        <v>4096</v>
      </c>
      <c r="P2158" s="334" t="s">
        <v>4096</v>
      </c>
      <c r="Q2158" s="144"/>
    </row>
    <row r="2159" spans="3:17" x14ac:dyDescent="0.2">
      <c r="C2159" s="315">
        <v>1331</v>
      </c>
      <c r="D2159" s="316" t="s">
        <v>2695</v>
      </c>
      <c r="E2159" s="317" t="s">
        <v>3</v>
      </c>
      <c r="F2159" s="317" t="s">
        <v>2990</v>
      </c>
      <c r="G2159" s="318" t="s">
        <v>3017</v>
      </c>
      <c r="H2159" s="319" t="s">
        <v>7785</v>
      </c>
      <c r="I2159" s="319" t="s">
        <v>7785</v>
      </c>
      <c r="J2159" s="319" t="s">
        <v>7785</v>
      </c>
      <c r="K2159" s="320">
        <v>30</v>
      </c>
      <c r="L2159" s="320">
        <v>45</v>
      </c>
      <c r="M2159" s="320">
        <v>1</v>
      </c>
      <c r="N2159" s="333" t="s">
        <v>4096</v>
      </c>
      <c r="O2159" s="333" t="s">
        <v>4096</v>
      </c>
      <c r="P2159" s="334" t="s">
        <v>4096</v>
      </c>
      <c r="Q2159" s="144"/>
    </row>
    <row r="2160" spans="3:17" x14ac:dyDescent="0.2">
      <c r="C2160" s="315">
        <v>1333</v>
      </c>
      <c r="D2160" s="316" t="s">
        <v>2695</v>
      </c>
      <c r="E2160" s="317" t="s">
        <v>3</v>
      </c>
      <c r="F2160" s="317" t="s">
        <v>3018</v>
      </c>
      <c r="G2160" s="318" t="s">
        <v>3019</v>
      </c>
      <c r="H2160" s="319">
        <v>0</v>
      </c>
      <c r="I2160" s="319">
        <v>4.7108185538794256</v>
      </c>
      <c r="J2160" s="319">
        <v>0.24924965893587991</v>
      </c>
      <c r="K2160" s="320">
        <v>30</v>
      </c>
      <c r="L2160" s="320">
        <v>45</v>
      </c>
      <c r="M2160" s="320">
        <v>1</v>
      </c>
      <c r="N2160" s="333" t="s">
        <v>4096</v>
      </c>
      <c r="O2160" s="333" t="s">
        <v>4096</v>
      </c>
      <c r="P2160" s="334" t="s">
        <v>4096</v>
      </c>
      <c r="Q2160" s="144"/>
    </row>
    <row r="2161" spans="3:17" x14ac:dyDescent="0.2">
      <c r="C2161" s="315">
        <v>1347</v>
      </c>
      <c r="D2161" s="316" t="s">
        <v>2695</v>
      </c>
      <c r="E2161" s="317" t="s">
        <v>3</v>
      </c>
      <c r="F2161" s="317" t="s">
        <v>3007</v>
      </c>
      <c r="G2161" s="318" t="s">
        <v>3020</v>
      </c>
      <c r="H2161" s="319">
        <v>1.3177192982497599</v>
      </c>
      <c r="I2161" s="319">
        <v>9.7938596483972518E-2</v>
      </c>
      <c r="J2161" s="319">
        <v>0.26710526315789468</v>
      </c>
      <c r="K2161" s="320">
        <v>30</v>
      </c>
      <c r="L2161" s="320">
        <v>45</v>
      </c>
      <c r="M2161" s="320">
        <v>1</v>
      </c>
      <c r="N2161" s="333" t="s">
        <v>4096</v>
      </c>
      <c r="O2161" s="333" t="s">
        <v>4096</v>
      </c>
      <c r="P2161" s="334" t="s">
        <v>4096</v>
      </c>
      <c r="Q2161" s="144"/>
    </row>
    <row r="2162" spans="3:17" x14ac:dyDescent="0.2">
      <c r="C2162" s="315">
        <v>1349</v>
      </c>
      <c r="D2162" s="316" t="s">
        <v>2695</v>
      </c>
      <c r="E2162" s="317" t="s">
        <v>3</v>
      </c>
      <c r="F2162" s="317" t="s">
        <v>2995</v>
      </c>
      <c r="G2162" s="318" t="s">
        <v>844</v>
      </c>
      <c r="H2162" s="319">
        <v>3.3577532096771665</v>
      </c>
      <c r="I2162" s="319">
        <v>3.0059058488461061</v>
      </c>
      <c r="J2162" s="319">
        <v>0.52125534950071328</v>
      </c>
      <c r="K2162" s="320">
        <v>30</v>
      </c>
      <c r="L2162" s="320">
        <v>45</v>
      </c>
      <c r="M2162" s="320">
        <v>1</v>
      </c>
      <c r="N2162" s="333" t="s">
        <v>4096</v>
      </c>
      <c r="O2162" s="333" t="s">
        <v>4096</v>
      </c>
      <c r="P2162" s="334" t="s">
        <v>4096</v>
      </c>
      <c r="Q2162" s="144"/>
    </row>
    <row r="2163" spans="3:17" x14ac:dyDescent="0.2">
      <c r="C2163" s="315">
        <v>2893</v>
      </c>
      <c r="D2163" s="316" t="s">
        <v>2695</v>
      </c>
      <c r="E2163" s="317" t="s">
        <v>3</v>
      </c>
      <c r="F2163" s="317" t="s">
        <v>6675</v>
      </c>
      <c r="G2163" s="318" t="s">
        <v>6676</v>
      </c>
      <c r="H2163" s="319" t="s">
        <v>84</v>
      </c>
      <c r="I2163" s="319" t="s">
        <v>84</v>
      </c>
      <c r="J2163" s="319" t="s">
        <v>84</v>
      </c>
      <c r="K2163" s="320">
        <v>30</v>
      </c>
      <c r="L2163" s="320">
        <v>45</v>
      </c>
      <c r="M2163" s="320">
        <v>1</v>
      </c>
      <c r="N2163" s="333" t="s">
        <v>4096</v>
      </c>
      <c r="O2163" s="333" t="s">
        <v>4096</v>
      </c>
      <c r="P2163" s="334" t="s">
        <v>4096</v>
      </c>
      <c r="Q2163" s="144"/>
    </row>
    <row r="2164" spans="3:17" x14ac:dyDescent="0.2">
      <c r="C2164" s="315">
        <v>259</v>
      </c>
      <c r="D2164" s="316" t="s">
        <v>2700</v>
      </c>
      <c r="E2164" s="317" t="s">
        <v>18</v>
      </c>
      <c r="F2164" s="317" t="s">
        <v>3648</v>
      </c>
      <c r="G2164" s="318" t="s">
        <v>3779</v>
      </c>
      <c r="H2164" s="319">
        <v>17.099881376091762</v>
      </c>
      <c r="I2164" s="319">
        <v>0</v>
      </c>
      <c r="J2164" s="319">
        <v>0</v>
      </c>
      <c r="K2164" s="320">
        <v>30</v>
      </c>
      <c r="L2164" s="320">
        <v>45</v>
      </c>
      <c r="M2164" s="320">
        <v>1</v>
      </c>
      <c r="N2164" s="333" t="s">
        <v>4096</v>
      </c>
      <c r="O2164" s="333" t="s">
        <v>4096</v>
      </c>
      <c r="P2164" s="334" t="s">
        <v>4096</v>
      </c>
      <c r="Q2164" s="144"/>
    </row>
    <row r="2165" spans="3:17" x14ac:dyDescent="0.2">
      <c r="C2165" s="315">
        <v>260</v>
      </c>
      <c r="D2165" s="316" t="s">
        <v>2700</v>
      </c>
      <c r="E2165" s="317" t="s">
        <v>18</v>
      </c>
      <c r="F2165" s="317" t="s">
        <v>3648</v>
      </c>
      <c r="G2165" s="318" t="s">
        <v>3780</v>
      </c>
      <c r="H2165" s="319">
        <v>14.651883155415886</v>
      </c>
      <c r="I2165" s="319">
        <v>0</v>
      </c>
      <c r="J2165" s="319">
        <v>0</v>
      </c>
      <c r="K2165" s="320">
        <v>30</v>
      </c>
      <c r="L2165" s="320">
        <v>45</v>
      </c>
      <c r="M2165" s="320">
        <v>1</v>
      </c>
      <c r="N2165" s="333" t="s">
        <v>4096</v>
      </c>
      <c r="O2165" s="333" t="s">
        <v>4096</v>
      </c>
      <c r="P2165" s="334" t="s">
        <v>4096</v>
      </c>
      <c r="Q2165" s="144"/>
    </row>
    <row r="2166" spans="3:17" x14ac:dyDescent="0.2">
      <c r="C2166" s="315">
        <v>14</v>
      </c>
      <c r="D2166" s="316" t="s">
        <v>2700</v>
      </c>
      <c r="E2166" s="317" t="s">
        <v>18</v>
      </c>
      <c r="F2166" s="317" t="s">
        <v>3021</v>
      </c>
      <c r="G2166" s="318" t="s">
        <v>1152</v>
      </c>
      <c r="H2166" s="319">
        <v>14.986666666762904</v>
      </c>
      <c r="I2166" s="319">
        <v>0</v>
      </c>
      <c r="J2166" s="319">
        <v>0</v>
      </c>
      <c r="K2166" s="320">
        <v>30</v>
      </c>
      <c r="L2166" s="320">
        <v>45</v>
      </c>
      <c r="M2166" s="320">
        <v>1</v>
      </c>
      <c r="N2166" s="333" t="s">
        <v>225</v>
      </c>
      <c r="O2166" s="333" t="s">
        <v>225</v>
      </c>
      <c r="P2166" s="334" t="s">
        <v>225</v>
      </c>
      <c r="Q2166" s="144"/>
    </row>
    <row r="2167" spans="3:17" x14ac:dyDescent="0.2">
      <c r="C2167" s="315">
        <v>15</v>
      </c>
      <c r="D2167" s="316" t="s">
        <v>2700</v>
      </c>
      <c r="E2167" s="317" t="s">
        <v>18</v>
      </c>
      <c r="F2167" s="317" t="s">
        <v>3021</v>
      </c>
      <c r="G2167" s="318" t="s">
        <v>1151</v>
      </c>
      <c r="H2167" s="319">
        <v>17.409999999997673</v>
      </c>
      <c r="I2167" s="319">
        <v>0</v>
      </c>
      <c r="J2167" s="319">
        <v>0</v>
      </c>
      <c r="K2167" s="320">
        <v>30</v>
      </c>
      <c r="L2167" s="320">
        <v>45</v>
      </c>
      <c r="M2167" s="320">
        <v>1</v>
      </c>
      <c r="N2167" s="333" t="s">
        <v>225</v>
      </c>
      <c r="O2167" s="333" t="s">
        <v>225</v>
      </c>
      <c r="P2167" s="334" t="s">
        <v>225</v>
      </c>
      <c r="Q2167" s="144"/>
    </row>
    <row r="2168" spans="3:17" x14ac:dyDescent="0.2">
      <c r="C2168" s="315">
        <v>16</v>
      </c>
      <c r="D2168" s="316" t="s">
        <v>2700</v>
      </c>
      <c r="E2168" s="317" t="s">
        <v>18</v>
      </c>
      <c r="F2168" s="317" t="s">
        <v>2757</v>
      </c>
      <c r="G2168" s="318" t="s">
        <v>297</v>
      </c>
      <c r="H2168" s="319">
        <v>11.563333333341872</v>
      </c>
      <c r="I2168" s="319">
        <v>34.413333333330229</v>
      </c>
      <c r="J2168" s="319">
        <v>0.2</v>
      </c>
      <c r="K2168" s="320">
        <v>30</v>
      </c>
      <c r="L2168" s="320">
        <v>45</v>
      </c>
      <c r="M2168" s="320">
        <v>1</v>
      </c>
      <c r="N2168" s="333" t="s">
        <v>225</v>
      </c>
      <c r="O2168" s="333" t="s">
        <v>225</v>
      </c>
      <c r="P2168" s="334" t="s">
        <v>225</v>
      </c>
      <c r="Q2168" s="144"/>
    </row>
    <row r="2169" spans="3:17" x14ac:dyDescent="0.2">
      <c r="C2169" s="315">
        <v>17</v>
      </c>
      <c r="D2169" s="316" t="s">
        <v>2700</v>
      </c>
      <c r="E2169" s="317" t="s">
        <v>18</v>
      </c>
      <c r="F2169" s="317" t="s">
        <v>2757</v>
      </c>
      <c r="G2169" s="318" t="s">
        <v>299</v>
      </c>
      <c r="H2169" s="319">
        <v>7.6100000000093138</v>
      </c>
      <c r="I2169" s="319">
        <v>0</v>
      </c>
      <c r="J2169" s="319">
        <v>0</v>
      </c>
      <c r="K2169" s="320">
        <v>30</v>
      </c>
      <c r="L2169" s="320">
        <v>45</v>
      </c>
      <c r="M2169" s="320">
        <v>1</v>
      </c>
      <c r="N2169" s="333" t="s">
        <v>225</v>
      </c>
      <c r="O2169" s="333" t="s">
        <v>225</v>
      </c>
      <c r="P2169" s="334" t="s">
        <v>225</v>
      </c>
      <c r="Q2169" s="144"/>
    </row>
    <row r="2170" spans="3:17" x14ac:dyDescent="0.2">
      <c r="C2170" s="315">
        <v>18</v>
      </c>
      <c r="D2170" s="316" t="s">
        <v>2700</v>
      </c>
      <c r="E2170" s="317" t="s">
        <v>18</v>
      </c>
      <c r="F2170" s="317" t="s">
        <v>2757</v>
      </c>
      <c r="G2170" s="318" t="s">
        <v>298</v>
      </c>
      <c r="H2170" s="319">
        <v>17.959999999974389</v>
      </c>
      <c r="I2170" s="319">
        <v>6.6000000000000005</v>
      </c>
      <c r="J2170" s="319">
        <v>0.4</v>
      </c>
      <c r="K2170" s="320">
        <v>30</v>
      </c>
      <c r="L2170" s="320">
        <v>45</v>
      </c>
      <c r="M2170" s="320">
        <v>1</v>
      </c>
      <c r="N2170" s="333" t="s">
        <v>225</v>
      </c>
      <c r="O2170" s="333" t="s">
        <v>225</v>
      </c>
      <c r="P2170" s="334" t="s">
        <v>225</v>
      </c>
      <c r="Q2170" s="144"/>
    </row>
    <row r="2171" spans="3:17" x14ac:dyDescent="0.2">
      <c r="C2171" s="315">
        <v>19</v>
      </c>
      <c r="D2171" s="316" t="s">
        <v>2700</v>
      </c>
      <c r="E2171" s="317" t="s">
        <v>18</v>
      </c>
      <c r="F2171" s="317" t="s">
        <v>3022</v>
      </c>
      <c r="G2171" s="318" t="s">
        <v>305</v>
      </c>
      <c r="H2171" s="319">
        <v>11.573333333304618</v>
      </c>
      <c r="I2171" s="319">
        <v>3.9799999999813735</v>
      </c>
      <c r="J2171" s="319">
        <v>0</v>
      </c>
      <c r="K2171" s="320">
        <v>30</v>
      </c>
      <c r="L2171" s="320">
        <v>45</v>
      </c>
      <c r="M2171" s="320">
        <v>1</v>
      </c>
      <c r="N2171" s="333" t="s">
        <v>225</v>
      </c>
      <c r="O2171" s="333" t="s">
        <v>225</v>
      </c>
      <c r="P2171" s="334" t="s">
        <v>225</v>
      </c>
      <c r="Q2171" s="144"/>
    </row>
    <row r="2172" spans="3:17" x14ac:dyDescent="0.2">
      <c r="C2172" s="315">
        <v>20</v>
      </c>
      <c r="D2172" s="316" t="s">
        <v>2700</v>
      </c>
      <c r="E2172" s="317" t="s">
        <v>18</v>
      </c>
      <c r="F2172" s="317" t="s">
        <v>3023</v>
      </c>
      <c r="G2172" s="318" t="s">
        <v>310</v>
      </c>
      <c r="H2172" s="319">
        <v>21.453333333414051</v>
      </c>
      <c r="I2172" s="319">
        <v>35.95333333328599</v>
      </c>
      <c r="J2172" s="319">
        <v>0.60000000000000009</v>
      </c>
      <c r="K2172" s="320">
        <v>30</v>
      </c>
      <c r="L2172" s="320">
        <v>45</v>
      </c>
      <c r="M2172" s="320">
        <v>1</v>
      </c>
      <c r="N2172" s="333" t="s">
        <v>225</v>
      </c>
      <c r="O2172" s="333" t="s">
        <v>225</v>
      </c>
      <c r="P2172" s="334" t="s">
        <v>225</v>
      </c>
      <c r="Q2172" s="144"/>
    </row>
    <row r="2173" spans="3:17" x14ac:dyDescent="0.2">
      <c r="C2173" s="315">
        <v>21</v>
      </c>
      <c r="D2173" s="316" t="s">
        <v>2700</v>
      </c>
      <c r="E2173" s="317" t="s">
        <v>18</v>
      </c>
      <c r="F2173" s="317" t="s">
        <v>2738</v>
      </c>
      <c r="G2173" s="318" t="s">
        <v>320</v>
      </c>
      <c r="H2173" s="319">
        <v>143.13999999999069</v>
      </c>
      <c r="I2173" s="319">
        <v>0.81000000002095485</v>
      </c>
      <c r="J2173" s="319">
        <v>0.60000000000000009</v>
      </c>
      <c r="K2173" s="320">
        <v>30</v>
      </c>
      <c r="L2173" s="320">
        <v>45</v>
      </c>
      <c r="M2173" s="320">
        <v>1</v>
      </c>
      <c r="N2173" s="333" t="s">
        <v>224</v>
      </c>
      <c r="O2173" s="333" t="s">
        <v>225</v>
      </c>
      <c r="P2173" s="334" t="s">
        <v>225</v>
      </c>
      <c r="Q2173" s="144"/>
    </row>
    <row r="2174" spans="3:17" x14ac:dyDescent="0.2">
      <c r="C2174" s="315">
        <v>22</v>
      </c>
      <c r="D2174" s="316" t="s">
        <v>2700</v>
      </c>
      <c r="E2174" s="317" t="s">
        <v>18</v>
      </c>
      <c r="F2174" s="317" t="s">
        <v>2738</v>
      </c>
      <c r="G2174" s="318" t="s">
        <v>319</v>
      </c>
      <c r="H2174" s="319">
        <v>15.686666666669772</v>
      </c>
      <c r="I2174" s="319">
        <v>1.5899999999790453</v>
      </c>
      <c r="J2174" s="319">
        <v>0.4</v>
      </c>
      <c r="K2174" s="320">
        <v>30</v>
      </c>
      <c r="L2174" s="320">
        <v>45</v>
      </c>
      <c r="M2174" s="320">
        <v>1</v>
      </c>
      <c r="N2174" s="333" t="s">
        <v>225</v>
      </c>
      <c r="O2174" s="333" t="s">
        <v>225</v>
      </c>
      <c r="P2174" s="334" t="s">
        <v>225</v>
      </c>
      <c r="Q2174" s="144"/>
    </row>
    <row r="2175" spans="3:17" x14ac:dyDescent="0.2">
      <c r="C2175" s="315">
        <v>23</v>
      </c>
      <c r="D2175" s="316" t="s">
        <v>2700</v>
      </c>
      <c r="E2175" s="317" t="s">
        <v>18</v>
      </c>
      <c r="F2175" s="317" t="s">
        <v>3023</v>
      </c>
      <c r="G2175" s="318" t="s">
        <v>311</v>
      </c>
      <c r="H2175" s="319">
        <v>24.926666666718667</v>
      </c>
      <c r="I2175" s="319">
        <v>1.7599999999394642</v>
      </c>
      <c r="J2175" s="319">
        <v>0.60000000000000009</v>
      </c>
      <c r="K2175" s="320">
        <v>30</v>
      </c>
      <c r="L2175" s="320">
        <v>45</v>
      </c>
      <c r="M2175" s="320">
        <v>1</v>
      </c>
      <c r="N2175" s="333" t="s">
        <v>225</v>
      </c>
      <c r="O2175" s="333" t="s">
        <v>225</v>
      </c>
      <c r="P2175" s="334" t="s">
        <v>225</v>
      </c>
      <c r="Q2175" s="144"/>
    </row>
    <row r="2176" spans="3:17" x14ac:dyDescent="0.2">
      <c r="C2176" s="315">
        <v>98</v>
      </c>
      <c r="D2176" s="316" t="s">
        <v>2700</v>
      </c>
      <c r="E2176" s="317" t="s">
        <v>18</v>
      </c>
      <c r="F2176" s="317" t="s">
        <v>3021</v>
      </c>
      <c r="G2176" s="318" t="s">
        <v>295</v>
      </c>
      <c r="H2176" s="319">
        <v>12.166666666651146</v>
      </c>
      <c r="I2176" s="319">
        <v>8.8466666667256515</v>
      </c>
      <c r="J2176" s="319">
        <v>0.2</v>
      </c>
      <c r="K2176" s="320">
        <v>30</v>
      </c>
      <c r="L2176" s="320">
        <v>45</v>
      </c>
      <c r="M2176" s="320">
        <v>1</v>
      </c>
      <c r="N2176" s="333" t="s">
        <v>225</v>
      </c>
      <c r="O2176" s="333" t="s">
        <v>225</v>
      </c>
      <c r="P2176" s="334" t="s">
        <v>225</v>
      </c>
      <c r="Q2176" s="144"/>
    </row>
    <row r="2177" spans="3:17" x14ac:dyDescent="0.2">
      <c r="C2177" s="315">
        <v>99</v>
      </c>
      <c r="D2177" s="316" t="s">
        <v>2700</v>
      </c>
      <c r="E2177" s="317" t="s">
        <v>18</v>
      </c>
      <c r="F2177" s="317" t="s">
        <v>3021</v>
      </c>
      <c r="G2177" s="318" t="s">
        <v>292</v>
      </c>
      <c r="H2177" s="319">
        <v>18.72000000004191</v>
      </c>
      <c r="I2177" s="319">
        <v>0.90333333334419885</v>
      </c>
      <c r="J2177" s="319">
        <v>0.2</v>
      </c>
      <c r="K2177" s="320">
        <v>30</v>
      </c>
      <c r="L2177" s="320">
        <v>45</v>
      </c>
      <c r="M2177" s="320">
        <v>1</v>
      </c>
      <c r="N2177" s="333" t="s">
        <v>225</v>
      </c>
      <c r="O2177" s="333" t="s">
        <v>225</v>
      </c>
      <c r="P2177" s="334" t="s">
        <v>225</v>
      </c>
      <c r="Q2177" s="144"/>
    </row>
    <row r="2178" spans="3:17" x14ac:dyDescent="0.2">
      <c r="C2178" s="315">
        <v>100</v>
      </c>
      <c r="D2178" s="316" t="s">
        <v>2700</v>
      </c>
      <c r="E2178" s="317" t="s">
        <v>18</v>
      </c>
      <c r="F2178" s="317" t="s">
        <v>3021</v>
      </c>
      <c r="G2178" s="318" t="s">
        <v>294</v>
      </c>
      <c r="H2178" s="319">
        <v>14.066666666662787</v>
      </c>
      <c r="I2178" s="319">
        <v>3.1433333333116025</v>
      </c>
      <c r="J2178" s="319">
        <v>0</v>
      </c>
      <c r="K2178" s="320">
        <v>30</v>
      </c>
      <c r="L2178" s="320">
        <v>45</v>
      </c>
      <c r="M2178" s="320">
        <v>1</v>
      </c>
      <c r="N2178" s="333" t="s">
        <v>225</v>
      </c>
      <c r="O2178" s="333" t="s">
        <v>225</v>
      </c>
      <c r="P2178" s="334" t="s">
        <v>225</v>
      </c>
      <c r="Q2178" s="144"/>
    </row>
    <row r="2179" spans="3:17" x14ac:dyDescent="0.2">
      <c r="C2179" s="315">
        <v>101</v>
      </c>
      <c r="D2179" s="316" t="s">
        <v>2700</v>
      </c>
      <c r="E2179" s="317" t="s">
        <v>18</v>
      </c>
      <c r="F2179" s="317" t="s">
        <v>2724</v>
      </c>
      <c r="G2179" s="318" t="s">
        <v>300</v>
      </c>
      <c r="H2179" s="319">
        <v>22.483333333313933</v>
      </c>
      <c r="I2179" s="319">
        <v>1.0366666666930542</v>
      </c>
      <c r="J2179" s="319">
        <v>0.2</v>
      </c>
      <c r="K2179" s="320">
        <v>30</v>
      </c>
      <c r="L2179" s="320">
        <v>45</v>
      </c>
      <c r="M2179" s="320">
        <v>1</v>
      </c>
      <c r="N2179" s="333" t="s">
        <v>225</v>
      </c>
      <c r="O2179" s="333" t="s">
        <v>225</v>
      </c>
      <c r="P2179" s="334" t="s">
        <v>225</v>
      </c>
      <c r="Q2179" s="144"/>
    </row>
    <row r="2180" spans="3:17" x14ac:dyDescent="0.2">
      <c r="C2180" s="315">
        <v>102</v>
      </c>
      <c r="D2180" s="316" t="s">
        <v>2700</v>
      </c>
      <c r="E2180" s="317" t="s">
        <v>18</v>
      </c>
      <c r="F2180" s="317" t="s">
        <v>3022</v>
      </c>
      <c r="G2180" s="318" t="s">
        <v>307</v>
      </c>
      <c r="H2180" s="319">
        <v>12.623333333339543</v>
      </c>
      <c r="I2180" s="319">
        <v>0</v>
      </c>
      <c r="J2180" s="319">
        <v>0</v>
      </c>
      <c r="K2180" s="320">
        <v>30</v>
      </c>
      <c r="L2180" s="320">
        <v>45</v>
      </c>
      <c r="M2180" s="320">
        <v>1</v>
      </c>
      <c r="N2180" s="333" t="s">
        <v>225</v>
      </c>
      <c r="O2180" s="333" t="s">
        <v>225</v>
      </c>
      <c r="P2180" s="334" t="s">
        <v>225</v>
      </c>
      <c r="Q2180" s="144"/>
    </row>
    <row r="2181" spans="3:17" x14ac:dyDescent="0.2">
      <c r="C2181" s="315">
        <v>103</v>
      </c>
      <c r="D2181" s="316" t="s">
        <v>2700</v>
      </c>
      <c r="E2181" s="317" t="s">
        <v>18</v>
      </c>
      <c r="F2181" s="317" t="s">
        <v>3022</v>
      </c>
      <c r="G2181" s="318" t="s">
        <v>306</v>
      </c>
      <c r="H2181" s="319">
        <v>26.79333333335817</v>
      </c>
      <c r="I2181" s="319">
        <v>0.43333333331393081</v>
      </c>
      <c r="J2181" s="319">
        <v>0</v>
      </c>
      <c r="K2181" s="320">
        <v>30</v>
      </c>
      <c r="L2181" s="320">
        <v>45</v>
      </c>
      <c r="M2181" s="320">
        <v>1</v>
      </c>
      <c r="N2181" s="333" t="s">
        <v>225</v>
      </c>
      <c r="O2181" s="333" t="s">
        <v>225</v>
      </c>
      <c r="P2181" s="334" t="s">
        <v>225</v>
      </c>
      <c r="Q2181" s="144"/>
    </row>
    <row r="2182" spans="3:17" x14ac:dyDescent="0.2">
      <c r="C2182" s="315">
        <v>104</v>
      </c>
      <c r="D2182" s="316" t="s">
        <v>2700</v>
      </c>
      <c r="E2182" s="317" t="s">
        <v>18</v>
      </c>
      <c r="F2182" s="317" t="s">
        <v>3022</v>
      </c>
      <c r="G2182" s="318" t="s">
        <v>303</v>
      </c>
      <c r="H2182" s="319">
        <v>11.976666666730308</v>
      </c>
      <c r="I2182" s="319">
        <v>0.87333333331625917</v>
      </c>
      <c r="J2182" s="319">
        <v>0</v>
      </c>
      <c r="K2182" s="320">
        <v>30</v>
      </c>
      <c r="L2182" s="320">
        <v>45</v>
      </c>
      <c r="M2182" s="320">
        <v>1</v>
      </c>
      <c r="N2182" s="333" t="s">
        <v>225</v>
      </c>
      <c r="O2182" s="333" t="s">
        <v>225</v>
      </c>
      <c r="P2182" s="334" t="s">
        <v>225</v>
      </c>
      <c r="Q2182" s="144"/>
    </row>
    <row r="2183" spans="3:17" x14ac:dyDescent="0.2">
      <c r="C2183" s="315">
        <v>105</v>
      </c>
      <c r="D2183" s="316" t="s">
        <v>2700</v>
      </c>
      <c r="E2183" s="317" t="s">
        <v>18</v>
      </c>
      <c r="F2183" s="317" t="s">
        <v>3024</v>
      </c>
      <c r="G2183" s="318" t="s">
        <v>309</v>
      </c>
      <c r="H2183" s="319">
        <v>13.08000000002794</v>
      </c>
      <c r="I2183" s="319">
        <v>7.026666666660458</v>
      </c>
      <c r="J2183" s="319">
        <v>0.60000000000000009</v>
      </c>
      <c r="K2183" s="320">
        <v>30</v>
      </c>
      <c r="L2183" s="320">
        <v>45</v>
      </c>
      <c r="M2183" s="320">
        <v>1</v>
      </c>
      <c r="N2183" s="333" t="s">
        <v>225</v>
      </c>
      <c r="O2183" s="333" t="s">
        <v>225</v>
      </c>
      <c r="P2183" s="334" t="s">
        <v>225</v>
      </c>
      <c r="Q2183" s="144"/>
    </row>
    <row r="2184" spans="3:17" x14ac:dyDescent="0.2">
      <c r="C2184" s="315">
        <v>106</v>
      </c>
      <c r="D2184" s="316" t="s">
        <v>2700</v>
      </c>
      <c r="E2184" s="317" t="s">
        <v>18</v>
      </c>
      <c r="F2184" s="317" t="s">
        <v>3025</v>
      </c>
      <c r="G2184" s="318" t="s">
        <v>1153</v>
      </c>
      <c r="H2184" s="319">
        <v>20.109999999962749</v>
      </c>
      <c r="I2184" s="319">
        <v>0.24000000001396984</v>
      </c>
      <c r="J2184" s="319">
        <v>0.60000000000000009</v>
      </c>
      <c r="K2184" s="320">
        <v>30</v>
      </c>
      <c r="L2184" s="320">
        <v>45</v>
      </c>
      <c r="M2184" s="320">
        <v>1</v>
      </c>
      <c r="N2184" s="333" t="s">
        <v>225</v>
      </c>
      <c r="O2184" s="333" t="s">
        <v>225</v>
      </c>
      <c r="P2184" s="334" t="s">
        <v>225</v>
      </c>
      <c r="Q2184" s="144"/>
    </row>
    <row r="2185" spans="3:17" x14ac:dyDescent="0.2">
      <c r="C2185" s="315">
        <v>107</v>
      </c>
      <c r="D2185" s="316" t="s">
        <v>2700</v>
      </c>
      <c r="E2185" s="317" t="s">
        <v>18</v>
      </c>
      <c r="F2185" s="317" t="s">
        <v>3026</v>
      </c>
      <c r="G2185" s="318" t="s">
        <v>316</v>
      </c>
      <c r="H2185" s="319">
        <v>14.009999999951106</v>
      </c>
      <c r="I2185" s="319">
        <v>1.196666666690726</v>
      </c>
      <c r="J2185" s="319">
        <v>0</v>
      </c>
      <c r="K2185" s="320">
        <v>30</v>
      </c>
      <c r="L2185" s="320">
        <v>45</v>
      </c>
      <c r="M2185" s="320">
        <v>1</v>
      </c>
      <c r="N2185" s="333" t="s">
        <v>225</v>
      </c>
      <c r="O2185" s="333" t="s">
        <v>225</v>
      </c>
      <c r="P2185" s="334" t="s">
        <v>225</v>
      </c>
      <c r="Q2185" s="144"/>
    </row>
    <row r="2186" spans="3:17" x14ac:dyDescent="0.2">
      <c r="C2186" s="315">
        <v>108</v>
      </c>
      <c r="D2186" s="316" t="s">
        <v>2700</v>
      </c>
      <c r="E2186" s="317" t="s">
        <v>18</v>
      </c>
      <c r="F2186" s="317" t="s">
        <v>3027</v>
      </c>
      <c r="G2186" s="318" t="s">
        <v>321</v>
      </c>
      <c r="H2186" s="319">
        <v>319.56333333336516</v>
      </c>
      <c r="I2186" s="319">
        <v>0</v>
      </c>
      <c r="J2186" s="319">
        <v>0</v>
      </c>
      <c r="K2186" s="320">
        <v>30</v>
      </c>
      <c r="L2186" s="320">
        <v>45</v>
      </c>
      <c r="M2186" s="320">
        <v>1</v>
      </c>
      <c r="N2186" s="333" t="s">
        <v>224</v>
      </c>
      <c r="O2186" s="333" t="s">
        <v>225</v>
      </c>
      <c r="P2186" s="334" t="s">
        <v>225</v>
      </c>
      <c r="Q2186" s="144"/>
    </row>
    <row r="2187" spans="3:17" x14ac:dyDescent="0.2">
      <c r="C2187" s="315">
        <v>109</v>
      </c>
      <c r="D2187" s="316" t="s">
        <v>2700</v>
      </c>
      <c r="E2187" s="317" t="s">
        <v>18</v>
      </c>
      <c r="F2187" s="317" t="s">
        <v>3028</v>
      </c>
      <c r="G2187" s="318" t="s">
        <v>323</v>
      </c>
      <c r="H2187" s="319">
        <v>7.593333333323244</v>
      </c>
      <c r="I2187" s="319">
        <v>2.9133333333302289</v>
      </c>
      <c r="J2187" s="319">
        <v>0</v>
      </c>
      <c r="K2187" s="320">
        <v>30</v>
      </c>
      <c r="L2187" s="320">
        <v>45</v>
      </c>
      <c r="M2187" s="320">
        <v>1</v>
      </c>
      <c r="N2187" s="333" t="s">
        <v>225</v>
      </c>
      <c r="O2187" s="333" t="s">
        <v>225</v>
      </c>
      <c r="P2187" s="334" t="s">
        <v>225</v>
      </c>
      <c r="Q2187" s="144"/>
    </row>
    <row r="2188" spans="3:17" x14ac:dyDescent="0.2">
      <c r="C2188" s="315">
        <v>110</v>
      </c>
      <c r="D2188" s="316" t="s">
        <v>2700</v>
      </c>
      <c r="E2188" s="317" t="s">
        <v>18</v>
      </c>
      <c r="F2188" s="317" t="s">
        <v>2966</v>
      </c>
      <c r="G2188" s="318" t="s">
        <v>322</v>
      </c>
      <c r="H2188" s="319">
        <v>226.75999999997441</v>
      </c>
      <c r="I2188" s="319">
        <v>5.1800000000512227</v>
      </c>
      <c r="J2188" s="319">
        <v>0.4</v>
      </c>
      <c r="K2188" s="320">
        <v>30</v>
      </c>
      <c r="L2188" s="320">
        <v>45</v>
      </c>
      <c r="M2188" s="320">
        <v>1</v>
      </c>
      <c r="N2188" s="333" t="s">
        <v>224</v>
      </c>
      <c r="O2188" s="333" t="s">
        <v>225</v>
      </c>
      <c r="P2188" s="334" t="s">
        <v>225</v>
      </c>
      <c r="Q2188" s="144"/>
    </row>
    <row r="2189" spans="3:17" x14ac:dyDescent="0.2">
      <c r="C2189" s="315">
        <v>111</v>
      </c>
      <c r="D2189" s="316" t="s">
        <v>2700</v>
      </c>
      <c r="E2189" s="317" t="s">
        <v>18</v>
      </c>
      <c r="F2189" s="317" t="s">
        <v>2874</v>
      </c>
      <c r="G2189" s="318" t="s">
        <v>325</v>
      </c>
      <c r="H2189" s="319">
        <v>9.1633333333069462</v>
      </c>
      <c r="I2189" s="319">
        <v>9.000000001396985E-2</v>
      </c>
      <c r="J2189" s="319">
        <v>0</v>
      </c>
      <c r="K2189" s="320">
        <v>30</v>
      </c>
      <c r="L2189" s="320">
        <v>45</v>
      </c>
      <c r="M2189" s="320">
        <v>1</v>
      </c>
      <c r="N2189" s="333" t="s">
        <v>225</v>
      </c>
      <c r="O2189" s="333" t="s">
        <v>225</v>
      </c>
      <c r="P2189" s="334" t="s">
        <v>225</v>
      </c>
      <c r="Q2189" s="144"/>
    </row>
    <row r="2190" spans="3:17" x14ac:dyDescent="0.2">
      <c r="C2190" s="315">
        <v>112</v>
      </c>
      <c r="D2190" s="316" t="s">
        <v>2700</v>
      </c>
      <c r="E2190" s="317" t="s">
        <v>18</v>
      </c>
      <c r="F2190" s="317" t="s">
        <v>2874</v>
      </c>
      <c r="G2190" s="318" t="s">
        <v>324</v>
      </c>
      <c r="H2190" s="319">
        <v>9.9199999999604191</v>
      </c>
      <c r="I2190" s="319">
        <v>0</v>
      </c>
      <c r="J2190" s="319">
        <v>0</v>
      </c>
      <c r="K2190" s="320">
        <v>30</v>
      </c>
      <c r="L2190" s="320">
        <v>45</v>
      </c>
      <c r="M2190" s="320">
        <v>1</v>
      </c>
      <c r="N2190" s="333" t="s">
        <v>225</v>
      </c>
      <c r="O2190" s="333" t="s">
        <v>225</v>
      </c>
      <c r="P2190" s="334" t="s">
        <v>225</v>
      </c>
      <c r="Q2190" s="144"/>
    </row>
    <row r="2191" spans="3:17" x14ac:dyDescent="0.2">
      <c r="C2191" s="315">
        <v>114</v>
      </c>
      <c r="D2191" s="316" t="s">
        <v>2700</v>
      </c>
      <c r="E2191" s="317" t="s">
        <v>18</v>
      </c>
      <c r="F2191" s="317" t="s">
        <v>3029</v>
      </c>
      <c r="G2191" s="318" t="s">
        <v>313</v>
      </c>
      <c r="H2191" s="319">
        <v>10.630000000004657</v>
      </c>
      <c r="I2191" s="319">
        <v>2.3433333333581685</v>
      </c>
      <c r="J2191" s="319">
        <v>0.4</v>
      </c>
      <c r="K2191" s="320">
        <v>30</v>
      </c>
      <c r="L2191" s="320">
        <v>45</v>
      </c>
      <c r="M2191" s="320">
        <v>1</v>
      </c>
      <c r="N2191" s="333" t="s">
        <v>225</v>
      </c>
      <c r="O2191" s="333" t="s">
        <v>225</v>
      </c>
      <c r="P2191" s="334" t="s">
        <v>225</v>
      </c>
      <c r="Q2191" s="144"/>
    </row>
    <row r="2192" spans="3:17" x14ac:dyDescent="0.2">
      <c r="C2192" s="315">
        <v>125</v>
      </c>
      <c r="D2192" s="316" t="s">
        <v>2700</v>
      </c>
      <c r="E2192" s="317" t="s">
        <v>18</v>
      </c>
      <c r="F2192" s="317" t="s">
        <v>3030</v>
      </c>
      <c r="G2192" s="318" t="s">
        <v>315</v>
      </c>
      <c r="H2192" s="319">
        <v>6.6333333333372142</v>
      </c>
      <c r="I2192" s="319">
        <v>2.0733333333511839</v>
      </c>
      <c r="J2192" s="319">
        <v>0</v>
      </c>
      <c r="K2192" s="320">
        <v>30</v>
      </c>
      <c r="L2192" s="320">
        <v>45</v>
      </c>
      <c r="M2192" s="320">
        <v>1</v>
      </c>
      <c r="N2192" s="333" t="s">
        <v>225</v>
      </c>
      <c r="O2192" s="333" t="s">
        <v>225</v>
      </c>
      <c r="P2192" s="334" t="s">
        <v>225</v>
      </c>
      <c r="Q2192" s="144"/>
    </row>
    <row r="2193" spans="3:17" x14ac:dyDescent="0.2">
      <c r="C2193" s="315">
        <v>133</v>
      </c>
      <c r="D2193" s="316" t="s">
        <v>2700</v>
      </c>
      <c r="E2193" s="317" t="s">
        <v>18</v>
      </c>
      <c r="F2193" s="317" t="s">
        <v>3022</v>
      </c>
      <c r="G2193" s="318" t="s">
        <v>304</v>
      </c>
      <c r="H2193" s="319">
        <v>15.136666666623206</v>
      </c>
      <c r="I2193" s="319">
        <v>17.826666666695385</v>
      </c>
      <c r="J2193" s="319">
        <v>0.8</v>
      </c>
      <c r="K2193" s="320">
        <v>30</v>
      </c>
      <c r="L2193" s="320">
        <v>45</v>
      </c>
      <c r="M2193" s="320">
        <v>1</v>
      </c>
      <c r="N2193" s="333" t="s">
        <v>225</v>
      </c>
      <c r="O2193" s="333" t="s">
        <v>225</v>
      </c>
      <c r="P2193" s="334" t="s">
        <v>225</v>
      </c>
      <c r="Q2193" s="144"/>
    </row>
    <row r="2194" spans="3:17" x14ac:dyDescent="0.2">
      <c r="C2194" s="315">
        <v>136</v>
      </c>
      <c r="D2194" s="316" t="s">
        <v>2700</v>
      </c>
      <c r="E2194" s="317" t="s">
        <v>18</v>
      </c>
      <c r="F2194" s="317" t="s">
        <v>3025</v>
      </c>
      <c r="G2194" s="318" t="s">
        <v>3031</v>
      </c>
      <c r="H2194" s="319">
        <v>13.156666666665116</v>
      </c>
      <c r="I2194" s="319">
        <v>8.6666666666977115</v>
      </c>
      <c r="J2194" s="319">
        <v>0.8</v>
      </c>
      <c r="K2194" s="320">
        <v>30</v>
      </c>
      <c r="L2194" s="320">
        <v>45</v>
      </c>
      <c r="M2194" s="320">
        <v>1</v>
      </c>
      <c r="N2194" s="333" t="s">
        <v>225</v>
      </c>
      <c r="O2194" s="333" t="s">
        <v>225</v>
      </c>
      <c r="P2194" s="334" t="s">
        <v>225</v>
      </c>
      <c r="Q2194" s="144"/>
    </row>
    <row r="2195" spans="3:17" x14ac:dyDescent="0.2">
      <c r="C2195" s="315">
        <v>140</v>
      </c>
      <c r="D2195" s="316" t="s">
        <v>2700</v>
      </c>
      <c r="E2195" s="317" t="s">
        <v>18</v>
      </c>
      <c r="F2195" s="317" t="s">
        <v>2738</v>
      </c>
      <c r="G2195" s="318" t="s">
        <v>318</v>
      </c>
      <c r="H2195" s="319">
        <v>19.196666666655801</v>
      </c>
      <c r="I2195" s="319">
        <v>3.2900000000023284</v>
      </c>
      <c r="J2195" s="319">
        <v>0.60000000000000009</v>
      </c>
      <c r="K2195" s="320">
        <v>30</v>
      </c>
      <c r="L2195" s="320">
        <v>45</v>
      </c>
      <c r="M2195" s="320">
        <v>1</v>
      </c>
      <c r="N2195" s="333" t="s">
        <v>225</v>
      </c>
      <c r="O2195" s="333" t="s">
        <v>225</v>
      </c>
      <c r="P2195" s="334" t="s">
        <v>225</v>
      </c>
      <c r="Q2195" s="144"/>
    </row>
    <row r="2196" spans="3:17" x14ac:dyDescent="0.2">
      <c r="C2196" s="315">
        <v>142</v>
      </c>
      <c r="D2196" s="316" t="s">
        <v>2700</v>
      </c>
      <c r="E2196" s="317" t="s">
        <v>18</v>
      </c>
      <c r="F2196" s="317" t="s">
        <v>3027</v>
      </c>
      <c r="G2196" s="318" t="s">
        <v>1155</v>
      </c>
      <c r="H2196" s="319">
        <v>406.31333333331861</v>
      </c>
      <c r="I2196" s="319">
        <v>0</v>
      </c>
      <c r="J2196" s="319">
        <v>0</v>
      </c>
      <c r="K2196" s="320">
        <v>30</v>
      </c>
      <c r="L2196" s="320">
        <v>45</v>
      </c>
      <c r="M2196" s="320">
        <v>1</v>
      </c>
      <c r="N2196" s="333" t="s">
        <v>224</v>
      </c>
      <c r="O2196" s="333" t="s">
        <v>225</v>
      </c>
      <c r="P2196" s="334" t="s">
        <v>225</v>
      </c>
      <c r="Q2196" s="144"/>
    </row>
    <row r="2197" spans="3:17" x14ac:dyDescent="0.2">
      <c r="C2197" s="315">
        <v>143</v>
      </c>
      <c r="D2197" s="316" t="s">
        <v>2700</v>
      </c>
      <c r="E2197" s="317" t="s">
        <v>18</v>
      </c>
      <c r="F2197" s="317" t="s">
        <v>3027</v>
      </c>
      <c r="G2197" s="318" t="s">
        <v>1156</v>
      </c>
      <c r="H2197" s="319">
        <v>1.0933333333348856</v>
      </c>
      <c r="I2197" s="319">
        <v>0</v>
      </c>
      <c r="J2197" s="319">
        <v>0</v>
      </c>
      <c r="K2197" s="320">
        <v>30</v>
      </c>
      <c r="L2197" s="320">
        <v>45</v>
      </c>
      <c r="M2197" s="320">
        <v>1</v>
      </c>
      <c r="N2197" s="333" t="s">
        <v>225</v>
      </c>
      <c r="O2197" s="333" t="s">
        <v>225</v>
      </c>
      <c r="P2197" s="334" t="s">
        <v>225</v>
      </c>
      <c r="Q2197" s="144"/>
    </row>
    <row r="2198" spans="3:17" x14ac:dyDescent="0.2">
      <c r="C2198" s="315">
        <v>188</v>
      </c>
      <c r="D2198" s="316" t="s">
        <v>2695</v>
      </c>
      <c r="E2198" s="317" t="s">
        <v>18</v>
      </c>
      <c r="F2198" s="317" t="s">
        <v>3032</v>
      </c>
      <c r="G2198" s="318" t="s">
        <v>850</v>
      </c>
      <c r="H2198" s="319">
        <v>25.589999999979046</v>
      </c>
      <c r="I2198" s="319">
        <v>0</v>
      </c>
      <c r="J2198" s="319">
        <v>0.2</v>
      </c>
      <c r="K2198" s="320">
        <v>30</v>
      </c>
      <c r="L2198" s="320">
        <v>45</v>
      </c>
      <c r="M2198" s="320">
        <v>1</v>
      </c>
      <c r="N2198" s="333" t="s">
        <v>225</v>
      </c>
      <c r="O2198" s="333" t="s">
        <v>225</v>
      </c>
      <c r="P2198" s="334" t="s">
        <v>225</v>
      </c>
      <c r="Q2198" s="144"/>
    </row>
    <row r="2199" spans="3:17" x14ac:dyDescent="0.2">
      <c r="C2199" s="315">
        <v>189</v>
      </c>
      <c r="D2199" s="316" t="s">
        <v>2695</v>
      </c>
      <c r="E2199" s="317" t="s">
        <v>18</v>
      </c>
      <c r="F2199" s="317" t="s">
        <v>3032</v>
      </c>
      <c r="G2199" s="318" t="s">
        <v>849</v>
      </c>
      <c r="H2199" s="319">
        <v>14.143333333299962</v>
      </c>
      <c r="I2199" s="319">
        <v>25.406666666711683</v>
      </c>
      <c r="J2199" s="319">
        <v>0.4</v>
      </c>
      <c r="K2199" s="320">
        <v>30</v>
      </c>
      <c r="L2199" s="320">
        <v>45</v>
      </c>
      <c r="M2199" s="320">
        <v>1</v>
      </c>
      <c r="N2199" s="333" t="s">
        <v>225</v>
      </c>
      <c r="O2199" s="333" t="s">
        <v>225</v>
      </c>
      <c r="P2199" s="334" t="s">
        <v>225</v>
      </c>
      <c r="Q2199" s="144"/>
    </row>
    <row r="2200" spans="3:17" x14ac:dyDescent="0.2">
      <c r="C2200" s="315">
        <v>190</v>
      </c>
      <c r="D2200" s="316" t="s">
        <v>2695</v>
      </c>
      <c r="E2200" s="317" t="s">
        <v>18</v>
      </c>
      <c r="F2200" s="317" t="s">
        <v>3032</v>
      </c>
      <c r="G2200" s="318" t="s">
        <v>851</v>
      </c>
      <c r="H2200" s="319">
        <v>10.553333333332558</v>
      </c>
      <c r="I2200" s="319">
        <v>0</v>
      </c>
      <c r="J2200" s="319">
        <v>0</v>
      </c>
      <c r="K2200" s="320">
        <v>30</v>
      </c>
      <c r="L2200" s="320">
        <v>45</v>
      </c>
      <c r="M2200" s="320">
        <v>1</v>
      </c>
      <c r="N2200" s="333" t="s">
        <v>225</v>
      </c>
      <c r="O2200" s="333" t="s">
        <v>225</v>
      </c>
      <c r="P2200" s="334" t="s">
        <v>225</v>
      </c>
      <c r="Q2200" s="144"/>
    </row>
    <row r="2201" spans="3:17" x14ac:dyDescent="0.2">
      <c r="C2201" s="315">
        <v>191</v>
      </c>
      <c r="D2201" s="316" t="s">
        <v>2695</v>
      </c>
      <c r="E2201" s="317" t="s">
        <v>18</v>
      </c>
      <c r="F2201" s="317" t="s">
        <v>3022</v>
      </c>
      <c r="G2201" s="318" t="s">
        <v>854</v>
      </c>
      <c r="H2201" s="319">
        <v>49.083333333372138</v>
      </c>
      <c r="I2201" s="319">
        <v>0.20333333333255724</v>
      </c>
      <c r="J2201" s="319">
        <v>0.2</v>
      </c>
      <c r="K2201" s="320">
        <v>30</v>
      </c>
      <c r="L2201" s="320">
        <v>45</v>
      </c>
      <c r="M2201" s="320">
        <v>1</v>
      </c>
      <c r="N2201" s="333" t="s">
        <v>224</v>
      </c>
      <c r="O2201" s="333" t="s">
        <v>225</v>
      </c>
      <c r="P2201" s="334" t="s">
        <v>225</v>
      </c>
      <c r="Q2201" s="144"/>
    </row>
    <row r="2202" spans="3:17" x14ac:dyDescent="0.2">
      <c r="C2202" s="315">
        <v>192</v>
      </c>
      <c r="D2202" s="316" t="s">
        <v>2695</v>
      </c>
      <c r="E2202" s="317" t="s">
        <v>18</v>
      </c>
      <c r="F2202" s="317" t="s">
        <v>3023</v>
      </c>
      <c r="G2202" s="318" t="s">
        <v>859</v>
      </c>
      <c r="H2202" s="319">
        <v>0.16333333334187047</v>
      </c>
      <c r="I2202" s="319">
        <v>0</v>
      </c>
      <c r="J2202" s="319">
        <v>0</v>
      </c>
      <c r="K2202" s="320">
        <v>30</v>
      </c>
      <c r="L2202" s="320">
        <v>45</v>
      </c>
      <c r="M2202" s="320">
        <v>1</v>
      </c>
      <c r="N2202" s="333" t="s">
        <v>225</v>
      </c>
      <c r="O2202" s="333" t="s">
        <v>225</v>
      </c>
      <c r="P2202" s="334" t="s">
        <v>225</v>
      </c>
      <c r="Q2202" s="144"/>
    </row>
    <row r="2203" spans="3:17" x14ac:dyDescent="0.2">
      <c r="C2203" s="315">
        <v>193</v>
      </c>
      <c r="D2203" s="316" t="s">
        <v>2695</v>
      </c>
      <c r="E2203" s="317" t="s">
        <v>18</v>
      </c>
      <c r="F2203" s="317" t="s">
        <v>3033</v>
      </c>
      <c r="G2203" s="318" t="s">
        <v>860</v>
      </c>
      <c r="H2203" s="319">
        <v>8.2066666667000394</v>
      </c>
      <c r="I2203" s="319">
        <v>0</v>
      </c>
      <c r="J2203" s="319">
        <v>0</v>
      </c>
      <c r="K2203" s="320">
        <v>30</v>
      </c>
      <c r="L2203" s="320">
        <v>45</v>
      </c>
      <c r="M2203" s="320">
        <v>1</v>
      </c>
      <c r="N2203" s="333" t="s">
        <v>225</v>
      </c>
      <c r="O2203" s="333" t="s">
        <v>225</v>
      </c>
      <c r="P2203" s="334" t="s">
        <v>225</v>
      </c>
      <c r="Q2203" s="144"/>
    </row>
    <row r="2204" spans="3:17" x14ac:dyDescent="0.2">
      <c r="C2204" s="315">
        <v>193</v>
      </c>
      <c r="D2204" s="316" t="s">
        <v>2700</v>
      </c>
      <c r="E2204" s="317" t="s">
        <v>18</v>
      </c>
      <c r="F2204" s="317" t="s">
        <v>3026</v>
      </c>
      <c r="G2204" s="318" t="s">
        <v>317</v>
      </c>
      <c r="H2204" s="319">
        <v>19.479999999969735</v>
      </c>
      <c r="I2204" s="319">
        <v>0</v>
      </c>
      <c r="J2204" s="319">
        <v>0</v>
      </c>
      <c r="K2204" s="320">
        <v>30</v>
      </c>
      <c r="L2204" s="320">
        <v>45</v>
      </c>
      <c r="M2204" s="320">
        <v>1</v>
      </c>
      <c r="N2204" s="333" t="s">
        <v>225</v>
      </c>
      <c r="O2204" s="333" t="s">
        <v>225</v>
      </c>
      <c r="P2204" s="334" t="s">
        <v>225</v>
      </c>
      <c r="Q2204" s="144"/>
    </row>
    <row r="2205" spans="3:17" x14ac:dyDescent="0.2">
      <c r="C2205" s="315">
        <v>194</v>
      </c>
      <c r="D2205" s="316" t="s">
        <v>2700</v>
      </c>
      <c r="E2205" s="317" t="s">
        <v>18</v>
      </c>
      <c r="F2205" s="317" t="s">
        <v>2724</v>
      </c>
      <c r="G2205" s="318" t="s">
        <v>301</v>
      </c>
      <c r="H2205" s="319">
        <v>27.019999999995346</v>
      </c>
      <c r="I2205" s="319">
        <v>0</v>
      </c>
      <c r="J2205" s="319">
        <v>0</v>
      </c>
      <c r="K2205" s="320">
        <v>30</v>
      </c>
      <c r="L2205" s="320">
        <v>45</v>
      </c>
      <c r="M2205" s="320">
        <v>1</v>
      </c>
      <c r="N2205" s="333" t="s">
        <v>225</v>
      </c>
      <c r="O2205" s="333" t="s">
        <v>225</v>
      </c>
      <c r="P2205" s="334" t="s">
        <v>225</v>
      </c>
      <c r="Q2205" s="144"/>
    </row>
    <row r="2206" spans="3:17" x14ac:dyDescent="0.2">
      <c r="C2206" s="315">
        <v>194</v>
      </c>
      <c r="D2206" s="316" t="s">
        <v>2695</v>
      </c>
      <c r="E2206" s="317" t="s">
        <v>18</v>
      </c>
      <c r="F2206" s="317" t="s">
        <v>2738</v>
      </c>
      <c r="G2206" s="318" t="s">
        <v>864</v>
      </c>
      <c r="H2206" s="319">
        <v>18.70333333335584</v>
      </c>
      <c r="I2206" s="319">
        <v>3.7966666666790845</v>
      </c>
      <c r="J2206" s="319">
        <v>0.4</v>
      </c>
      <c r="K2206" s="320">
        <v>30</v>
      </c>
      <c r="L2206" s="320">
        <v>45</v>
      </c>
      <c r="M2206" s="320">
        <v>1</v>
      </c>
      <c r="N2206" s="333" t="s">
        <v>225</v>
      </c>
      <c r="O2206" s="333" t="s">
        <v>225</v>
      </c>
      <c r="P2206" s="334" t="s">
        <v>225</v>
      </c>
      <c r="Q2206" s="144"/>
    </row>
    <row r="2207" spans="3:17" x14ac:dyDescent="0.2">
      <c r="C2207" s="315">
        <v>195</v>
      </c>
      <c r="D2207" s="316" t="s">
        <v>2700</v>
      </c>
      <c r="E2207" s="317" t="s">
        <v>18</v>
      </c>
      <c r="F2207" s="317" t="s">
        <v>2724</v>
      </c>
      <c r="G2207" s="318" t="s">
        <v>302</v>
      </c>
      <c r="H2207" s="319">
        <v>3.8999999999650754</v>
      </c>
      <c r="I2207" s="319">
        <v>1.4233333333279008</v>
      </c>
      <c r="J2207" s="319">
        <v>0.4</v>
      </c>
      <c r="K2207" s="320">
        <v>30</v>
      </c>
      <c r="L2207" s="320">
        <v>45</v>
      </c>
      <c r="M2207" s="320">
        <v>1</v>
      </c>
      <c r="N2207" s="333" t="s">
        <v>225</v>
      </c>
      <c r="O2207" s="333" t="s">
        <v>225</v>
      </c>
      <c r="P2207" s="334" t="s">
        <v>225</v>
      </c>
      <c r="Q2207" s="144"/>
    </row>
    <row r="2208" spans="3:17" x14ac:dyDescent="0.2">
      <c r="C2208" s="315">
        <v>195</v>
      </c>
      <c r="D2208" s="316" t="s">
        <v>2695</v>
      </c>
      <c r="E2208" s="317" t="s">
        <v>18</v>
      </c>
      <c r="F2208" s="317" t="s">
        <v>3034</v>
      </c>
      <c r="G2208" s="318" t="s">
        <v>867</v>
      </c>
      <c r="H2208" s="319">
        <v>18.75</v>
      </c>
      <c r="I2208" s="319">
        <v>1.2000000000000002</v>
      </c>
      <c r="J2208" s="319">
        <v>0.2</v>
      </c>
      <c r="K2208" s="320">
        <v>30</v>
      </c>
      <c r="L2208" s="320">
        <v>45</v>
      </c>
      <c r="M2208" s="320">
        <v>1</v>
      </c>
      <c r="N2208" s="333" t="s">
        <v>225</v>
      </c>
      <c r="O2208" s="333" t="s">
        <v>225</v>
      </c>
      <c r="P2208" s="334" t="s">
        <v>225</v>
      </c>
      <c r="Q2208" s="144"/>
    </row>
    <row r="2209" spans="3:17" x14ac:dyDescent="0.2">
      <c r="C2209" s="315">
        <v>196</v>
      </c>
      <c r="D2209" s="316" t="s">
        <v>2695</v>
      </c>
      <c r="E2209" s="317" t="s">
        <v>18</v>
      </c>
      <c r="F2209" s="317" t="s">
        <v>2874</v>
      </c>
      <c r="G2209" s="318" t="s">
        <v>872</v>
      </c>
      <c r="H2209" s="319">
        <v>365.60333333333256</v>
      </c>
      <c r="I2209" s="319">
        <v>0.74000000000232835</v>
      </c>
      <c r="J2209" s="319">
        <v>0</v>
      </c>
      <c r="K2209" s="320">
        <v>30</v>
      </c>
      <c r="L2209" s="320">
        <v>45</v>
      </c>
      <c r="M2209" s="320">
        <v>1</v>
      </c>
      <c r="N2209" s="333" t="s">
        <v>224</v>
      </c>
      <c r="O2209" s="333" t="s">
        <v>225</v>
      </c>
      <c r="P2209" s="334" t="s">
        <v>225</v>
      </c>
      <c r="Q2209" s="144"/>
    </row>
    <row r="2210" spans="3:17" x14ac:dyDescent="0.2">
      <c r="C2210" s="315">
        <v>203</v>
      </c>
      <c r="D2210" s="316" t="s">
        <v>2700</v>
      </c>
      <c r="E2210" s="317" t="s">
        <v>18</v>
      </c>
      <c r="F2210" s="317" t="s">
        <v>3022</v>
      </c>
      <c r="G2210" s="318" t="s">
        <v>308</v>
      </c>
      <c r="H2210" s="319">
        <v>6.8333333333604971</v>
      </c>
      <c r="I2210" s="319">
        <v>4.6966666666790848</v>
      </c>
      <c r="J2210" s="319">
        <v>0.2</v>
      </c>
      <c r="K2210" s="320">
        <v>30</v>
      </c>
      <c r="L2210" s="320">
        <v>45</v>
      </c>
      <c r="M2210" s="320">
        <v>1</v>
      </c>
      <c r="N2210" s="333" t="s">
        <v>225</v>
      </c>
      <c r="O2210" s="333" t="s">
        <v>225</v>
      </c>
      <c r="P2210" s="334" t="s">
        <v>225</v>
      </c>
      <c r="Q2210" s="144"/>
    </row>
    <row r="2211" spans="3:17" x14ac:dyDescent="0.2">
      <c r="C2211" s="315">
        <v>223</v>
      </c>
      <c r="D2211" s="316" t="s">
        <v>2700</v>
      </c>
      <c r="E2211" s="317" t="s">
        <v>18</v>
      </c>
      <c r="F2211" s="317" t="s">
        <v>2786</v>
      </c>
      <c r="G2211" s="318" t="s">
        <v>1154</v>
      </c>
      <c r="H2211" s="319">
        <v>34.033979402640568</v>
      </c>
      <c r="I2211" s="319">
        <v>0</v>
      </c>
      <c r="J2211" s="319">
        <v>0</v>
      </c>
      <c r="K2211" s="320">
        <v>30</v>
      </c>
      <c r="L2211" s="320">
        <v>45</v>
      </c>
      <c r="M2211" s="320">
        <v>1</v>
      </c>
      <c r="N2211" s="333" t="s">
        <v>4096</v>
      </c>
      <c r="O2211" s="333" t="s">
        <v>4096</v>
      </c>
      <c r="P2211" s="334" t="s">
        <v>4096</v>
      </c>
      <c r="Q2211" s="144"/>
    </row>
    <row r="2212" spans="3:17" x14ac:dyDescent="0.2">
      <c r="C2212" s="315">
        <v>232</v>
      </c>
      <c r="D2212" s="316" t="s">
        <v>2695</v>
      </c>
      <c r="E2212" s="317" t="s">
        <v>18</v>
      </c>
      <c r="F2212" s="317" t="s">
        <v>3024</v>
      </c>
      <c r="G2212" s="318" t="s">
        <v>857</v>
      </c>
      <c r="H2212" s="319">
        <v>7.4633333333884373</v>
      </c>
      <c r="I2212" s="319">
        <v>0</v>
      </c>
      <c r="J2212" s="319">
        <v>0</v>
      </c>
      <c r="K2212" s="320">
        <v>30</v>
      </c>
      <c r="L2212" s="320">
        <v>45</v>
      </c>
      <c r="M2212" s="320">
        <v>1</v>
      </c>
      <c r="N2212" s="333" t="s">
        <v>225</v>
      </c>
      <c r="O2212" s="333" t="s">
        <v>225</v>
      </c>
      <c r="P2212" s="334" t="s">
        <v>225</v>
      </c>
      <c r="Q2212" s="144"/>
    </row>
    <row r="2213" spans="3:17" x14ac:dyDescent="0.2">
      <c r="C2213" s="315">
        <v>233</v>
      </c>
      <c r="D2213" s="316" t="s">
        <v>2695</v>
      </c>
      <c r="E2213" s="317" t="s">
        <v>18</v>
      </c>
      <c r="F2213" s="317" t="s">
        <v>3024</v>
      </c>
      <c r="G2213" s="318" t="s">
        <v>858</v>
      </c>
      <c r="H2213" s="319">
        <v>5.0900000000372536</v>
      </c>
      <c r="I2213" s="319">
        <v>0.9</v>
      </c>
      <c r="J2213" s="319">
        <v>0</v>
      </c>
      <c r="K2213" s="320">
        <v>30</v>
      </c>
      <c r="L2213" s="320">
        <v>45</v>
      </c>
      <c r="M2213" s="320">
        <v>1</v>
      </c>
      <c r="N2213" s="333" t="s">
        <v>225</v>
      </c>
      <c r="O2213" s="333" t="s">
        <v>225</v>
      </c>
      <c r="P2213" s="334" t="s">
        <v>225</v>
      </c>
      <c r="Q2213" s="144"/>
    </row>
    <row r="2214" spans="3:17" x14ac:dyDescent="0.2">
      <c r="C2214" s="315">
        <v>292</v>
      </c>
      <c r="D2214" s="316" t="s">
        <v>2695</v>
      </c>
      <c r="E2214" s="317" t="s">
        <v>18</v>
      </c>
      <c r="F2214" s="317" t="s">
        <v>3035</v>
      </c>
      <c r="G2214" s="318" t="s">
        <v>312</v>
      </c>
      <c r="H2214" s="319">
        <v>0</v>
      </c>
      <c r="I2214" s="319">
        <v>1.1833333333139309</v>
      </c>
      <c r="J2214" s="319">
        <v>0</v>
      </c>
      <c r="K2214" s="320">
        <v>30</v>
      </c>
      <c r="L2214" s="320">
        <v>45</v>
      </c>
      <c r="M2214" s="320">
        <v>1</v>
      </c>
      <c r="N2214" s="333" t="s">
        <v>225</v>
      </c>
      <c r="O2214" s="333" t="s">
        <v>225</v>
      </c>
      <c r="P2214" s="334" t="s">
        <v>225</v>
      </c>
      <c r="Q2214" s="144"/>
    </row>
    <row r="2215" spans="3:17" x14ac:dyDescent="0.2">
      <c r="C2215" s="315">
        <v>325</v>
      </c>
      <c r="D2215" s="316" t="s">
        <v>2695</v>
      </c>
      <c r="E2215" s="317" t="s">
        <v>18</v>
      </c>
      <c r="F2215" s="317" t="s">
        <v>3034</v>
      </c>
      <c r="G2215" s="318" t="s">
        <v>868</v>
      </c>
      <c r="H2215" s="319">
        <v>9.8033333332976333</v>
      </c>
      <c r="I2215" s="319">
        <v>0.37333333332790064</v>
      </c>
      <c r="J2215" s="319">
        <v>0.2</v>
      </c>
      <c r="K2215" s="320">
        <v>30</v>
      </c>
      <c r="L2215" s="320">
        <v>45</v>
      </c>
      <c r="M2215" s="320">
        <v>1</v>
      </c>
      <c r="N2215" s="333" t="s">
        <v>225</v>
      </c>
      <c r="O2215" s="333" t="s">
        <v>225</v>
      </c>
      <c r="P2215" s="334" t="s">
        <v>225</v>
      </c>
      <c r="Q2215" s="144"/>
    </row>
    <row r="2216" spans="3:17" x14ac:dyDescent="0.2">
      <c r="C2216" s="315">
        <v>698</v>
      </c>
      <c r="D2216" s="316" t="s">
        <v>2695</v>
      </c>
      <c r="E2216" s="317" t="s">
        <v>18</v>
      </c>
      <c r="F2216" s="317" t="s">
        <v>3026</v>
      </c>
      <c r="G2216" s="318" t="s">
        <v>863</v>
      </c>
      <c r="H2216" s="319">
        <v>14.233333333313931</v>
      </c>
      <c r="I2216" s="319">
        <v>7.9933333334047347</v>
      </c>
      <c r="J2216" s="319">
        <v>0</v>
      </c>
      <c r="K2216" s="320">
        <v>30</v>
      </c>
      <c r="L2216" s="320">
        <v>45</v>
      </c>
      <c r="M2216" s="320">
        <v>1</v>
      </c>
      <c r="N2216" s="333" t="s">
        <v>225</v>
      </c>
      <c r="O2216" s="333" t="s">
        <v>225</v>
      </c>
      <c r="P2216" s="334" t="s">
        <v>225</v>
      </c>
      <c r="Q2216" s="144"/>
    </row>
    <row r="2217" spans="3:17" x14ac:dyDescent="0.2">
      <c r="C2217" s="315">
        <v>699</v>
      </c>
      <c r="D2217" s="316" t="s">
        <v>2695</v>
      </c>
      <c r="E2217" s="317" t="s">
        <v>18</v>
      </c>
      <c r="F2217" s="317" t="s">
        <v>2738</v>
      </c>
      <c r="G2217" s="318" t="s">
        <v>866</v>
      </c>
      <c r="H2217" s="319">
        <v>93.996666666597605</v>
      </c>
      <c r="I2217" s="319">
        <v>0</v>
      </c>
      <c r="J2217" s="319">
        <v>0</v>
      </c>
      <c r="K2217" s="320">
        <v>30</v>
      </c>
      <c r="L2217" s="320">
        <v>45</v>
      </c>
      <c r="M2217" s="320">
        <v>1</v>
      </c>
      <c r="N2217" s="333" t="s">
        <v>224</v>
      </c>
      <c r="O2217" s="333" t="s">
        <v>225</v>
      </c>
      <c r="P2217" s="334" t="s">
        <v>225</v>
      </c>
      <c r="Q2217" s="144"/>
    </row>
    <row r="2218" spans="3:17" x14ac:dyDescent="0.2">
      <c r="C2218" s="315">
        <v>700</v>
      </c>
      <c r="D2218" s="316" t="s">
        <v>2695</v>
      </c>
      <c r="E2218" s="317" t="s">
        <v>18</v>
      </c>
      <c r="F2218" s="317" t="s">
        <v>2738</v>
      </c>
      <c r="G2218" s="318" t="s">
        <v>865</v>
      </c>
      <c r="H2218" s="319">
        <v>97.910000000009319</v>
      </c>
      <c r="I2218" s="319">
        <v>9.1799999999930151</v>
      </c>
      <c r="J2218" s="319">
        <v>0.4</v>
      </c>
      <c r="K2218" s="320">
        <v>30</v>
      </c>
      <c r="L2218" s="320">
        <v>45</v>
      </c>
      <c r="M2218" s="320">
        <v>1</v>
      </c>
      <c r="N2218" s="333" t="s">
        <v>224</v>
      </c>
      <c r="O2218" s="333" t="s">
        <v>225</v>
      </c>
      <c r="P2218" s="334" t="s">
        <v>225</v>
      </c>
      <c r="Q2218" s="144"/>
    </row>
    <row r="2219" spans="3:17" x14ac:dyDescent="0.2">
      <c r="C2219" s="315">
        <v>702</v>
      </c>
      <c r="D2219" s="316" t="s">
        <v>2695</v>
      </c>
      <c r="E2219" s="317" t="s">
        <v>18</v>
      </c>
      <c r="F2219" s="317" t="s">
        <v>3034</v>
      </c>
      <c r="G2219" s="318" t="s">
        <v>869</v>
      </c>
      <c r="H2219" s="319" t="s">
        <v>84</v>
      </c>
      <c r="I2219" s="319" t="s">
        <v>84</v>
      </c>
      <c r="J2219" s="319" t="s">
        <v>84</v>
      </c>
      <c r="K2219" s="320">
        <v>30</v>
      </c>
      <c r="L2219" s="320">
        <v>45</v>
      </c>
      <c r="M2219" s="320">
        <v>1</v>
      </c>
      <c r="N2219" s="333" t="s">
        <v>4096</v>
      </c>
      <c r="O2219" s="333" t="s">
        <v>4096</v>
      </c>
      <c r="P2219" s="334" t="s">
        <v>4096</v>
      </c>
      <c r="Q2219" s="144"/>
    </row>
    <row r="2220" spans="3:17" x14ac:dyDescent="0.2">
      <c r="C2220" s="315">
        <v>703</v>
      </c>
      <c r="D2220" s="316" t="s">
        <v>2695</v>
      </c>
      <c r="E2220" s="317" t="s">
        <v>18</v>
      </c>
      <c r="F2220" s="317" t="s">
        <v>3036</v>
      </c>
      <c r="G2220" s="318" t="s">
        <v>870</v>
      </c>
      <c r="H2220" s="319">
        <v>537.90333333334422</v>
      </c>
      <c r="I2220" s="319">
        <v>5.7399999999906868</v>
      </c>
      <c r="J2220" s="319">
        <v>0.2</v>
      </c>
      <c r="K2220" s="320">
        <v>30</v>
      </c>
      <c r="L2220" s="320">
        <v>45</v>
      </c>
      <c r="M2220" s="320">
        <v>1</v>
      </c>
      <c r="N2220" s="333" t="s">
        <v>224</v>
      </c>
      <c r="O2220" s="333" t="s">
        <v>225</v>
      </c>
      <c r="P2220" s="334" t="s">
        <v>225</v>
      </c>
      <c r="Q2220" s="144"/>
    </row>
    <row r="2221" spans="3:17" x14ac:dyDescent="0.2">
      <c r="C2221" s="315">
        <v>704</v>
      </c>
      <c r="D2221" s="316" t="s">
        <v>2695</v>
      </c>
      <c r="E2221" s="317" t="s">
        <v>18</v>
      </c>
      <c r="F2221" s="317" t="s">
        <v>3028</v>
      </c>
      <c r="G2221" s="318" t="s">
        <v>871</v>
      </c>
      <c r="H2221" s="319">
        <v>8.2133333333535123</v>
      </c>
      <c r="I2221" s="319">
        <v>6.6533333333325579</v>
      </c>
      <c r="J2221" s="319">
        <v>0.2</v>
      </c>
      <c r="K2221" s="320">
        <v>30</v>
      </c>
      <c r="L2221" s="320">
        <v>45</v>
      </c>
      <c r="M2221" s="320">
        <v>1</v>
      </c>
      <c r="N2221" s="333" t="s">
        <v>225</v>
      </c>
      <c r="O2221" s="333" t="s">
        <v>225</v>
      </c>
      <c r="P2221" s="334" t="s">
        <v>225</v>
      </c>
      <c r="Q2221" s="144"/>
    </row>
    <row r="2222" spans="3:17" x14ac:dyDescent="0.2">
      <c r="C2222" s="315">
        <v>705</v>
      </c>
      <c r="D2222" s="316" t="s">
        <v>2695</v>
      </c>
      <c r="E2222" s="317" t="s">
        <v>18</v>
      </c>
      <c r="F2222" s="317" t="s">
        <v>3037</v>
      </c>
      <c r="G2222" s="318" t="s">
        <v>873</v>
      </c>
      <c r="H2222" s="319">
        <v>2.6366666666348468</v>
      </c>
      <c r="I2222" s="319">
        <v>2.9166666666045789</v>
      </c>
      <c r="J2222" s="319">
        <v>0.4</v>
      </c>
      <c r="K2222" s="320">
        <v>30</v>
      </c>
      <c r="L2222" s="320">
        <v>45</v>
      </c>
      <c r="M2222" s="320">
        <v>1</v>
      </c>
      <c r="N2222" s="333" t="s">
        <v>225</v>
      </c>
      <c r="O2222" s="333" t="s">
        <v>225</v>
      </c>
      <c r="P2222" s="334" t="s">
        <v>225</v>
      </c>
      <c r="Q2222" s="144"/>
    </row>
    <row r="2223" spans="3:17" x14ac:dyDescent="0.2">
      <c r="C2223" s="315">
        <v>706</v>
      </c>
      <c r="D2223" s="316" t="s">
        <v>2695</v>
      </c>
      <c r="E2223" s="317" t="s">
        <v>18</v>
      </c>
      <c r="F2223" s="317" t="s">
        <v>3037</v>
      </c>
      <c r="G2223" s="318" t="s">
        <v>874</v>
      </c>
      <c r="H2223" s="319">
        <v>2.6366666666348468</v>
      </c>
      <c r="I2223" s="319">
        <v>2.9166666666045789</v>
      </c>
      <c r="J2223" s="319">
        <v>0.4</v>
      </c>
      <c r="K2223" s="320">
        <v>30</v>
      </c>
      <c r="L2223" s="320">
        <v>45</v>
      </c>
      <c r="M2223" s="320">
        <v>1</v>
      </c>
      <c r="N2223" s="333" t="s">
        <v>225</v>
      </c>
      <c r="O2223" s="333" t="s">
        <v>225</v>
      </c>
      <c r="P2223" s="334" t="s">
        <v>225</v>
      </c>
      <c r="Q2223" s="144"/>
    </row>
    <row r="2224" spans="3:17" x14ac:dyDescent="0.2">
      <c r="C2224" s="315">
        <v>710</v>
      </c>
      <c r="D2224" s="316" t="s">
        <v>2695</v>
      </c>
      <c r="E2224" s="317" t="s">
        <v>18</v>
      </c>
      <c r="F2224" s="317" t="s">
        <v>3038</v>
      </c>
      <c r="G2224" s="318" t="s">
        <v>852</v>
      </c>
      <c r="H2224" s="319">
        <v>0.41666666666278618</v>
      </c>
      <c r="I2224" s="319">
        <v>0</v>
      </c>
      <c r="J2224" s="319">
        <v>0</v>
      </c>
      <c r="K2224" s="320">
        <v>30</v>
      </c>
      <c r="L2224" s="320">
        <v>45</v>
      </c>
      <c r="M2224" s="320">
        <v>1</v>
      </c>
      <c r="N2224" s="333" t="s">
        <v>225</v>
      </c>
      <c r="O2224" s="333" t="s">
        <v>225</v>
      </c>
      <c r="P2224" s="334" t="s">
        <v>225</v>
      </c>
      <c r="Q2224" s="144"/>
    </row>
    <row r="2225" spans="3:17" x14ac:dyDescent="0.2">
      <c r="C2225" s="315">
        <v>711</v>
      </c>
      <c r="D2225" s="316" t="s">
        <v>2695</v>
      </c>
      <c r="E2225" s="317" t="s">
        <v>18</v>
      </c>
      <c r="F2225" s="317" t="s">
        <v>3039</v>
      </c>
      <c r="G2225" s="318" t="s">
        <v>856</v>
      </c>
      <c r="H2225" s="319" t="s">
        <v>84</v>
      </c>
      <c r="I2225" s="319" t="s">
        <v>84</v>
      </c>
      <c r="J2225" s="319" t="s">
        <v>84</v>
      </c>
      <c r="K2225" s="320">
        <v>30</v>
      </c>
      <c r="L2225" s="320">
        <v>45</v>
      </c>
      <c r="M2225" s="320">
        <v>1</v>
      </c>
      <c r="N2225" s="333" t="s">
        <v>4096</v>
      </c>
      <c r="O2225" s="333" t="s">
        <v>4096</v>
      </c>
      <c r="P2225" s="334" t="s">
        <v>4096</v>
      </c>
      <c r="Q2225" s="144"/>
    </row>
    <row r="2226" spans="3:17" x14ac:dyDescent="0.2">
      <c r="C2226" s="315">
        <v>758</v>
      </c>
      <c r="D2226" s="316" t="s">
        <v>2695</v>
      </c>
      <c r="E2226" s="317" t="s">
        <v>18</v>
      </c>
      <c r="F2226" s="317" t="s">
        <v>3029</v>
      </c>
      <c r="G2226" s="318" t="s">
        <v>314</v>
      </c>
      <c r="H2226" s="319" t="s">
        <v>84</v>
      </c>
      <c r="I2226" s="319" t="s">
        <v>84</v>
      </c>
      <c r="J2226" s="319" t="s">
        <v>84</v>
      </c>
      <c r="K2226" s="320">
        <v>30</v>
      </c>
      <c r="L2226" s="320">
        <v>45</v>
      </c>
      <c r="M2226" s="320">
        <v>1</v>
      </c>
      <c r="N2226" s="333" t="s">
        <v>4096</v>
      </c>
      <c r="O2226" s="333" t="s">
        <v>4096</v>
      </c>
      <c r="P2226" s="334" t="s">
        <v>4096</v>
      </c>
      <c r="Q2226" s="144"/>
    </row>
    <row r="2227" spans="3:17" x14ac:dyDescent="0.2">
      <c r="C2227" s="315">
        <v>820</v>
      </c>
      <c r="D2227" s="316" t="s">
        <v>2695</v>
      </c>
      <c r="E2227" s="317" t="s">
        <v>18</v>
      </c>
      <c r="F2227" s="317" t="s">
        <v>3022</v>
      </c>
      <c r="G2227" s="318" t="s">
        <v>855</v>
      </c>
      <c r="H2227" s="319">
        <v>103.26000000005588</v>
      </c>
      <c r="I2227" s="319">
        <v>0</v>
      </c>
      <c r="J2227" s="319">
        <v>0</v>
      </c>
      <c r="K2227" s="320">
        <v>30</v>
      </c>
      <c r="L2227" s="320">
        <v>45</v>
      </c>
      <c r="M2227" s="320">
        <v>1</v>
      </c>
      <c r="N2227" s="333" t="s">
        <v>224</v>
      </c>
      <c r="O2227" s="333" t="s">
        <v>225</v>
      </c>
      <c r="P2227" s="334" t="s">
        <v>225</v>
      </c>
      <c r="Q2227" s="144"/>
    </row>
    <row r="2228" spans="3:17" x14ac:dyDescent="0.2">
      <c r="C2228" s="315">
        <v>821</v>
      </c>
      <c r="D2228" s="316" t="s">
        <v>2695</v>
      </c>
      <c r="E2228" s="317" t="s">
        <v>18</v>
      </c>
      <c r="F2228" s="317" t="s">
        <v>3040</v>
      </c>
      <c r="G2228" s="318" t="s">
        <v>862</v>
      </c>
      <c r="H2228" s="319">
        <v>4.4766666666604582</v>
      </c>
      <c r="I2228" s="319">
        <v>1.3333333341870458E-2</v>
      </c>
      <c r="J2228" s="319">
        <v>0.2</v>
      </c>
      <c r="K2228" s="320">
        <v>30</v>
      </c>
      <c r="L2228" s="320">
        <v>45</v>
      </c>
      <c r="M2228" s="320">
        <v>1</v>
      </c>
      <c r="N2228" s="333" t="s">
        <v>225</v>
      </c>
      <c r="O2228" s="333" t="s">
        <v>225</v>
      </c>
      <c r="P2228" s="334" t="s">
        <v>225</v>
      </c>
      <c r="Q2228" s="144"/>
    </row>
    <row r="2229" spans="3:17" x14ac:dyDescent="0.2">
      <c r="C2229" s="315">
        <v>822</v>
      </c>
      <c r="D2229" s="316" t="s">
        <v>2695</v>
      </c>
      <c r="E2229" s="317" t="s">
        <v>18</v>
      </c>
      <c r="F2229" s="317" t="s">
        <v>3040</v>
      </c>
      <c r="G2229" s="318" t="s">
        <v>861</v>
      </c>
      <c r="H2229" s="319">
        <v>5.2233333333162593</v>
      </c>
      <c r="I2229" s="319">
        <v>1.1466666666674428</v>
      </c>
      <c r="J2229" s="319">
        <v>0.2</v>
      </c>
      <c r="K2229" s="320">
        <v>30</v>
      </c>
      <c r="L2229" s="320">
        <v>45</v>
      </c>
      <c r="M2229" s="320">
        <v>1</v>
      </c>
      <c r="N2229" s="333" t="s">
        <v>225</v>
      </c>
      <c r="O2229" s="333" t="s">
        <v>225</v>
      </c>
      <c r="P2229" s="334" t="s">
        <v>225</v>
      </c>
      <c r="Q2229" s="144"/>
    </row>
    <row r="2230" spans="3:17" x14ac:dyDescent="0.2">
      <c r="C2230" s="315">
        <v>823</v>
      </c>
      <c r="D2230" s="316" t="s">
        <v>2695</v>
      </c>
      <c r="E2230" s="317" t="s">
        <v>18</v>
      </c>
      <c r="F2230" s="317" t="s">
        <v>3041</v>
      </c>
      <c r="G2230" s="318" t="s">
        <v>3042</v>
      </c>
      <c r="H2230" s="319" t="s">
        <v>84</v>
      </c>
      <c r="I2230" s="319" t="s">
        <v>84</v>
      </c>
      <c r="J2230" s="319" t="s">
        <v>84</v>
      </c>
      <c r="K2230" s="320">
        <v>30</v>
      </c>
      <c r="L2230" s="320">
        <v>45</v>
      </c>
      <c r="M2230" s="320">
        <v>1</v>
      </c>
      <c r="N2230" s="333" t="s">
        <v>4096</v>
      </c>
      <c r="O2230" s="333" t="s">
        <v>4096</v>
      </c>
      <c r="P2230" s="334" t="s">
        <v>4096</v>
      </c>
      <c r="Q2230" s="144"/>
    </row>
    <row r="2231" spans="3:17" x14ac:dyDescent="0.2">
      <c r="C2231" s="315">
        <v>824</v>
      </c>
      <c r="D2231" s="316" t="s">
        <v>2695</v>
      </c>
      <c r="E2231" s="317" t="s">
        <v>18</v>
      </c>
      <c r="F2231" s="317" t="s">
        <v>3041</v>
      </c>
      <c r="G2231" s="318" t="s">
        <v>3043</v>
      </c>
      <c r="H2231" s="319" t="s">
        <v>84</v>
      </c>
      <c r="I2231" s="319" t="s">
        <v>84</v>
      </c>
      <c r="J2231" s="319" t="s">
        <v>84</v>
      </c>
      <c r="K2231" s="320">
        <v>30</v>
      </c>
      <c r="L2231" s="320">
        <v>45</v>
      </c>
      <c r="M2231" s="320">
        <v>1</v>
      </c>
      <c r="N2231" s="333" t="s">
        <v>4096</v>
      </c>
      <c r="O2231" s="333" t="s">
        <v>4096</v>
      </c>
      <c r="P2231" s="334" t="s">
        <v>4096</v>
      </c>
      <c r="Q2231" s="144"/>
    </row>
    <row r="2232" spans="3:17" x14ac:dyDescent="0.2">
      <c r="C2232" s="315">
        <v>1055</v>
      </c>
      <c r="D2232" s="316" t="s">
        <v>2695</v>
      </c>
      <c r="E2232" s="317" t="s">
        <v>18</v>
      </c>
      <c r="F2232" s="317" t="s">
        <v>2724</v>
      </c>
      <c r="G2232" s="318" t="s">
        <v>853</v>
      </c>
      <c r="H2232" s="319" t="s">
        <v>84</v>
      </c>
      <c r="I2232" s="319" t="s">
        <v>84</v>
      </c>
      <c r="J2232" s="319" t="s">
        <v>84</v>
      </c>
      <c r="K2232" s="320">
        <v>30</v>
      </c>
      <c r="L2232" s="320">
        <v>45</v>
      </c>
      <c r="M2232" s="320">
        <v>1</v>
      </c>
      <c r="N2232" s="333" t="s">
        <v>4096</v>
      </c>
      <c r="O2232" s="333" t="s">
        <v>4096</v>
      </c>
      <c r="P2232" s="334" t="s">
        <v>4096</v>
      </c>
      <c r="Q2232" s="144"/>
    </row>
    <row r="2233" spans="3:17" x14ac:dyDescent="0.2">
      <c r="C2233" s="315">
        <v>1109</v>
      </c>
      <c r="D2233" s="316" t="s">
        <v>2695</v>
      </c>
      <c r="E2233" s="317" t="s">
        <v>18</v>
      </c>
      <c r="F2233" s="317" t="s">
        <v>3021</v>
      </c>
      <c r="G2233" s="318" t="s">
        <v>296</v>
      </c>
      <c r="H2233" s="319">
        <v>1.3633333333418705</v>
      </c>
      <c r="I2233" s="319">
        <v>0</v>
      </c>
      <c r="J2233" s="319">
        <v>0</v>
      </c>
      <c r="K2233" s="320">
        <v>30</v>
      </c>
      <c r="L2233" s="320">
        <v>45</v>
      </c>
      <c r="M2233" s="320">
        <v>1</v>
      </c>
      <c r="N2233" s="333" t="s">
        <v>225</v>
      </c>
      <c r="O2233" s="333" t="s">
        <v>225</v>
      </c>
      <c r="P2233" s="334" t="s">
        <v>225</v>
      </c>
      <c r="Q2233" s="144"/>
    </row>
    <row r="2234" spans="3:17" x14ac:dyDescent="0.2">
      <c r="C2234" s="315">
        <v>1110</v>
      </c>
      <c r="D2234" s="316" t="s">
        <v>2695</v>
      </c>
      <c r="E2234" s="317" t="s">
        <v>18</v>
      </c>
      <c r="F2234" s="317" t="s">
        <v>3021</v>
      </c>
      <c r="G2234" s="318" t="s">
        <v>293</v>
      </c>
      <c r="H2234" s="319">
        <v>1.4533333333209157</v>
      </c>
      <c r="I2234" s="319">
        <v>0</v>
      </c>
      <c r="J2234" s="319">
        <v>0</v>
      </c>
      <c r="K2234" s="320">
        <v>30</v>
      </c>
      <c r="L2234" s="320">
        <v>45</v>
      </c>
      <c r="M2234" s="320">
        <v>1</v>
      </c>
      <c r="N2234" s="333" t="s">
        <v>225</v>
      </c>
      <c r="O2234" s="333" t="s">
        <v>225</v>
      </c>
      <c r="P2234" s="334" t="s">
        <v>225</v>
      </c>
      <c r="Q2234" s="144"/>
    </row>
    <row r="2235" spans="3:17" x14ac:dyDescent="0.2">
      <c r="C2235" s="315">
        <v>1288</v>
      </c>
      <c r="D2235" s="316" t="s">
        <v>2695</v>
      </c>
      <c r="E2235" s="317" t="s">
        <v>18</v>
      </c>
      <c r="F2235" s="317" t="s">
        <v>3032</v>
      </c>
      <c r="G2235" s="318" t="s">
        <v>848</v>
      </c>
      <c r="H2235" s="319">
        <v>20.362048356389359</v>
      </c>
      <c r="I2235" s="319">
        <v>1.2281988589927069</v>
      </c>
      <c r="J2235" s="319">
        <v>0</v>
      </c>
      <c r="K2235" s="320">
        <v>30</v>
      </c>
      <c r="L2235" s="320">
        <v>45</v>
      </c>
      <c r="M2235" s="320">
        <v>1</v>
      </c>
      <c r="N2235" s="333" t="s">
        <v>4096</v>
      </c>
      <c r="O2235" s="333" t="s">
        <v>4096</v>
      </c>
      <c r="P2235" s="334" t="s">
        <v>4096</v>
      </c>
      <c r="Q2235" s="144"/>
    </row>
    <row r="2236" spans="3:17" x14ac:dyDescent="0.2">
      <c r="C2236" s="315">
        <v>371</v>
      </c>
      <c r="D2236" s="316" t="s">
        <v>2700</v>
      </c>
      <c r="E2236" s="317" t="s">
        <v>18</v>
      </c>
      <c r="F2236" s="317" t="s">
        <v>6677</v>
      </c>
      <c r="G2236" s="318" t="s">
        <v>6678</v>
      </c>
      <c r="H2236" s="319">
        <v>27.383333333360497</v>
      </c>
      <c r="I2236" s="319">
        <v>15.500000000058208</v>
      </c>
      <c r="J2236" s="319">
        <v>1</v>
      </c>
      <c r="K2236" s="320">
        <v>30</v>
      </c>
      <c r="L2236" s="320">
        <v>45</v>
      </c>
      <c r="M2236" s="320">
        <v>1</v>
      </c>
      <c r="N2236" s="333" t="s">
        <v>4096</v>
      </c>
      <c r="O2236" s="333" t="s">
        <v>4096</v>
      </c>
      <c r="P2236" s="334" t="s">
        <v>4096</v>
      </c>
      <c r="Q2236" s="144"/>
    </row>
    <row r="2237" spans="3:17" x14ac:dyDescent="0.2">
      <c r="C2237" s="315">
        <v>370</v>
      </c>
      <c r="D2237" s="316" t="s">
        <v>2700</v>
      </c>
      <c r="E2237" s="317" t="s">
        <v>18</v>
      </c>
      <c r="F2237" s="317" t="s">
        <v>6677</v>
      </c>
      <c r="G2237" s="318" t="s">
        <v>6679</v>
      </c>
      <c r="H2237" s="319" t="s">
        <v>84</v>
      </c>
      <c r="I2237" s="319" t="s">
        <v>84</v>
      </c>
      <c r="J2237" s="319" t="s">
        <v>84</v>
      </c>
      <c r="K2237" s="320">
        <v>30</v>
      </c>
      <c r="L2237" s="320">
        <v>45</v>
      </c>
      <c r="M2237" s="320">
        <v>1</v>
      </c>
      <c r="N2237" s="333" t="s">
        <v>4096</v>
      </c>
      <c r="O2237" s="333" t="s">
        <v>4096</v>
      </c>
      <c r="P2237" s="334" t="s">
        <v>4096</v>
      </c>
      <c r="Q2237" s="144"/>
    </row>
    <row r="2238" spans="3:17" x14ac:dyDescent="0.2">
      <c r="C2238" s="315">
        <v>357</v>
      </c>
      <c r="D2238" s="316" t="s">
        <v>2700</v>
      </c>
      <c r="E2238" s="317" t="s">
        <v>18</v>
      </c>
      <c r="F2238" s="317" t="s">
        <v>2738</v>
      </c>
      <c r="G2238" s="318" t="s">
        <v>6680</v>
      </c>
      <c r="H2238" s="319">
        <v>3.9981693621086523</v>
      </c>
      <c r="I2238" s="319">
        <v>0</v>
      </c>
      <c r="J2238" s="319">
        <v>0</v>
      </c>
      <c r="K2238" s="320">
        <v>30</v>
      </c>
      <c r="L2238" s="320">
        <v>45</v>
      </c>
      <c r="M2238" s="320">
        <v>1</v>
      </c>
      <c r="N2238" s="333" t="s">
        <v>4096</v>
      </c>
      <c r="O2238" s="333" t="s">
        <v>4096</v>
      </c>
      <c r="P2238" s="334" t="s">
        <v>4096</v>
      </c>
      <c r="Q2238" s="144"/>
    </row>
    <row r="2239" spans="3:17" x14ac:dyDescent="0.2">
      <c r="C2239" s="315">
        <v>369</v>
      </c>
      <c r="D2239" s="316" t="s">
        <v>2700</v>
      </c>
      <c r="E2239" s="317" t="s">
        <v>18</v>
      </c>
      <c r="F2239" s="317" t="s">
        <v>3582</v>
      </c>
      <c r="G2239" s="318" t="s">
        <v>6681</v>
      </c>
      <c r="H2239" s="319" t="s">
        <v>84</v>
      </c>
      <c r="I2239" s="319" t="s">
        <v>84</v>
      </c>
      <c r="J2239" s="319" t="s">
        <v>84</v>
      </c>
      <c r="K2239" s="320">
        <v>30</v>
      </c>
      <c r="L2239" s="320">
        <v>45</v>
      </c>
      <c r="M2239" s="320">
        <v>1</v>
      </c>
      <c r="N2239" s="333" t="s">
        <v>4096</v>
      </c>
      <c r="O2239" s="333" t="s">
        <v>4096</v>
      </c>
      <c r="P2239" s="334" t="s">
        <v>4096</v>
      </c>
      <c r="Q2239" s="144"/>
    </row>
    <row r="2240" spans="3:17" x14ac:dyDescent="0.2">
      <c r="C2240" s="315">
        <v>165</v>
      </c>
      <c r="D2240" s="316" t="s">
        <v>2700</v>
      </c>
      <c r="E2240" s="317" t="s">
        <v>6682</v>
      </c>
      <c r="F2240" s="317" t="s">
        <v>6683</v>
      </c>
      <c r="G2240" s="318" t="s">
        <v>6684</v>
      </c>
      <c r="H2240" s="319">
        <v>14.556666666653474</v>
      </c>
      <c r="I2240" s="319">
        <v>0</v>
      </c>
      <c r="J2240" s="319">
        <v>0</v>
      </c>
      <c r="K2240" s="320">
        <v>30</v>
      </c>
      <c r="L2240" s="320">
        <v>45</v>
      </c>
      <c r="M2240" s="320">
        <v>1</v>
      </c>
      <c r="N2240" s="333" t="s">
        <v>225</v>
      </c>
      <c r="O2240" s="333" t="s">
        <v>225</v>
      </c>
      <c r="P2240" s="334" t="s">
        <v>225</v>
      </c>
      <c r="Q2240" s="144"/>
    </row>
    <row r="2241" spans="3:17" x14ac:dyDescent="0.2">
      <c r="C2241" s="315">
        <v>351</v>
      </c>
      <c r="D2241" s="316" t="s">
        <v>2700</v>
      </c>
      <c r="E2241" s="317" t="s">
        <v>5045</v>
      </c>
      <c r="F2241" s="317" t="s">
        <v>6685</v>
      </c>
      <c r="G2241" s="318" t="s">
        <v>6686</v>
      </c>
      <c r="H2241" s="319" t="s">
        <v>7785</v>
      </c>
      <c r="I2241" s="319" t="s">
        <v>7785</v>
      </c>
      <c r="J2241" s="319" t="s">
        <v>7785</v>
      </c>
      <c r="K2241" s="320">
        <v>30</v>
      </c>
      <c r="L2241" s="320">
        <v>45</v>
      </c>
      <c r="M2241" s="320">
        <v>1</v>
      </c>
      <c r="N2241" s="333" t="s">
        <v>4096</v>
      </c>
      <c r="O2241" s="333" t="s">
        <v>4096</v>
      </c>
      <c r="P2241" s="334" t="s">
        <v>4096</v>
      </c>
      <c r="Q2241" s="144"/>
    </row>
    <row r="2242" spans="3:17" x14ac:dyDescent="0.2">
      <c r="C2242" s="315">
        <v>224</v>
      </c>
      <c r="D2242" s="316" t="s">
        <v>2700</v>
      </c>
      <c r="E2242" s="317" t="s">
        <v>2437</v>
      </c>
      <c r="F2242" s="317" t="s">
        <v>3044</v>
      </c>
      <c r="G2242" s="318" t="s">
        <v>3045</v>
      </c>
      <c r="H2242" s="319">
        <v>11.04934986600211</v>
      </c>
      <c r="I2242" s="319">
        <v>23.739571045551696</v>
      </c>
      <c r="J2242" s="319">
        <v>0.48981233243967826</v>
      </c>
      <c r="K2242" s="320">
        <v>30</v>
      </c>
      <c r="L2242" s="320">
        <v>45</v>
      </c>
      <c r="M2242" s="320">
        <v>1</v>
      </c>
      <c r="N2242" s="333" t="s">
        <v>4096</v>
      </c>
      <c r="O2242" s="333" t="s">
        <v>4096</v>
      </c>
      <c r="P2242" s="334" t="s">
        <v>4096</v>
      </c>
      <c r="Q2242" s="144"/>
    </row>
    <row r="2243" spans="3:17" x14ac:dyDescent="0.2">
      <c r="C2243" s="315">
        <v>7</v>
      </c>
      <c r="D2243" s="316" t="s">
        <v>2700</v>
      </c>
      <c r="E2243" s="317" t="s">
        <v>2384</v>
      </c>
      <c r="F2243" s="317" t="s">
        <v>3024</v>
      </c>
      <c r="G2243" s="318" t="s">
        <v>1159</v>
      </c>
      <c r="H2243" s="319">
        <v>2.0033333333325571</v>
      </c>
      <c r="I2243" s="319">
        <v>0.74333333334652707</v>
      </c>
      <c r="J2243" s="319">
        <v>0.2</v>
      </c>
      <c r="K2243" s="320">
        <v>30</v>
      </c>
      <c r="L2243" s="320">
        <v>45</v>
      </c>
      <c r="M2243" s="320">
        <v>1</v>
      </c>
      <c r="N2243" s="333" t="s">
        <v>225</v>
      </c>
      <c r="O2243" s="333" t="s">
        <v>225</v>
      </c>
      <c r="P2243" s="334" t="s">
        <v>225</v>
      </c>
      <c r="Q2243" s="144"/>
    </row>
    <row r="2244" spans="3:17" x14ac:dyDescent="0.2">
      <c r="C2244" s="315">
        <v>8</v>
      </c>
      <c r="D2244" s="316" t="s">
        <v>2700</v>
      </c>
      <c r="E2244" s="317" t="s">
        <v>2384</v>
      </c>
      <c r="F2244" s="317" t="s">
        <v>3024</v>
      </c>
      <c r="G2244" s="318" t="s">
        <v>1160</v>
      </c>
      <c r="H2244" s="319">
        <v>0</v>
      </c>
      <c r="I2244" s="319">
        <v>0.48666666668141262</v>
      </c>
      <c r="J2244" s="319">
        <v>0</v>
      </c>
      <c r="K2244" s="320">
        <v>30</v>
      </c>
      <c r="L2244" s="320">
        <v>45</v>
      </c>
      <c r="M2244" s="320">
        <v>1</v>
      </c>
      <c r="N2244" s="333" t="s">
        <v>225</v>
      </c>
      <c r="O2244" s="333" t="s">
        <v>225</v>
      </c>
      <c r="P2244" s="334" t="s">
        <v>225</v>
      </c>
      <c r="Q2244" s="144"/>
    </row>
    <row r="2245" spans="3:17" x14ac:dyDescent="0.2">
      <c r="C2245" s="315">
        <v>9</v>
      </c>
      <c r="D2245" s="316" t="s">
        <v>2700</v>
      </c>
      <c r="E2245" s="317" t="s">
        <v>2384</v>
      </c>
      <c r="F2245" s="317" t="s">
        <v>3046</v>
      </c>
      <c r="G2245" s="318" t="s">
        <v>1179</v>
      </c>
      <c r="H2245" s="319">
        <v>2.7433333333348857</v>
      </c>
      <c r="I2245" s="319">
        <v>2.6333333333255724</v>
      </c>
      <c r="J2245" s="319">
        <v>0.2</v>
      </c>
      <c r="K2245" s="320">
        <v>30</v>
      </c>
      <c r="L2245" s="320">
        <v>45</v>
      </c>
      <c r="M2245" s="320">
        <v>1</v>
      </c>
      <c r="N2245" s="333" t="s">
        <v>225</v>
      </c>
      <c r="O2245" s="333" t="s">
        <v>225</v>
      </c>
      <c r="P2245" s="334" t="s">
        <v>225</v>
      </c>
      <c r="Q2245" s="144"/>
    </row>
    <row r="2246" spans="3:17" x14ac:dyDescent="0.2">
      <c r="C2246" s="315">
        <v>10</v>
      </c>
      <c r="D2246" s="316" t="s">
        <v>2700</v>
      </c>
      <c r="E2246" s="317" t="s">
        <v>2384</v>
      </c>
      <c r="F2246" s="317" t="s">
        <v>2753</v>
      </c>
      <c r="G2246" s="318" t="s">
        <v>1186</v>
      </c>
      <c r="H2246" s="319">
        <v>1.4600000000093134</v>
      </c>
      <c r="I2246" s="319">
        <v>0</v>
      </c>
      <c r="J2246" s="319">
        <v>0</v>
      </c>
      <c r="K2246" s="320">
        <v>30</v>
      </c>
      <c r="L2246" s="320">
        <v>45</v>
      </c>
      <c r="M2246" s="320">
        <v>1</v>
      </c>
      <c r="N2246" s="333" t="s">
        <v>225</v>
      </c>
      <c r="O2246" s="333" t="s">
        <v>225</v>
      </c>
      <c r="P2246" s="334" t="s">
        <v>225</v>
      </c>
      <c r="Q2246" s="144"/>
    </row>
    <row r="2247" spans="3:17" x14ac:dyDescent="0.2">
      <c r="C2247" s="315">
        <v>11</v>
      </c>
      <c r="D2247" s="316" t="s">
        <v>2700</v>
      </c>
      <c r="E2247" s="317" t="s">
        <v>2384</v>
      </c>
      <c r="F2247" s="317" t="s">
        <v>2753</v>
      </c>
      <c r="G2247" s="318" t="s">
        <v>1187</v>
      </c>
      <c r="H2247" s="319">
        <v>6.7533333333092749</v>
      </c>
      <c r="I2247" s="319">
        <v>0</v>
      </c>
      <c r="J2247" s="319">
        <v>0</v>
      </c>
      <c r="K2247" s="320">
        <v>30</v>
      </c>
      <c r="L2247" s="320">
        <v>45</v>
      </c>
      <c r="M2247" s="320">
        <v>1</v>
      </c>
      <c r="N2247" s="333" t="s">
        <v>225</v>
      </c>
      <c r="O2247" s="333" t="s">
        <v>225</v>
      </c>
      <c r="P2247" s="334" t="s">
        <v>225</v>
      </c>
      <c r="Q2247" s="144"/>
    </row>
    <row r="2248" spans="3:17" x14ac:dyDescent="0.2">
      <c r="C2248" s="315">
        <v>12</v>
      </c>
      <c r="D2248" s="316" t="s">
        <v>2700</v>
      </c>
      <c r="E2248" s="317" t="s">
        <v>2384</v>
      </c>
      <c r="F2248" s="317" t="s">
        <v>3047</v>
      </c>
      <c r="G2248" s="318" t="s">
        <v>1189</v>
      </c>
      <c r="H2248" s="319">
        <v>22.05</v>
      </c>
      <c r="I2248" s="319">
        <v>0.71000000000931329</v>
      </c>
      <c r="J2248" s="319">
        <v>0</v>
      </c>
      <c r="K2248" s="320">
        <v>30</v>
      </c>
      <c r="L2248" s="320">
        <v>45</v>
      </c>
      <c r="M2248" s="320">
        <v>1</v>
      </c>
      <c r="N2248" s="333" t="s">
        <v>225</v>
      </c>
      <c r="O2248" s="333" t="s">
        <v>225</v>
      </c>
      <c r="P2248" s="334" t="s">
        <v>225</v>
      </c>
      <c r="Q2248" s="144"/>
    </row>
    <row r="2249" spans="3:17" x14ac:dyDescent="0.2">
      <c r="C2249" s="315">
        <v>13</v>
      </c>
      <c r="D2249" s="316" t="s">
        <v>2700</v>
      </c>
      <c r="E2249" s="317" t="s">
        <v>2384</v>
      </c>
      <c r="F2249" s="317" t="s">
        <v>3047</v>
      </c>
      <c r="G2249" s="318" t="s">
        <v>1188</v>
      </c>
      <c r="H2249" s="319" t="s">
        <v>84</v>
      </c>
      <c r="I2249" s="319" t="s">
        <v>84</v>
      </c>
      <c r="J2249" s="319" t="s">
        <v>84</v>
      </c>
      <c r="K2249" s="320">
        <v>30</v>
      </c>
      <c r="L2249" s="320">
        <v>45</v>
      </c>
      <c r="M2249" s="320">
        <v>1</v>
      </c>
      <c r="N2249" s="333" t="s">
        <v>4096</v>
      </c>
      <c r="O2249" s="333" t="s">
        <v>4096</v>
      </c>
      <c r="P2249" s="334" t="s">
        <v>4096</v>
      </c>
      <c r="Q2249" s="144"/>
    </row>
    <row r="2250" spans="3:17" x14ac:dyDescent="0.2">
      <c r="C2250" s="315">
        <v>25</v>
      </c>
      <c r="D2250" s="316" t="s">
        <v>2700</v>
      </c>
      <c r="E2250" s="317" t="s">
        <v>2384</v>
      </c>
      <c r="F2250" s="317" t="s">
        <v>3048</v>
      </c>
      <c r="G2250" s="318" t="s">
        <v>1157</v>
      </c>
      <c r="H2250" s="319" t="s">
        <v>84</v>
      </c>
      <c r="I2250" s="319" t="s">
        <v>84</v>
      </c>
      <c r="J2250" s="319" t="s">
        <v>84</v>
      </c>
      <c r="K2250" s="320">
        <v>30</v>
      </c>
      <c r="L2250" s="320">
        <v>45</v>
      </c>
      <c r="M2250" s="320">
        <v>1</v>
      </c>
      <c r="N2250" s="333" t="s">
        <v>4096</v>
      </c>
      <c r="O2250" s="333" t="s">
        <v>4096</v>
      </c>
      <c r="P2250" s="334" t="s">
        <v>4096</v>
      </c>
      <c r="Q2250" s="144"/>
    </row>
    <row r="2251" spans="3:17" x14ac:dyDescent="0.2">
      <c r="C2251" s="315">
        <v>26</v>
      </c>
      <c r="D2251" s="316" t="s">
        <v>2700</v>
      </c>
      <c r="E2251" s="317" t="s">
        <v>2384</v>
      </c>
      <c r="F2251" s="317" t="s">
        <v>3041</v>
      </c>
      <c r="G2251" s="318" t="s">
        <v>1182</v>
      </c>
      <c r="H2251" s="319">
        <v>2.0283958122057775</v>
      </c>
      <c r="I2251" s="319">
        <v>8.1431948659958522E-2</v>
      </c>
      <c r="J2251" s="319">
        <v>0</v>
      </c>
      <c r="K2251" s="320">
        <v>30</v>
      </c>
      <c r="L2251" s="320">
        <v>45</v>
      </c>
      <c r="M2251" s="320">
        <v>1</v>
      </c>
      <c r="N2251" s="333" t="s">
        <v>4096</v>
      </c>
      <c r="O2251" s="333" t="s">
        <v>4096</v>
      </c>
      <c r="P2251" s="334" t="s">
        <v>4096</v>
      </c>
      <c r="Q2251" s="144"/>
    </row>
    <row r="2252" spans="3:17" x14ac:dyDescent="0.2">
      <c r="C2252" s="315">
        <v>27</v>
      </c>
      <c r="D2252" s="316" t="s">
        <v>2700</v>
      </c>
      <c r="E2252" s="317" t="s">
        <v>2384</v>
      </c>
      <c r="F2252" s="317" t="s">
        <v>3024</v>
      </c>
      <c r="G2252" s="318" t="s">
        <v>332</v>
      </c>
      <c r="H2252" s="319">
        <v>2.9533333333558405</v>
      </c>
      <c r="I2252" s="319">
        <v>101.5133333333186</v>
      </c>
      <c r="J2252" s="319">
        <v>0.2</v>
      </c>
      <c r="K2252" s="320">
        <v>30</v>
      </c>
      <c r="L2252" s="320">
        <v>45</v>
      </c>
      <c r="M2252" s="320">
        <v>1</v>
      </c>
      <c r="N2252" s="333" t="s">
        <v>225</v>
      </c>
      <c r="O2252" s="333" t="s">
        <v>224</v>
      </c>
      <c r="P2252" s="334" t="s">
        <v>225</v>
      </c>
      <c r="Q2252" s="144"/>
    </row>
    <row r="2253" spans="3:17" x14ac:dyDescent="0.2">
      <c r="C2253" s="315">
        <v>30</v>
      </c>
      <c r="D2253" s="316" t="s">
        <v>2700</v>
      </c>
      <c r="E2253" s="317" t="s">
        <v>2384</v>
      </c>
      <c r="F2253" s="317" t="s">
        <v>3049</v>
      </c>
      <c r="G2253" s="318" t="s">
        <v>1168</v>
      </c>
      <c r="H2253" s="319">
        <v>3.8866666666581295</v>
      </c>
      <c r="I2253" s="319">
        <v>0</v>
      </c>
      <c r="J2253" s="319">
        <v>0</v>
      </c>
      <c r="K2253" s="320">
        <v>30</v>
      </c>
      <c r="L2253" s="320">
        <v>45</v>
      </c>
      <c r="M2253" s="320">
        <v>1</v>
      </c>
      <c r="N2253" s="333" t="s">
        <v>225</v>
      </c>
      <c r="O2253" s="333" t="s">
        <v>225</v>
      </c>
      <c r="P2253" s="334" t="s">
        <v>225</v>
      </c>
      <c r="Q2253" s="144"/>
    </row>
    <row r="2254" spans="3:17" x14ac:dyDescent="0.2">
      <c r="C2254" s="315">
        <v>31</v>
      </c>
      <c r="D2254" s="316" t="s">
        <v>2700</v>
      </c>
      <c r="E2254" s="317" t="s">
        <v>2384</v>
      </c>
      <c r="F2254" s="317" t="s">
        <v>3049</v>
      </c>
      <c r="G2254" s="318" t="s">
        <v>1169</v>
      </c>
      <c r="H2254" s="319">
        <v>7.2199999999953439</v>
      </c>
      <c r="I2254" s="319">
        <v>0</v>
      </c>
      <c r="J2254" s="319">
        <v>0</v>
      </c>
      <c r="K2254" s="320">
        <v>30</v>
      </c>
      <c r="L2254" s="320">
        <v>45</v>
      </c>
      <c r="M2254" s="320">
        <v>1</v>
      </c>
      <c r="N2254" s="333" t="s">
        <v>225</v>
      </c>
      <c r="O2254" s="333" t="s">
        <v>225</v>
      </c>
      <c r="P2254" s="334" t="s">
        <v>225</v>
      </c>
      <c r="Q2254" s="144"/>
    </row>
    <row r="2255" spans="3:17" x14ac:dyDescent="0.2">
      <c r="C2255" s="315">
        <v>32</v>
      </c>
      <c r="D2255" s="316" t="s">
        <v>2700</v>
      </c>
      <c r="E2255" s="317" t="s">
        <v>2384</v>
      </c>
      <c r="F2255" s="317" t="s">
        <v>3050</v>
      </c>
      <c r="G2255" s="318" t="s">
        <v>1180</v>
      </c>
      <c r="H2255" s="319">
        <v>2.5366666666930544</v>
      </c>
      <c r="I2255" s="319">
        <v>0</v>
      </c>
      <c r="J2255" s="319">
        <v>0</v>
      </c>
      <c r="K2255" s="320">
        <v>30</v>
      </c>
      <c r="L2255" s="320">
        <v>45</v>
      </c>
      <c r="M2255" s="320">
        <v>1</v>
      </c>
      <c r="N2255" s="333" t="s">
        <v>225</v>
      </c>
      <c r="O2255" s="333" t="s">
        <v>225</v>
      </c>
      <c r="P2255" s="334" t="s">
        <v>225</v>
      </c>
      <c r="Q2255" s="144"/>
    </row>
    <row r="2256" spans="3:17" x14ac:dyDescent="0.2">
      <c r="C2256" s="315">
        <v>33</v>
      </c>
      <c r="D2256" s="316" t="s">
        <v>2700</v>
      </c>
      <c r="E2256" s="317" t="s">
        <v>2384</v>
      </c>
      <c r="F2256" s="317" t="s">
        <v>3051</v>
      </c>
      <c r="G2256" s="318" t="s">
        <v>263</v>
      </c>
      <c r="H2256" s="319">
        <v>1.496666666690726</v>
      </c>
      <c r="I2256" s="319">
        <v>0.52999999998137359</v>
      </c>
      <c r="J2256" s="319">
        <v>0.2</v>
      </c>
      <c r="K2256" s="320">
        <v>30</v>
      </c>
      <c r="L2256" s="320">
        <v>45</v>
      </c>
      <c r="M2256" s="320">
        <v>1</v>
      </c>
      <c r="N2256" s="333" t="s">
        <v>225</v>
      </c>
      <c r="O2256" s="333" t="s">
        <v>225</v>
      </c>
      <c r="P2256" s="334" t="s">
        <v>225</v>
      </c>
      <c r="Q2256" s="144"/>
    </row>
    <row r="2257" spans="3:17" x14ac:dyDescent="0.2">
      <c r="C2257" s="315">
        <v>34</v>
      </c>
      <c r="D2257" s="316" t="s">
        <v>2700</v>
      </c>
      <c r="E2257" s="317" t="s">
        <v>2384</v>
      </c>
      <c r="F2257" s="317" t="s">
        <v>3048</v>
      </c>
      <c r="G2257" s="318" t="s">
        <v>327</v>
      </c>
      <c r="H2257" s="319">
        <v>5.7966666667023681</v>
      </c>
      <c r="I2257" s="319">
        <v>0</v>
      </c>
      <c r="J2257" s="319">
        <v>0</v>
      </c>
      <c r="K2257" s="320">
        <v>30</v>
      </c>
      <c r="L2257" s="320">
        <v>45</v>
      </c>
      <c r="M2257" s="320">
        <v>1</v>
      </c>
      <c r="N2257" s="333" t="s">
        <v>225</v>
      </c>
      <c r="O2257" s="333" t="s">
        <v>225</v>
      </c>
      <c r="P2257" s="334" t="s">
        <v>225</v>
      </c>
      <c r="Q2257" s="144"/>
    </row>
    <row r="2258" spans="3:17" x14ac:dyDescent="0.2">
      <c r="C2258" s="315">
        <v>77</v>
      </c>
      <c r="D2258" s="316" t="s">
        <v>2695</v>
      </c>
      <c r="E2258" s="317" t="s">
        <v>2384</v>
      </c>
      <c r="F2258" s="317" t="s">
        <v>3052</v>
      </c>
      <c r="G2258" s="318" t="s">
        <v>876</v>
      </c>
      <c r="H2258" s="319">
        <v>3.6499999999883586</v>
      </c>
      <c r="I2258" s="319">
        <v>1.6266666666953826</v>
      </c>
      <c r="J2258" s="319">
        <v>0.2</v>
      </c>
      <c r="K2258" s="320">
        <v>30</v>
      </c>
      <c r="L2258" s="320">
        <v>45</v>
      </c>
      <c r="M2258" s="320">
        <v>1</v>
      </c>
      <c r="N2258" s="333" t="s">
        <v>225</v>
      </c>
      <c r="O2258" s="333" t="s">
        <v>225</v>
      </c>
      <c r="P2258" s="334" t="s">
        <v>225</v>
      </c>
      <c r="Q2258" s="144"/>
    </row>
    <row r="2259" spans="3:17" x14ac:dyDescent="0.2">
      <c r="C2259" s="315">
        <v>78</v>
      </c>
      <c r="D2259" s="316" t="s">
        <v>2695</v>
      </c>
      <c r="E2259" s="317" t="s">
        <v>2384</v>
      </c>
      <c r="F2259" s="317" t="s">
        <v>3052</v>
      </c>
      <c r="G2259" s="318" t="s">
        <v>875</v>
      </c>
      <c r="H2259" s="319">
        <v>3.2366666666697714</v>
      </c>
      <c r="I2259" s="319">
        <v>0</v>
      </c>
      <c r="J2259" s="319">
        <v>0</v>
      </c>
      <c r="K2259" s="320">
        <v>30</v>
      </c>
      <c r="L2259" s="320">
        <v>45</v>
      </c>
      <c r="M2259" s="320">
        <v>1</v>
      </c>
      <c r="N2259" s="333" t="s">
        <v>225</v>
      </c>
      <c r="O2259" s="333" t="s">
        <v>225</v>
      </c>
      <c r="P2259" s="334" t="s">
        <v>225</v>
      </c>
      <c r="Q2259" s="144"/>
    </row>
    <row r="2260" spans="3:17" x14ac:dyDescent="0.2">
      <c r="C2260" s="315">
        <v>79</v>
      </c>
      <c r="D2260" s="316" t="s">
        <v>2695</v>
      </c>
      <c r="E2260" s="317" t="s">
        <v>2384</v>
      </c>
      <c r="F2260" s="317" t="s">
        <v>3053</v>
      </c>
      <c r="G2260" s="318" t="s">
        <v>881</v>
      </c>
      <c r="H2260" s="319" t="s">
        <v>84</v>
      </c>
      <c r="I2260" s="319" t="s">
        <v>84</v>
      </c>
      <c r="J2260" s="319" t="s">
        <v>84</v>
      </c>
      <c r="K2260" s="320">
        <v>30</v>
      </c>
      <c r="L2260" s="320">
        <v>45</v>
      </c>
      <c r="M2260" s="320">
        <v>1</v>
      </c>
      <c r="N2260" s="333" t="s">
        <v>4096</v>
      </c>
      <c r="O2260" s="333" t="s">
        <v>4096</v>
      </c>
      <c r="P2260" s="334" t="s">
        <v>4096</v>
      </c>
      <c r="Q2260" s="144"/>
    </row>
    <row r="2261" spans="3:17" x14ac:dyDescent="0.2">
      <c r="C2261" s="315">
        <v>80</v>
      </c>
      <c r="D2261" s="316" t="s">
        <v>2695</v>
      </c>
      <c r="E2261" s="317" t="s">
        <v>2384</v>
      </c>
      <c r="F2261" s="317" t="s">
        <v>3054</v>
      </c>
      <c r="G2261" s="318" t="s">
        <v>883</v>
      </c>
      <c r="H2261" s="319">
        <v>4.9166666666977115</v>
      </c>
      <c r="I2261" s="319">
        <v>0</v>
      </c>
      <c r="J2261" s="319">
        <v>0</v>
      </c>
      <c r="K2261" s="320">
        <v>30</v>
      </c>
      <c r="L2261" s="320">
        <v>45</v>
      </c>
      <c r="M2261" s="320">
        <v>1</v>
      </c>
      <c r="N2261" s="333" t="s">
        <v>225</v>
      </c>
      <c r="O2261" s="333" t="s">
        <v>225</v>
      </c>
      <c r="P2261" s="334" t="s">
        <v>225</v>
      </c>
      <c r="Q2261" s="144"/>
    </row>
    <row r="2262" spans="3:17" x14ac:dyDescent="0.2">
      <c r="C2262" s="315">
        <v>82</v>
      </c>
      <c r="D2262" s="316" t="s">
        <v>2695</v>
      </c>
      <c r="E2262" s="317" t="s">
        <v>2384</v>
      </c>
      <c r="F2262" s="317" t="s">
        <v>3055</v>
      </c>
      <c r="G2262" s="318" t="s">
        <v>884</v>
      </c>
      <c r="H2262" s="319">
        <v>2.5666666666860696</v>
      </c>
      <c r="I2262" s="319">
        <v>0</v>
      </c>
      <c r="J2262" s="319">
        <v>0</v>
      </c>
      <c r="K2262" s="320">
        <v>30</v>
      </c>
      <c r="L2262" s="320">
        <v>45</v>
      </c>
      <c r="M2262" s="320">
        <v>1</v>
      </c>
      <c r="N2262" s="333" t="s">
        <v>225</v>
      </c>
      <c r="O2262" s="333" t="s">
        <v>225</v>
      </c>
      <c r="P2262" s="334" t="s">
        <v>225</v>
      </c>
      <c r="Q2262" s="144"/>
    </row>
    <row r="2263" spans="3:17" x14ac:dyDescent="0.2">
      <c r="C2263" s="315">
        <v>83</v>
      </c>
      <c r="D2263" s="316" t="s">
        <v>2695</v>
      </c>
      <c r="E2263" s="317" t="s">
        <v>2384</v>
      </c>
      <c r="F2263" s="317" t="s">
        <v>3055</v>
      </c>
      <c r="G2263" s="318" t="s">
        <v>886</v>
      </c>
      <c r="H2263" s="319">
        <v>2.4799999999813735</v>
      </c>
      <c r="I2263" s="319">
        <v>0</v>
      </c>
      <c r="J2263" s="319">
        <v>0</v>
      </c>
      <c r="K2263" s="320">
        <v>30</v>
      </c>
      <c r="L2263" s="320">
        <v>45</v>
      </c>
      <c r="M2263" s="320">
        <v>1</v>
      </c>
      <c r="N2263" s="333" t="s">
        <v>225</v>
      </c>
      <c r="O2263" s="333" t="s">
        <v>225</v>
      </c>
      <c r="P2263" s="334" t="s">
        <v>225</v>
      </c>
      <c r="Q2263" s="144"/>
    </row>
    <row r="2264" spans="3:17" x14ac:dyDescent="0.2">
      <c r="C2264" s="315">
        <v>84</v>
      </c>
      <c r="D2264" s="316" t="s">
        <v>2695</v>
      </c>
      <c r="E2264" s="317" t="s">
        <v>2384</v>
      </c>
      <c r="F2264" s="317" t="s">
        <v>3056</v>
      </c>
      <c r="G2264" s="318" t="s">
        <v>887</v>
      </c>
      <c r="H2264" s="319">
        <v>7.960000000032597</v>
      </c>
      <c r="I2264" s="319">
        <v>0.88666666665812954</v>
      </c>
      <c r="J2264" s="319">
        <v>0</v>
      </c>
      <c r="K2264" s="320">
        <v>30</v>
      </c>
      <c r="L2264" s="320">
        <v>45</v>
      </c>
      <c r="M2264" s="320">
        <v>1</v>
      </c>
      <c r="N2264" s="333" t="s">
        <v>225</v>
      </c>
      <c r="O2264" s="333" t="s">
        <v>225</v>
      </c>
      <c r="P2264" s="334" t="s">
        <v>225</v>
      </c>
      <c r="Q2264" s="144"/>
    </row>
    <row r="2265" spans="3:17" x14ac:dyDescent="0.2">
      <c r="C2265" s="315">
        <v>85</v>
      </c>
      <c r="D2265" s="316" t="s">
        <v>2695</v>
      </c>
      <c r="E2265" s="317" t="s">
        <v>2384</v>
      </c>
      <c r="F2265" s="317" t="s">
        <v>3057</v>
      </c>
      <c r="G2265" s="318" t="s">
        <v>3058</v>
      </c>
      <c r="H2265" s="319">
        <v>4.1366666666348468</v>
      </c>
      <c r="I2265" s="319">
        <v>0</v>
      </c>
      <c r="J2265" s="319">
        <v>0</v>
      </c>
      <c r="K2265" s="320">
        <v>30</v>
      </c>
      <c r="L2265" s="320">
        <v>45</v>
      </c>
      <c r="M2265" s="320">
        <v>1</v>
      </c>
      <c r="N2265" s="333" t="s">
        <v>225</v>
      </c>
      <c r="O2265" s="333" t="s">
        <v>225</v>
      </c>
      <c r="P2265" s="334" t="s">
        <v>225</v>
      </c>
      <c r="Q2265" s="144"/>
    </row>
    <row r="2266" spans="3:17" x14ac:dyDescent="0.2">
      <c r="C2266" s="315">
        <v>85</v>
      </c>
      <c r="D2266" s="316" t="s">
        <v>2700</v>
      </c>
      <c r="E2266" s="317" t="s">
        <v>2384</v>
      </c>
      <c r="F2266" s="317" t="s">
        <v>3059</v>
      </c>
      <c r="G2266" s="318" t="s">
        <v>1158</v>
      </c>
      <c r="H2266" s="319">
        <v>8.6933333333465281</v>
      </c>
      <c r="I2266" s="319">
        <v>1.7066666666418315</v>
      </c>
      <c r="J2266" s="319">
        <v>0.2</v>
      </c>
      <c r="K2266" s="320">
        <v>30</v>
      </c>
      <c r="L2266" s="320">
        <v>45</v>
      </c>
      <c r="M2266" s="320">
        <v>1</v>
      </c>
      <c r="N2266" s="333" t="s">
        <v>225</v>
      </c>
      <c r="O2266" s="333" t="s">
        <v>225</v>
      </c>
      <c r="P2266" s="334" t="s">
        <v>225</v>
      </c>
      <c r="Q2266" s="144"/>
    </row>
    <row r="2267" spans="3:17" x14ac:dyDescent="0.2">
      <c r="C2267" s="315">
        <v>86</v>
      </c>
      <c r="D2267" s="316" t="s">
        <v>2695</v>
      </c>
      <c r="E2267" s="317" t="s">
        <v>2384</v>
      </c>
      <c r="F2267" s="317" t="s">
        <v>3057</v>
      </c>
      <c r="G2267" s="318" t="s">
        <v>889</v>
      </c>
      <c r="H2267" s="319">
        <v>1.9333333333139309</v>
      </c>
      <c r="I2267" s="319">
        <v>0.67333333332790068</v>
      </c>
      <c r="J2267" s="319">
        <v>0</v>
      </c>
      <c r="K2267" s="320">
        <v>30</v>
      </c>
      <c r="L2267" s="320">
        <v>45</v>
      </c>
      <c r="M2267" s="320">
        <v>1</v>
      </c>
      <c r="N2267" s="333" t="s">
        <v>225</v>
      </c>
      <c r="O2267" s="333" t="s">
        <v>225</v>
      </c>
      <c r="P2267" s="334" t="s">
        <v>225</v>
      </c>
      <c r="Q2267" s="144"/>
    </row>
    <row r="2268" spans="3:17" x14ac:dyDescent="0.2">
      <c r="C2268" s="315">
        <v>86</v>
      </c>
      <c r="D2268" s="316" t="s">
        <v>2700</v>
      </c>
      <c r="E2268" s="317" t="s">
        <v>2384</v>
      </c>
      <c r="F2268" s="317" t="s">
        <v>3060</v>
      </c>
      <c r="G2268" s="318" t="s">
        <v>1165</v>
      </c>
      <c r="H2268" s="319">
        <v>5.5433333333116028</v>
      </c>
      <c r="I2268" s="319">
        <v>0</v>
      </c>
      <c r="J2268" s="319">
        <v>0</v>
      </c>
      <c r="K2268" s="320">
        <v>30</v>
      </c>
      <c r="L2268" s="320">
        <v>45</v>
      </c>
      <c r="M2268" s="320">
        <v>1</v>
      </c>
      <c r="N2268" s="333" t="s">
        <v>225</v>
      </c>
      <c r="O2268" s="333" t="s">
        <v>225</v>
      </c>
      <c r="P2268" s="334" t="s">
        <v>225</v>
      </c>
      <c r="Q2268" s="144"/>
    </row>
    <row r="2269" spans="3:17" x14ac:dyDescent="0.2">
      <c r="C2269" s="315">
        <v>87</v>
      </c>
      <c r="D2269" s="316" t="s">
        <v>2695</v>
      </c>
      <c r="E2269" s="317" t="s">
        <v>2384</v>
      </c>
      <c r="F2269" s="317" t="s">
        <v>3061</v>
      </c>
      <c r="G2269" s="318" t="s">
        <v>890</v>
      </c>
      <c r="H2269" s="319">
        <v>3.3099999999976717</v>
      </c>
      <c r="I2269" s="319">
        <v>0</v>
      </c>
      <c r="J2269" s="319">
        <v>0</v>
      </c>
      <c r="K2269" s="320">
        <v>30</v>
      </c>
      <c r="L2269" s="320">
        <v>45</v>
      </c>
      <c r="M2269" s="320">
        <v>1</v>
      </c>
      <c r="N2269" s="333" t="s">
        <v>225</v>
      </c>
      <c r="O2269" s="333" t="s">
        <v>225</v>
      </c>
      <c r="P2269" s="334" t="s">
        <v>225</v>
      </c>
      <c r="Q2269" s="144"/>
    </row>
    <row r="2270" spans="3:17" x14ac:dyDescent="0.2">
      <c r="C2270" s="315">
        <v>88</v>
      </c>
      <c r="D2270" s="316" t="s">
        <v>2695</v>
      </c>
      <c r="E2270" s="317" t="s">
        <v>2384</v>
      </c>
      <c r="F2270" s="317" t="s">
        <v>3061</v>
      </c>
      <c r="G2270" s="318" t="s">
        <v>891</v>
      </c>
      <c r="H2270" s="319">
        <v>1.9633333333418705</v>
      </c>
      <c r="I2270" s="319">
        <v>0</v>
      </c>
      <c r="J2270" s="319">
        <v>0</v>
      </c>
      <c r="K2270" s="320">
        <v>30</v>
      </c>
      <c r="L2270" s="320">
        <v>45</v>
      </c>
      <c r="M2270" s="320">
        <v>1</v>
      </c>
      <c r="N2270" s="333" t="s">
        <v>225</v>
      </c>
      <c r="O2270" s="333" t="s">
        <v>225</v>
      </c>
      <c r="P2270" s="334" t="s">
        <v>225</v>
      </c>
      <c r="Q2270" s="144"/>
    </row>
    <row r="2271" spans="3:17" x14ac:dyDescent="0.2">
      <c r="C2271" s="315">
        <v>88</v>
      </c>
      <c r="D2271" s="316" t="s">
        <v>2700</v>
      </c>
      <c r="E2271" s="317" t="s">
        <v>2384</v>
      </c>
      <c r="F2271" s="317" t="s">
        <v>3062</v>
      </c>
      <c r="G2271" s="318" t="s">
        <v>343</v>
      </c>
      <c r="H2271" s="319">
        <v>13.629999999934808</v>
      </c>
      <c r="I2271" s="319">
        <v>1.2499999999883586</v>
      </c>
      <c r="J2271" s="319">
        <v>0</v>
      </c>
      <c r="K2271" s="320">
        <v>30</v>
      </c>
      <c r="L2271" s="320">
        <v>45</v>
      </c>
      <c r="M2271" s="320">
        <v>1</v>
      </c>
      <c r="N2271" s="333" t="s">
        <v>225</v>
      </c>
      <c r="O2271" s="333" t="s">
        <v>225</v>
      </c>
      <c r="P2271" s="334" t="s">
        <v>225</v>
      </c>
      <c r="Q2271" s="144"/>
    </row>
    <row r="2272" spans="3:17" x14ac:dyDescent="0.2">
      <c r="C2272" s="315">
        <v>89</v>
      </c>
      <c r="D2272" s="316" t="s">
        <v>2695</v>
      </c>
      <c r="E2272" s="317" t="s">
        <v>2384</v>
      </c>
      <c r="F2272" s="317" t="s">
        <v>3063</v>
      </c>
      <c r="G2272" s="318" t="s">
        <v>892</v>
      </c>
      <c r="H2272" s="319">
        <v>6.6833333333255727</v>
      </c>
      <c r="I2272" s="319">
        <v>0</v>
      </c>
      <c r="J2272" s="319">
        <v>0</v>
      </c>
      <c r="K2272" s="320">
        <v>30</v>
      </c>
      <c r="L2272" s="320">
        <v>45</v>
      </c>
      <c r="M2272" s="320">
        <v>1</v>
      </c>
      <c r="N2272" s="333" t="s">
        <v>225</v>
      </c>
      <c r="O2272" s="333" t="s">
        <v>225</v>
      </c>
      <c r="P2272" s="334" t="s">
        <v>225</v>
      </c>
      <c r="Q2272" s="144"/>
    </row>
    <row r="2273" spans="3:17" x14ac:dyDescent="0.2">
      <c r="C2273" s="315">
        <v>89</v>
      </c>
      <c r="D2273" s="316" t="s">
        <v>2700</v>
      </c>
      <c r="E2273" s="317" t="s">
        <v>2384</v>
      </c>
      <c r="F2273" s="317" t="s">
        <v>3064</v>
      </c>
      <c r="G2273" s="318" t="s">
        <v>337</v>
      </c>
      <c r="H2273" s="319">
        <v>11.429999999923167</v>
      </c>
      <c r="I2273" s="319">
        <v>15.863333333318588</v>
      </c>
      <c r="J2273" s="319">
        <v>0</v>
      </c>
      <c r="K2273" s="320">
        <v>30</v>
      </c>
      <c r="L2273" s="320">
        <v>45</v>
      </c>
      <c r="M2273" s="320">
        <v>1</v>
      </c>
      <c r="N2273" s="333" t="s">
        <v>225</v>
      </c>
      <c r="O2273" s="333" t="s">
        <v>225</v>
      </c>
      <c r="P2273" s="334" t="s">
        <v>225</v>
      </c>
      <c r="Q2273" s="144"/>
    </row>
    <row r="2274" spans="3:17" x14ac:dyDescent="0.2">
      <c r="C2274" s="315">
        <v>90</v>
      </c>
      <c r="D2274" s="316" t="s">
        <v>2695</v>
      </c>
      <c r="E2274" s="317" t="s">
        <v>2384</v>
      </c>
      <c r="F2274" s="317" t="s">
        <v>3063</v>
      </c>
      <c r="G2274" s="318" t="s">
        <v>893</v>
      </c>
      <c r="H2274" s="319">
        <v>3.1766666666837411</v>
      </c>
      <c r="I2274" s="319">
        <v>0</v>
      </c>
      <c r="J2274" s="319">
        <v>0</v>
      </c>
      <c r="K2274" s="320">
        <v>30</v>
      </c>
      <c r="L2274" s="320">
        <v>45</v>
      </c>
      <c r="M2274" s="320">
        <v>1</v>
      </c>
      <c r="N2274" s="333" t="s">
        <v>225</v>
      </c>
      <c r="O2274" s="333" t="s">
        <v>225</v>
      </c>
      <c r="P2274" s="334" t="s">
        <v>225</v>
      </c>
      <c r="Q2274" s="144"/>
    </row>
    <row r="2275" spans="3:17" x14ac:dyDescent="0.2">
      <c r="C2275" s="315">
        <v>90</v>
      </c>
      <c r="D2275" s="316" t="s">
        <v>2700</v>
      </c>
      <c r="E2275" s="317" t="s">
        <v>2384</v>
      </c>
      <c r="F2275" s="317" t="s">
        <v>3064</v>
      </c>
      <c r="G2275" s="318" t="s">
        <v>336</v>
      </c>
      <c r="H2275" s="319">
        <v>20.206666666665114</v>
      </c>
      <c r="I2275" s="319">
        <v>3.5466666666674431</v>
      </c>
      <c r="J2275" s="319">
        <v>0.2</v>
      </c>
      <c r="K2275" s="320">
        <v>30</v>
      </c>
      <c r="L2275" s="320">
        <v>45</v>
      </c>
      <c r="M2275" s="320">
        <v>1</v>
      </c>
      <c r="N2275" s="333" t="s">
        <v>225</v>
      </c>
      <c r="O2275" s="333" t="s">
        <v>225</v>
      </c>
      <c r="P2275" s="334" t="s">
        <v>225</v>
      </c>
      <c r="Q2275" s="144"/>
    </row>
    <row r="2276" spans="3:17" x14ac:dyDescent="0.2">
      <c r="C2276" s="315">
        <v>91</v>
      </c>
      <c r="D2276" s="316" t="s">
        <v>2695</v>
      </c>
      <c r="E2276" s="317" t="s">
        <v>2384</v>
      </c>
      <c r="F2276" s="317" t="s">
        <v>3065</v>
      </c>
      <c r="G2276" s="318" t="s">
        <v>900</v>
      </c>
      <c r="H2276" s="319">
        <v>0</v>
      </c>
      <c r="I2276" s="319">
        <v>6.6666666534729302E-3</v>
      </c>
      <c r="J2276" s="319">
        <v>0.2</v>
      </c>
      <c r="K2276" s="320">
        <v>30</v>
      </c>
      <c r="L2276" s="320">
        <v>45</v>
      </c>
      <c r="M2276" s="320">
        <v>1</v>
      </c>
      <c r="N2276" s="333" t="s">
        <v>225</v>
      </c>
      <c r="O2276" s="333" t="s">
        <v>225</v>
      </c>
      <c r="P2276" s="334" t="s">
        <v>225</v>
      </c>
      <c r="Q2276" s="144"/>
    </row>
    <row r="2277" spans="3:17" x14ac:dyDescent="0.2">
      <c r="C2277" s="315">
        <v>91</v>
      </c>
      <c r="D2277" s="316" t="s">
        <v>2700</v>
      </c>
      <c r="E2277" s="317" t="s">
        <v>2384</v>
      </c>
      <c r="F2277" s="317" t="s">
        <v>3062</v>
      </c>
      <c r="G2277" s="318" t="s">
        <v>342</v>
      </c>
      <c r="H2277" s="319">
        <v>15.633333333267366</v>
      </c>
      <c r="I2277" s="319">
        <v>1.143333333323244</v>
      </c>
      <c r="J2277" s="319">
        <v>0</v>
      </c>
      <c r="K2277" s="320">
        <v>30</v>
      </c>
      <c r="L2277" s="320">
        <v>45</v>
      </c>
      <c r="M2277" s="320">
        <v>1</v>
      </c>
      <c r="N2277" s="333" t="s">
        <v>225</v>
      </c>
      <c r="O2277" s="333" t="s">
        <v>225</v>
      </c>
      <c r="P2277" s="334" t="s">
        <v>225</v>
      </c>
      <c r="Q2277" s="144"/>
    </row>
    <row r="2278" spans="3:17" x14ac:dyDescent="0.2">
      <c r="C2278" s="315">
        <v>92</v>
      </c>
      <c r="D2278" s="316" t="s">
        <v>2695</v>
      </c>
      <c r="E2278" s="317" t="s">
        <v>2384</v>
      </c>
      <c r="F2278" s="317" t="s">
        <v>3066</v>
      </c>
      <c r="G2278" s="318" t="s">
        <v>903</v>
      </c>
      <c r="H2278" s="319">
        <v>16.620000000006986</v>
      </c>
      <c r="I2278" s="319">
        <v>0</v>
      </c>
      <c r="J2278" s="319">
        <v>0</v>
      </c>
      <c r="K2278" s="320">
        <v>30</v>
      </c>
      <c r="L2278" s="320">
        <v>45</v>
      </c>
      <c r="M2278" s="320">
        <v>1</v>
      </c>
      <c r="N2278" s="333" t="s">
        <v>225</v>
      </c>
      <c r="O2278" s="333" t="s">
        <v>225</v>
      </c>
      <c r="P2278" s="334" t="s">
        <v>225</v>
      </c>
      <c r="Q2278" s="144"/>
    </row>
    <row r="2279" spans="3:17" x14ac:dyDescent="0.2">
      <c r="C2279" s="315">
        <v>92</v>
      </c>
      <c r="D2279" s="316" t="s">
        <v>2700</v>
      </c>
      <c r="E2279" s="317" t="s">
        <v>2384</v>
      </c>
      <c r="F2279" s="317" t="s">
        <v>3067</v>
      </c>
      <c r="G2279" s="318" t="s">
        <v>1174</v>
      </c>
      <c r="H2279" s="319">
        <v>10.99999999998836</v>
      </c>
      <c r="I2279" s="319">
        <v>773.28666666668141</v>
      </c>
      <c r="J2279" s="319">
        <v>0</v>
      </c>
      <c r="K2279" s="320">
        <v>30</v>
      </c>
      <c r="L2279" s="320">
        <v>45</v>
      </c>
      <c r="M2279" s="320">
        <v>1</v>
      </c>
      <c r="N2279" s="333" t="s">
        <v>225</v>
      </c>
      <c r="O2279" s="333" t="s">
        <v>224</v>
      </c>
      <c r="P2279" s="334" t="s">
        <v>225</v>
      </c>
      <c r="Q2279" s="144"/>
    </row>
    <row r="2280" spans="3:17" x14ac:dyDescent="0.2">
      <c r="C2280" s="315">
        <v>93</v>
      </c>
      <c r="D2280" s="316" t="s">
        <v>2695</v>
      </c>
      <c r="E2280" s="317" t="s">
        <v>2384</v>
      </c>
      <c r="F2280" s="317" t="s">
        <v>3066</v>
      </c>
      <c r="G2280" s="318" t="s">
        <v>902</v>
      </c>
      <c r="H2280" s="319">
        <v>14.376666666730308</v>
      </c>
      <c r="I2280" s="319">
        <v>0</v>
      </c>
      <c r="J2280" s="319">
        <v>0</v>
      </c>
      <c r="K2280" s="320">
        <v>30</v>
      </c>
      <c r="L2280" s="320">
        <v>45</v>
      </c>
      <c r="M2280" s="320">
        <v>1</v>
      </c>
      <c r="N2280" s="333" t="s">
        <v>225</v>
      </c>
      <c r="O2280" s="333" t="s">
        <v>225</v>
      </c>
      <c r="P2280" s="334" t="s">
        <v>225</v>
      </c>
      <c r="Q2280" s="144"/>
    </row>
    <row r="2281" spans="3:17" x14ac:dyDescent="0.2">
      <c r="C2281" s="315">
        <v>93</v>
      </c>
      <c r="D2281" s="316" t="s">
        <v>2700</v>
      </c>
      <c r="E2281" s="317" t="s">
        <v>2384</v>
      </c>
      <c r="F2281" s="317" t="s">
        <v>3067</v>
      </c>
      <c r="G2281" s="318" t="s">
        <v>1175</v>
      </c>
      <c r="H2281" s="319">
        <v>2.7733333333279009</v>
      </c>
      <c r="I2281" s="319">
        <v>0</v>
      </c>
      <c r="J2281" s="319">
        <v>0</v>
      </c>
      <c r="K2281" s="320">
        <v>30</v>
      </c>
      <c r="L2281" s="320">
        <v>45</v>
      </c>
      <c r="M2281" s="320">
        <v>1</v>
      </c>
      <c r="N2281" s="333" t="s">
        <v>225</v>
      </c>
      <c r="O2281" s="333" t="s">
        <v>225</v>
      </c>
      <c r="P2281" s="334" t="s">
        <v>225</v>
      </c>
      <c r="Q2281" s="144"/>
    </row>
    <row r="2282" spans="3:17" x14ac:dyDescent="0.2">
      <c r="C2282" s="315">
        <v>94</v>
      </c>
      <c r="D2282" s="316" t="s">
        <v>2700</v>
      </c>
      <c r="E2282" s="317" t="s">
        <v>2384</v>
      </c>
      <c r="F2282" s="317" t="s">
        <v>3068</v>
      </c>
      <c r="G2282" s="318" t="s">
        <v>1176</v>
      </c>
      <c r="H2282" s="319">
        <v>9.2733333333162591</v>
      </c>
      <c r="I2282" s="319">
        <v>0.62333333333954222</v>
      </c>
      <c r="J2282" s="319">
        <v>0</v>
      </c>
      <c r="K2282" s="320">
        <v>30</v>
      </c>
      <c r="L2282" s="320">
        <v>45</v>
      </c>
      <c r="M2282" s="320">
        <v>1</v>
      </c>
      <c r="N2282" s="333" t="s">
        <v>225</v>
      </c>
      <c r="O2282" s="333" t="s">
        <v>225</v>
      </c>
      <c r="P2282" s="334" t="s">
        <v>225</v>
      </c>
      <c r="Q2282" s="144"/>
    </row>
    <row r="2283" spans="3:17" x14ac:dyDescent="0.2">
      <c r="C2283" s="315">
        <v>95</v>
      </c>
      <c r="D2283" s="316" t="s">
        <v>2695</v>
      </c>
      <c r="E2283" s="317" t="s">
        <v>2384</v>
      </c>
      <c r="F2283" s="317" t="s">
        <v>3059</v>
      </c>
      <c r="G2283" s="318" t="s">
        <v>904</v>
      </c>
      <c r="H2283" s="319" t="s">
        <v>84</v>
      </c>
      <c r="I2283" s="319" t="s">
        <v>84</v>
      </c>
      <c r="J2283" s="319" t="s">
        <v>84</v>
      </c>
      <c r="K2283" s="320">
        <v>30</v>
      </c>
      <c r="L2283" s="320">
        <v>45</v>
      </c>
      <c r="M2283" s="320">
        <v>1</v>
      </c>
      <c r="N2283" s="333" t="s">
        <v>4096</v>
      </c>
      <c r="O2283" s="333" t="s">
        <v>4096</v>
      </c>
      <c r="P2283" s="334" t="s">
        <v>4096</v>
      </c>
      <c r="Q2283" s="144"/>
    </row>
    <row r="2284" spans="3:17" x14ac:dyDescent="0.2">
      <c r="C2284" s="315">
        <v>96</v>
      </c>
      <c r="D2284" s="316" t="s">
        <v>2695</v>
      </c>
      <c r="E2284" s="317" t="s">
        <v>2384</v>
      </c>
      <c r="F2284" s="317" t="s">
        <v>3059</v>
      </c>
      <c r="G2284" s="318" t="s">
        <v>905</v>
      </c>
      <c r="H2284" s="319">
        <v>1.7166666666395032</v>
      </c>
      <c r="I2284" s="319">
        <v>0</v>
      </c>
      <c r="J2284" s="319">
        <v>0</v>
      </c>
      <c r="K2284" s="320">
        <v>30</v>
      </c>
      <c r="L2284" s="320">
        <v>45</v>
      </c>
      <c r="M2284" s="320">
        <v>1</v>
      </c>
      <c r="N2284" s="333" t="s">
        <v>225</v>
      </c>
      <c r="O2284" s="333" t="s">
        <v>225</v>
      </c>
      <c r="P2284" s="334" t="s">
        <v>225</v>
      </c>
      <c r="Q2284" s="144"/>
    </row>
    <row r="2285" spans="3:17" x14ac:dyDescent="0.2">
      <c r="C2285" s="315">
        <v>96</v>
      </c>
      <c r="D2285" s="316" t="s">
        <v>2700</v>
      </c>
      <c r="E2285" s="317" t="s">
        <v>2384</v>
      </c>
      <c r="F2285" s="317" t="s">
        <v>3069</v>
      </c>
      <c r="G2285" s="318" t="s">
        <v>350</v>
      </c>
      <c r="H2285" s="319">
        <v>23.043333333323247</v>
      </c>
      <c r="I2285" s="319">
        <v>0.83333333332557236</v>
      </c>
      <c r="J2285" s="319">
        <v>0</v>
      </c>
      <c r="K2285" s="320">
        <v>30</v>
      </c>
      <c r="L2285" s="320">
        <v>45</v>
      </c>
      <c r="M2285" s="320">
        <v>1</v>
      </c>
      <c r="N2285" s="333" t="s">
        <v>225</v>
      </c>
      <c r="O2285" s="333" t="s">
        <v>225</v>
      </c>
      <c r="P2285" s="334" t="s">
        <v>225</v>
      </c>
      <c r="Q2285" s="144"/>
    </row>
    <row r="2286" spans="3:17" x14ac:dyDescent="0.2">
      <c r="C2286" s="315">
        <v>97</v>
      </c>
      <c r="D2286" s="316" t="s">
        <v>2700</v>
      </c>
      <c r="E2286" s="317" t="s">
        <v>2384</v>
      </c>
      <c r="F2286" s="317" t="s">
        <v>3070</v>
      </c>
      <c r="G2286" s="318" t="s">
        <v>1191</v>
      </c>
      <c r="H2286" s="319">
        <v>10.763333333318588</v>
      </c>
      <c r="I2286" s="319">
        <v>0</v>
      </c>
      <c r="J2286" s="319">
        <v>0</v>
      </c>
      <c r="K2286" s="320">
        <v>30</v>
      </c>
      <c r="L2286" s="320">
        <v>45</v>
      </c>
      <c r="M2286" s="320">
        <v>1</v>
      </c>
      <c r="N2286" s="333" t="s">
        <v>225</v>
      </c>
      <c r="O2286" s="333" t="s">
        <v>225</v>
      </c>
      <c r="P2286" s="334" t="s">
        <v>225</v>
      </c>
      <c r="Q2286" s="144"/>
    </row>
    <row r="2287" spans="3:17" x14ac:dyDescent="0.2">
      <c r="C2287" s="315">
        <v>98</v>
      </c>
      <c r="D2287" s="316" t="s">
        <v>2695</v>
      </c>
      <c r="E2287" s="317" t="s">
        <v>2384</v>
      </c>
      <c r="F2287" s="317" t="s">
        <v>3071</v>
      </c>
      <c r="G2287" s="318" t="s">
        <v>907</v>
      </c>
      <c r="H2287" s="319">
        <v>15.373333333397751</v>
      </c>
      <c r="I2287" s="319">
        <v>0</v>
      </c>
      <c r="J2287" s="319">
        <v>0</v>
      </c>
      <c r="K2287" s="320">
        <v>30</v>
      </c>
      <c r="L2287" s="320">
        <v>45</v>
      </c>
      <c r="M2287" s="320">
        <v>1</v>
      </c>
      <c r="N2287" s="333" t="s">
        <v>225</v>
      </c>
      <c r="O2287" s="333" t="s">
        <v>225</v>
      </c>
      <c r="P2287" s="334" t="s">
        <v>225</v>
      </c>
      <c r="Q2287" s="144"/>
    </row>
    <row r="2288" spans="3:17" x14ac:dyDescent="0.2">
      <c r="C2288" s="315">
        <v>100</v>
      </c>
      <c r="D2288" s="316" t="s">
        <v>2695</v>
      </c>
      <c r="E2288" s="317" t="s">
        <v>2384</v>
      </c>
      <c r="F2288" s="317" t="s">
        <v>3072</v>
      </c>
      <c r="G2288" s="318" t="s">
        <v>3073</v>
      </c>
      <c r="H2288" s="319">
        <v>1.8166666666860694</v>
      </c>
      <c r="I2288" s="319">
        <v>0</v>
      </c>
      <c r="J2288" s="319">
        <v>0</v>
      </c>
      <c r="K2288" s="320">
        <v>30</v>
      </c>
      <c r="L2288" s="320">
        <v>45</v>
      </c>
      <c r="M2288" s="320">
        <v>1</v>
      </c>
      <c r="N2288" s="333" t="s">
        <v>225</v>
      </c>
      <c r="O2288" s="333" t="s">
        <v>225</v>
      </c>
      <c r="P2288" s="334" t="s">
        <v>225</v>
      </c>
      <c r="Q2288" s="144"/>
    </row>
    <row r="2289" spans="3:17" x14ac:dyDescent="0.2">
      <c r="C2289" s="315">
        <v>101</v>
      </c>
      <c r="D2289" s="316" t="s">
        <v>2695</v>
      </c>
      <c r="E2289" s="317" t="s">
        <v>2384</v>
      </c>
      <c r="F2289" s="317" t="s">
        <v>3074</v>
      </c>
      <c r="G2289" s="318" t="s">
        <v>913</v>
      </c>
      <c r="H2289" s="319">
        <v>8.5733333333395425</v>
      </c>
      <c r="I2289" s="319">
        <v>0.5666666666627862</v>
      </c>
      <c r="J2289" s="319">
        <v>0</v>
      </c>
      <c r="K2289" s="320">
        <v>30</v>
      </c>
      <c r="L2289" s="320">
        <v>45</v>
      </c>
      <c r="M2289" s="320">
        <v>1</v>
      </c>
      <c r="N2289" s="333" t="s">
        <v>225</v>
      </c>
      <c r="O2289" s="333" t="s">
        <v>225</v>
      </c>
      <c r="P2289" s="334" t="s">
        <v>225</v>
      </c>
      <c r="Q2289" s="144"/>
    </row>
    <row r="2290" spans="3:17" x14ac:dyDescent="0.2">
      <c r="C2290" s="315">
        <v>102</v>
      </c>
      <c r="D2290" s="316" t="s">
        <v>2695</v>
      </c>
      <c r="E2290" s="317" t="s">
        <v>2384</v>
      </c>
      <c r="F2290" s="317" t="s">
        <v>3075</v>
      </c>
      <c r="G2290" s="318" t="s">
        <v>918</v>
      </c>
      <c r="H2290" s="319">
        <v>11.760000000020955</v>
      </c>
      <c r="I2290" s="319">
        <v>0</v>
      </c>
      <c r="J2290" s="319">
        <v>0</v>
      </c>
      <c r="K2290" s="320">
        <v>30</v>
      </c>
      <c r="L2290" s="320">
        <v>45</v>
      </c>
      <c r="M2290" s="320">
        <v>1</v>
      </c>
      <c r="N2290" s="333" t="s">
        <v>225</v>
      </c>
      <c r="O2290" s="333" t="s">
        <v>225</v>
      </c>
      <c r="P2290" s="334" t="s">
        <v>225</v>
      </c>
      <c r="Q2290" s="144"/>
    </row>
    <row r="2291" spans="3:17" x14ac:dyDescent="0.2">
      <c r="C2291" s="315">
        <v>103</v>
      </c>
      <c r="D2291" s="316" t="s">
        <v>2695</v>
      </c>
      <c r="E2291" s="317" t="s">
        <v>2384</v>
      </c>
      <c r="F2291" s="317" t="s">
        <v>3075</v>
      </c>
      <c r="G2291" s="318" t="s">
        <v>917</v>
      </c>
      <c r="H2291" s="319">
        <v>9.4733333333046179</v>
      </c>
      <c r="I2291" s="319">
        <v>1.0799999999930152</v>
      </c>
      <c r="J2291" s="319">
        <v>0</v>
      </c>
      <c r="K2291" s="320">
        <v>30</v>
      </c>
      <c r="L2291" s="320">
        <v>45</v>
      </c>
      <c r="M2291" s="320">
        <v>1</v>
      </c>
      <c r="N2291" s="333" t="s">
        <v>225</v>
      </c>
      <c r="O2291" s="333" t="s">
        <v>225</v>
      </c>
      <c r="P2291" s="334" t="s">
        <v>225</v>
      </c>
      <c r="Q2291" s="144"/>
    </row>
    <row r="2292" spans="3:17" x14ac:dyDescent="0.2">
      <c r="C2292" s="315">
        <v>104</v>
      </c>
      <c r="D2292" s="316" t="s">
        <v>2695</v>
      </c>
      <c r="E2292" s="317" t="s">
        <v>2384</v>
      </c>
      <c r="F2292" s="317" t="s">
        <v>3076</v>
      </c>
      <c r="G2292" s="318" t="s">
        <v>926</v>
      </c>
      <c r="H2292" s="319">
        <v>2.109999999997672</v>
      </c>
      <c r="I2292" s="319">
        <v>0</v>
      </c>
      <c r="J2292" s="319">
        <v>0</v>
      </c>
      <c r="K2292" s="320">
        <v>30</v>
      </c>
      <c r="L2292" s="320">
        <v>45</v>
      </c>
      <c r="M2292" s="320">
        <v>1</v>
      </c>
      <c r="N2292" s="333" t="s">
        <v>225</v>
      </c>
      <c r="O2292" s="333" t="s">
        <v>225</v>
      </c>
      <c r="P2292" s="334" t="s">
        <v>225</v>
      </c>
      <c r="Q2292" s="144"/>
    </row>
    <row r="2293" spans="3:17" x14ac:dyDescent="0.2">
      <c r="C2293" s="315">
        <v>106</v>
      </c>
      <c r="D2293" s="316" t="s">
        <v>2695</v>
      </c>
      <c r="E2293" s="317" t="s">
        <v>2384</v>
      </c>
      <c r="F2293" s="317" t="s">
        <v>3077</v>
      </c>
      <c r="G2293" s="318" t="s">
        <v>929</v>
      </c>
      <c r="H2293" s="319">
        <v>3.6733333333279008</v>
      </c>
      <c r="I2293" s="319">
        <v>0</v>
      </c>
      <c r="J2293" s="319">
        <v>0</v>
      </c>
      <c r="K2293" s="320">
        <v>30</v>
      </c>
      <c r="L2293" s="320">
        <v>45</v>
      </c>
      <c r="M2293" s="320">
        <v>1</v>
      </c>
      <c r="N2293" s="333" t="s">
        <v>225</v>
      </c>
      <c r="O2293" s="333" t="s">
        <v>225</v>
      </c>
      <c r="P2293" s="334" t="s">
        <v>225</v>
      </c>
      <c r="Q2293" s="144"/>
    </row>
    <row r="2294" spans="3:17" x14ac:dyDescent="0.2">
      <c r="C2294" s="315">
        <v>107</v>
      </c>
      <c r="D2294" s="316" t="s">
        <v>2695</v>
      </c>
      <c r="E2294" s="317" t="s">
        <v>2384</v>
      </c>
      <c r="F2294" s="317" t="s">
        <v>2883</v>
      </c>
      <c r="G2294" s="318" t="s">
        <v>933</v>
      </c>
      <c r="H2294" s="319">
        <v>2.0400000000488947</v>
      </c>
      <c r="I2294" s="319">
        <v>0.13000000000465661</v>
      </c>
      <c r="J2294" s="319">
        <v>0.2</v>
      </c>
      <c r="K2294" s="320">
        <v>30</v>
      </c>
      <c r="L2294" s="320">
        <v>45</v>
      </c>
      <c r="M2294" s="320">
        <v>1</v>
      </c>
      <c r="N2294" s="333" t="s">
        <v>225</v>
      </c>
      <c r="O2294" s="333" t="s">
        <v>225</v>
      </c>
      <c r="P2294" s="334" t="s">
        <v>225</v>
      </c>
      <c r="Q2294" s="144"/>
    </row>
    <row r="2295" spans="3:17" x14ac:dyDescent="0.2">
      <c r="C2295" s="315">
        <v>108</v>
      </c>
      <c r="D2295" s="316" t="s">
        <v>2695</v>
      </c>
      <c r="E2295" s="317" t="s">
        <v>2384</v>
      </c>
      <c r="F2295" s="317" t="s">
        <v>2883</v>
      </c>
      <c r="G2295" s="318" t="s">
        <v>932</v>
      </c>
      <c r="H2295" s="319">
        <v>3.9766666666720996</v>
      </c>
      <c r="I2295" s="319">
        <v>0</v>
      </c>
      <c r="J2295" s="319">
        <v>0</v>
      </c>
      <c r="K2295" s="320">
        <v>30</v>
      </c>
      <c r="L2295" s="320">
        <v>45</v>
      </c>
      <c r="M2295" s="320">
        <v>1</v>
      </c>
      <c r="N2295" s="333" t="s">
        <v>225</v>
      </c>
      <c r="O2295" s="333" t="s">
        <v>225</v>
      </c>
      <c r="P2295" s="334" t="s">
        <v>225</v>
      </c>
      <c r="Q2295" s="144"/>
    </row>
    <row r="2296" spans="3:17" x14ac:dyDescent="0.2">
      <c r="C2296" s="315">
        <v>109</v>
      </c>
      <c r="D2296" s="316" t="s">
        <v>2695</v>
      </c>
      <c r="E2296" s="317" t="s">
        <v>2384</v>
      </c>
      <c r="F2296" s="317" t="s">
        <v>3078</v>
      </c>
      <c r="G2296" s="318" t="s">
        <v>936</v>
      </c>
      <c r="H2296" s="319">
        <v>5.6300000000512229</v>
      </c>
      <c r="I2296" s="319">
        <v>2.3966666666558014</v>
      </c>
      <c r="J2296" s="319">
        <v>0</v>
      </c>
      <c r="K2296" s="320">
        <v>30</v>
      </c>
      <c r="L2296" s="320">
        <v>45</v>
      </c>
      <c r="M2296" s="320">
        <v>1</v>
      </c>
      <c r="N2296" s="333" t="s">
        <v>225</v>
      </c>
      <c r="O2296" s="333" t="s">
        <v>225</v>
      </c>
      <c r="P2296" s="334" t="s">
        <v>225</v>
      </c>
      <c r="Q2296" s="144"/>
    </row>
    <row r="2297" spans="3:17" x14ac:dyDescent="0.2">
      <c r="C2297" s="315">
        <v>110</v>
      </c>
      <c r="D2297" s="316" t="s">
        <v>2695</v>
      </c>
      <c r="E2297" s="317" t="s">
        <v>2384</v>
      </c>
      <c r="F2297" s="317" t="s">
        <v>3078</v>
      </c>
      <c r="G2297" s="318" t="s">
        <v>935</v>
      </c>
      <c r="H2297" s="319">
        <v>5.1699999999837019</v>
      </c>
      <c r="I2297" s="319">
        <v>0</v>
      </c>
      <c r="J2297" s="319">
        <v>0</v>
      </c>
      <c r="K2297" s="320">
        <v>30</v>
      </c>
      <c r="L2297" s="320">
        <v>45</v>
      </c>
      <c r="M2297" s="320">
        <v>1</v>
      </c>
      <c r="N2297" s="333" t="s">
        <v>225</v>
      </c>
      <c r="O2297" s="333" t="s">
        <v>225</v>
      </c>
      <c r="P2297" s="334" t="s">
        <v>225</v>
      </c>
      <c r="Q2297" s="144"/>
    </row>
    <row r="2298" spans="3:17" x14ac:dyDescent="0.2">
      <c r="C2298" s="315">
        <v>111</v>
      </c>
      <c r="D2298" s="316" t="s">
        <v>2695</v>
      </c>
      <c r="E2298" s="317" t="s">
        <v>2384</v>
      </c>
      <c r="F2298" s="317" t="s">
        <v>3079</v>
      </c>
      <c r="G2298" s="318" t="s">
        <v>940</v>
      </c>
      <c r="H2298" s="319">
        <v>13.773333333351184</v>
      </c>
      <c r="I2298" s="319">
        <v>0.73666666665812963</v>
      </c>
      <c r="J2298" s="319">
        <v>0</v>
      </c>
      <c r="K2298" s="320">
        <v>30</v>
      </c>
      <c r="L2298" s="320">
        <v>45</v>
      </c>
      <c r="M2298" s="320">
        <v>1</v>
      </c>
      <c r="N2298" s="333" t="s">
        <v>225</v>
      </c>
      <c r="O2298" s="333" t="s">
        <v>225</v>
      </c>
      <c r="P2298" s="334" t="s">
        <v>225</v>
      </c>
      <c r="Q2298" s="144"/>
    </row>
    <row r="2299" spans="3:17" x14ac:dyDescent="0.2">
      <c r="C2299" s="315">
        <v>112</v>
      </c>
      <c r="D2299" s="316" t="s">
        <v>2695</v>
      </c>
      <c r="E2299" s="317" t="s">
        <v>2384</v>
      </c>
      <c r="F2299" s="317" t="s">
        <v>3080</v>
      </c>
      <c r="G2299" s="318" t="s">
        <v>944</v>
      </c>
      <c r="H2299" s="319">
        <v>3.3833333333255724</v>
      </c>
      <c r="I2299" s="319">
        <v>1.2433333333348857</v>
      </c>
      <c r="J2299" s="319">
        <v>0.2</v>
      </c>
      <c r="K2299" s="320">
        <v>30</v>
      </c>
      <c r="L2299" s="320">
        <v>45</v>
      </c>
      <c r="M2299" s="320">
        <v>1</v>
      </c>
      <c r="N2299" s="333" t="s">
        <v>225</v>
      </c>
      <c r="O2299" s="333" t="s">
        <v>225</v>
      </c>
      <c r="P2299" s="334" t="s">
        <v>225</v>
      </c>
      <c r="Q2299" s="144"/>
    </row>
    <row r="2300" spans="3:17" x14ac:dyDescent="0.2">
      <c r="C2300" s="315">
        <v>115</v>
      </c>
      <c r="D2300" s="316" t="s">
        <v>2700</v>
      </c>
      <c r="E2300" s="317" t="s">
        <v>2384</v>
      </c>
      <c r="F2300" s="317" t="s">
        <v>3059</v>
      </c>
      <c r="G2300" s="318" t="s">
        <v>328</v>
      </c>
      <c r="H2300" s="319" t="s">
        <v>84</v>
      </c>
      <c r="I2300" s="319" t="s">
        <v>84</v>
      </c>
      <c r="J2300" s="319" t="s">
        <v>84</v>
      </c>
      <c r="K2300" s="320">
        <v>30</v>
      </c>
      <c r="L2300" s="320">
        <v>45</v>
      </c>
      <c r="M2300" s="320">
        <v>1</v>
      </c>
      <c r="N2300" s="333" t="s">
        <v>4096</v>
      </c>
      <c r="O2300" s="333" t="s">
        <v>4096</v>
      </c>
      <c r="P2300" s="334" t="s">
        <v>4096</v>
      </c>
      <c r="Q2300" s="144"/>
    </row>
    <row r="2301" spans="3:17" x14ac:dyDescent="0.2">
      <c r="C2301" s="315">
        <v>116</v>
      </c>
      <c r="D2301" s="316" t="s">
        <v>2700</v>
      </c>
      <c r="E2301" s="317" t="s">
        <v>2384</v>
      </c>
      <c r="F2301" s="317" t="s">
        <v>3069</v>
      </c>
      <c r="G2301" s="318" t="s">
        <v>349</v>
      </c>
      <c r="H2301" s="319">
        <v>9.7199999999720603</v>
      </c>
      <c r="I2301" s="319">
        <v>0</v>
      </c>
      <c r="J2301" s="319">
        <v>0</v>
      </c>
      <c r="K2301" s="320">
        <v>30</v>
      </c>
      <c r="L2301" s="320">
        <v>45</v>
      </c>
      <c r="M2301" s="320">
        <v>1</v>
      </c>
      <c r="N2301" s="333" t="s">
        <v>225</v>
      </c>
      <c r="O2301" s="333" t="s">
        <v>225</v>
      </c>
      <c r="P2301" s="334" t="s">
        <v>225</v>
      </c>
      <c r="Q2301" s="144"/>
    </row>
    <row r="2302" spans="3:17" x14ac:dyDescent="0.2">
      <c r="C2302" s="315">
        <v>116</v>
      </c>
      <c r="D2302" s="316" t="s">
        <v>2695</v>
      </c>
      <c r="E2302" s="317" t="s">
        <v>2384</v>
      </c>
      <c r="F2302" s="317" t="s">
        <v>3081</v>
      </c>
      <c r="G2302" s="318" t="s">
        <v>1070</v>
      </c>
      <c r="H2302" s="319">
        <v>5.1333333333372142</v>
      </c>
      <c r="I2302" s="319">
        <v>0</v>
      </c>
      <c r="J2302" s="319">
        <v>0</v>
      </c>
      <c r="K2302" s="320">
        <v>30</v>
      </c>
      <c r="L2302" s="320">
        <v>45</v>
      </c>
      <c r="M2302" s="320">
        <v>1</v>
      </c>
      <c r="N2302" s="333" t="s">
        <v>225</v>
      </c>
      <c r="O2302" s="333" t="s">
        <v>225</v>
      </c>
      <c r="P2302" s="334" t="s">
        <v>225</v>
      </c>
      <c r="Q2302" s="144"/>
    </row>
    <row r="2303" spans="3:17" x14ac:dyDescent="0.2">
      <c r="C2303" s="315">
        <v>117</v>
      </c>
      <c r="D2303" s="316" t="s">
        <v>2695</v>
      </c>
      <c r="E2303" s="317" t="s">
        <v>2384</v>
      </c>
      <c r="F2303" s="317" t="s">
        <v>3082</v>
      </c>
      <c r="G2303" s="318" t="s">
        <v>951</v>
      </c>
      <c r="H2303" s="319">
        <v>2.4966666666674429</v>
      </c>
      <c r="I2303" s="319">
        <v>0</v>
      </c>
      <c r="J2303" s="319">
        <v>0</v>
      </c>
      <c r="K2303" s="320">
        <v>30</v>
      </c>
      <c r="L2303" s="320">
        <v>45</v>
      </c>
      <c r="M2303" s="320">
        <v>1</v>
      </c>
      <c r="N2303" s="333" t="s">
        <v>225</v>
      </c>
      <c r="O2303" s="333" t="s">
        <v>225</v>
      </c>
      <c r="P2303" s="334" t="s">
        <v>225</v>
      </c>
      <c r="Q2303" s="144"/>
    </row>
    <row r="2304" spans="3:17" x14ac:dyDescent="0.2">
      <c r="C2304" s="315">
        <v>118</v>
      </c>
      <c r="D2304" s="316" t="s">
        <v>2695</v>
      </c>
      <c r="E2304" s="317" t="s">
        <v>2384</v>
      </c>
      <c r="F2304" s="317" t="s">
        <v>3082</v>
      </c>
      <c r="G2304" s="318" t="s">
        <v>950</v>
      </c>
      <c r="H2304" s="319">
        <v>2.1866666666697712</v>
      </c>
      <c r="I2304" s="319">
        <v>0</v>
      </c>
      <c r="J2304" s="319">
        <v>0</v>
      </c>
      <c r="K2304" s="320">
        <v>30</v>
      </c>
      <c r="L2304" s="320">
        <v>45</v>
      </c>
      <c r="M2304" s="320">
        <v>1</v>
      </c>
      <c r="N2304" s="333" t="s">
        <v>225</v>
      </c>
      <c r="O2304" s="333" t="s">
        <v>225</v>
      </c>
      <c r="P2304" s="334" t="s">
        <v>225</v>
      </c>
      <c r="Q2304" s="144"/>
    </row>
    <row r="2305" spans="3:17" x14ac:dyDescent="0.2">
      <c r="C2305" s="315">
        <v>872</v>
      </c>
      <c r="D2305" s="316" t="s">
        <v>2695</v>
      </c>
      <c r="E2305" s="317" t="s">
        <v>2390</v>
      </c>
      <c r="F2305" s="317" t="s">
        <v>2779</v>
      </c>
      <c r="G2305" s="318" t="s">
        <v>3781</v>
      </c>
      <c r="H2305" s="319" t="s">
        <v>84</v>
      </c>
      <c r="I2305" s="319" t="s">
        <v>84</v>
      </c>
      <c r="J2305" s="319" t="s">
        <v>84</v>
      </c>
      <c r="K2305" s="320">
        <v>30</v>
      </c>
      <c r="L2305" s="320">
        <v>45</v>
      </c>
      <c r="M2305" s="320">
        <v>1</v>
      </c>
      <c r="N2305" s="333" t="s">
        <v>4096</v>
      </c>
      <c r="O2305" s="333" t="s">
        <v>4096</v>
      </c>
      <c r="P2305" s="334" t="s">
        <v>4096</v>
      </c>
      <c r="Q2305" s="144"/>
    </row>
    <row r="2306" spans="3:17" x14ac:dyDescent="0.2">
      <c r="C2306" s="315">
        <v>118</v>
      </c>
      <c r="D2306" s="316" t="s">
        <v>2700</v>
      </c>
      <c r="E2306" s="317" t="s">
        <v>2384</v>
      </c>
      <c r="F2306" s="317" t="s">
        <v>3068</v>
      </c>
      <c r="G2306" s="318" t="s">
        <v>1177</v>
      </c>
      <c r="H2306" s="319">
        <v>9.373333333292976</v>
      </c>
      <c r="I2306" s="319">
        <v>0.62333333333954222</v>
      </c>
      <c r="J2306" s="319">
        <v>0</v>
      </c>
      <c r="K2306" s="320">
        <v>30</v>
      </c>
      <c r="L2306" s="320">
        <v>45</v>
      </c>
      <c r="M2306" s="320">
        <v>1</v>
      </c>
      <c r="N2306" s="333" t="s">
        <v>225</v>
      </c>
      <c r="O2306" s="333" t="s">
        <v>225</v>
      </c>
      <c r="P2306" s="334" t="s">
        <v>225</v>
      </c>
      <c r="Q2306" s="144"/>
    </row>
    <row r="2307" spans="3:17" x14ac:dyDescent="0.2">
      <c r="C2307" s="315">
        <v>119</v>
      </c>
      <c r="D2307" s="316" t="s">
        <v>2700</v>
      </c>
      <c r="E2307" s="317" t="s">
        <v>2384</v>
      </c>
      <c r="F2307" s="317" t="s">
        <v>3076</v>
      </c>
      <c r="G2307" s="318" t="s">
        <v>1161</v>
      </c>
      <c r="H2307" s="319">
        <v>8.6933333333814513</v>
      </c>
      <c r="I2307" s="319">
        <v>0.9866666666697711</v>
      </c>
      <c r="J2307" s="319">
        <v>0</v>
      </c>
      <c r="K2307" s="320">
        <v>30</v>
      </c>
      <c r="L2307" s="320">
        <v>45</v>
      </c>
      <c r="M2307" s="320">
        <v>1</v>
      </c>
      <c r="N2307" s="333" t="s">
        <v>225</v>
      </c>
      <c r="O2307" s="333" t="s">
        <v>225</v>
      </c>
      <c r="P2307" s="334" t="s">
        <v>225</v>
      </c>
      <c r="Q2307" s="144"/>
    </row>
    <row r="2308" spans="3:17" x14ac:dyDescent="0.2">
      <c r="C2308" s="315">
        <v>119</v>
      </c>
      <c r="D2308" s="316" t="s">
        <v>2695</v>
      </c>
      <c r="E2308" s="317" t="s">
        <v>2384</v>
      </c>
      <c r="F2308" s="317" t="s">
        <v>3060</v>
      </c>
      <c r="G2308" s="318" t="s">
        <v>958</v>
      </c>
      <c r="H2308" s="319">
        <v>1.4133333333302289</v>
      </c>
      <c r="I2308" s="319">
        <v>0</v>
      </c>
      <c r="J2308" s="319">
        <v>0</v>
      </c>
      <c r="K2308" s="320">
        <v>30</v>
      </c>
      <c r="L2308" s="320">
        <v>45</v>
      </c>
      <c r="M2308" s="320">
        <v>1</v>
      </c>
      <c r="N2308" s="333" t="s">
        <v>225</v>
      </c>
      <c r="O2308" s="333" t="s">
        <v>225</v>
      </c>
      <c r="P2308" s="334" t="s">
        <v>225</v>
      </c>
      <c r="Q2308" s="144"/>
    </row>
    <row r="2309" spans="3:17" x14ac:dyDescent="0.2">
      <c r="C2309" s="315">
        <v>120</v>
      </c>
      <c r="D2309" s="316" t="s">
        <v>2700</v>
      </c>
      <c r="E2309" s="317" t="s">
        <v>2384</v>
      </c>
      <c r="F2309" s="317" t="s">
        <v>3076</v>
      </c>
      <c r="G2309" s="318" t="s">
        <v>1162</v>
      </c>
      <c r="H2309" s="319">
        <v>43.419999999983702</v>
      </c>
      <c r="I2309" s="319">
        <v>7.866666666674428</v>
      </c>
      <c r="J2309" s="319">
        <v>0</v>
      </c>
      <c r="K2309" s="320">
        <v>30</v>
      </c>
      <c r="L2309" s="320">
        <v>45</v>
      </c>
      <c r="M2309" s="320">
        <v>1</v>
      </c>
      <c r="N2309" s="333" t="s">
        <v>224</v>
      </c>
      <c r="O2309" s="333" t="s">
        <v>225</v>
      </c>
      <c r="P2309" s="334" t="s">
        <v>225</v>
      </c>
      <c r="Q2309" s="144"/>
    </row>
    <row r="2310" spans="3:17" x14ac:dyDescent="0.2">
      <c r="C2310" s="315">
        <v>121</v>
      </c>
      <c r="D2310" s="316" t="s">
        <v>2700</v>
      </c>
      <c r="E2310" s="317" t="s">
        <v>2384</v>
      </c>
      <c r="F2310" s="317" t="s">
        <v>3076</v>
      </c>
      <c r="G2310" s="318" t="s">
        <v>1163</v>
      </c>
      <c r="H2310" s="319">
        <v>3.6633333332953044</v>
      </c>
      <c r="I2310" s="319">
        <v>0.85000000001164155</v>
      </c>
      <c r="J2310" s="319">
        <v>0</v>
      </c>
      <c r="K2310" s="320">
        <v>30</v>
      </c>
      <c r="L2310" s="320">
        <v>45</v>
      </c>
      <c r="M2310" s="320">
        <v>1</v>
      </c>
      <c r="N2310" s="333" t="s">
        <v>225</v>
      </c>
      <c r="O2310" s="333" t="s">
        <v>225</v>
      </c>
      <c r="P2310" s="334" t="s">
        <v>225</v>
      </c>
      <c r="Q2310" s="144"/>
    </row>
    <row r="2311" spans="3:17" x14ac:dyDescent="0.2">
      <c r="C2311" s="315">
        <v>121</v>
      </c>
      <c r="D2311" s="316" t="s">
        <v>2695</v>
      </c>
      <c r="E2311" s="317" t="s">
        <v>2384</v>
      </c>
      <c r="F2311" s="317" t="s">
        <v>3083</v>
      </c>
      <c r="G2311" s="318" t="s">
        <v>969</v>
      </c>
      <c r="H2311" s="319">
        <v>7.5499999999534344</v>
      </c>
      <c r="I2311" s="319">
        <v>0</v>
      </c>
      <c r="J2311" s="319">
        <v>0</v>
      </c>
      <c r="K2311" s="320">
        <v>30</v>
      </c>
      <c r="L2311" s="320">
        <v>45</v>
      </c>
      <c r="M2311" s="320">
        <v>1</v>
      </c>
      <c r="N2311" s="333" t="s">
        <v>225</v>
      </c>
      <c r="O2311" s="333" t="s">
        <v>225</v>
      </c>
      <c r="P2311" s="334" t="s">
        <v>225</v>
      </c>
      <c r="Q2311" s="144"/>
    </row>
    <row r="2312" spans="3:17" x14ac:dyDescent="0.2">
      <c r="C2312" s="315">
        <v>122</v>
      </c>
      <c r="D2312" s="316" t="s">
        <v>2695</v>
      </c>
      <c r="E2312" s="317" t="s">
        <v>2384</v>
      </c>
      <c r="F2312" s="317" t="s">
        <v>3084</v>
      </c>
      <c r="G2312" s="318" t="s">
        <v>975</v>
      </c>
      <c r="H2312" s="319">
        <v>1.0899999999906869</v>
      </c>
      <c r="I2312" s="319">
        <v>0.80999999998603023</v>
      </c>
      <c r="J2312" s="319">
        <v>0.2</v>
      </c>
      <c r="K2312" s="320">
        <v>30</v>
      </c>
      <c r="L2312" s="320">
        <v>45</v>
      </c>
      <c r="M2312" s="320">
        <v>1</v>
      </c>
      <c r="N2312" s="333" t="s">
        <v>225</v>
      </c>
      <c r="O2312" s="333" t="s">
        <v>225</v>
      </c>
      <c r="P2312" s="334" t="s">
        <v>225</v>
      </c>
      <c r="Q2312" s="144"/>
    </row>
    <row r="2313" spans="3:17" x14ac:dyDescent="0.2">
      <c r="C2313" s="315">
        <v>122</v>
      </c>
      <c r="D2313" s="316" t="s">
        <v>2700</v>
      </c>
      <c r="E2313" s="317" t="s">
        <v>2384</v>
      </c>
      <c r="F2313" s="317" t="s">
        <v>3085</v>
      </c>
      <c r="G2313" s="318" t="s">
        <v>1172</v>
      </c>
      <c r="H2313" s="319">
        <v>2.4400000000256115</v>
      </c>
      <c r="I2313" s="319">
        <v>1.7266666666720996</v>
      </c>
      <c r="J2313" s="319">
        <v>0.2</v>
      </c>
      <c r="K2313" s="320">
        <v>30</v>
      </c>
      <c r="L2313" s="320">
        <v>45</v>
      </c>
      <c r="M2313" s="320">
        <v>1</v>
      </c>
      <c r="N2313" s="333" t="s">
        <v>225</v>
      </c>
      <c r="O2313" s="333" t="s">
        <v>225</v>
      </c>
      <c r="P2313" s="334" t="s">
        <v>225</v>
      </c>
      <c r="Q2313" s="144"/>
    </row>
    <row r="2314" spans="3:17" x14ac:dyDescent="0.2">
      <c r="C2314" s="315">
        <v>337</v>
      </c>
      <c r="D2314" s="316" t="s">
        <v>2700</v>
      </c>
      <c r="E2314" s="317" t="s">
        <v>2384</v>
      </c>
      <c r="F2314" s="317" t="s">
        <v>3085</v>
      </c>
      <c r="G2314" s="318" t="s">
        <v>6687</v>
      </c>
      <c r="H2314" s="319">
        <v>3.2113454706813882</v>
      </c>
      <c r="I2314" s="319">
        <v>0</v>
      </c>
      <c r="J2314" s="319">
        <v>0</v>
      </c>
      <c r="K2314" s="320">
        <v>30</v>
      </c>
      <c r="L2314" s="320">
        <v>45</v>
      </c>
      <c r="M2314" s="320">
        <v>1</v>
      </c>
      <c r="N2314" s="333" t="s">
        <v>4096</v>
      </c>
      <c r="O2314" s="333" t="s">
        <v>4096</v>
      </c>
      <c r="P2314" s="334" t="s">
        <v>4096</v>
      </c>
      <c r="Q2314" s="144"/>
    </row>
    <row r="2315" spans="3:17" x14ac:dyDescent="0.2">
      <c r="C2315" s="315">
        <v>2533</v>
      </c>
      <c r="D2315" s="316" t="s">
        <v>2695</v>
      </c>
      <c r="E2315" s="317" t="s">
        <v>2384</v>
      </c>
      <c r="F2315" s="317" t="s">
        <v>2964</v>
      </c>
      <c r="G2315" s="318" t="s">
        <v>6688</v>
      </c>
      <c r="H2315" s="319">
        <v>6.8089940137041385</v>
      </c>
      <c r="I2315" s="319">
        <v>0</v>
      </c>
      <c r="J2315" s="319">
        <v>0</v>
      </c>
      <c r="K2315" s="320">
        <v>30</v>
      </c>
      <c r="L2315" s="320">
        <v>45</v>
      </c>
      <c r="M2315" s="320">
        <v>1</v>
      </c>
      <c r="N2315" s="333" t="s">
        <v>4096</v>
      </c>
      <c r="O2315" s="333" t="s">
        <v>4096</v>
      </c>
      <c r="P2315" s="334" t="s">
        <v>4096</v>
      </c>
      <c r="Q2315" s="144"/>
    </row>
    <row r="2316" spans="3:17" x14ac:dyDescent="0.2">
      <c r="C2316" s="315">
        <v>123</v>
      </c>
      <c r="D2316" s="316" t="s">
        <v>2695</v>
      </c>
      <c r="E2316" s="317" t="s">
        <v>2384</v>
      </c>
      <c r="F2316" s="317" t="s">
        <v>3086</v>
      </c>
      <c r="G2316" s="318" t="s">
        <v>976</v>
      </c>
      <c r="H2316" s="319">
        <v>6.463333333306946</v>
      </c>
      <c r="I2316" s="319">
        <v>741.82666666667217</v>
      </c>
      <c r="J2316" s="319">
        <v>0.2</v>
      </c>
      <c r="K2316" s="320">
        <v>30</v>
      </c>
      <c r="L2316" s="320">
        <v>45</v>
      </c>
      <c r="M2316" s="320">
        <v>1</v>
      </c>
      <c r="N2316" s="333" t="s">
        <v>225</v>
      </c>
      <c r="O2316" s="333" t="s">
        <v>224</v>
      </c>
      <c r="P2316" s="334" t="s">
        <v>225</v>
      </c>
      <c r="Q2316" s="144"/>
    </row>
    <row r="2317" spans="3:17" x14ac:dyDescent="0.2">
      <c r="C2317" s="315">
        <v>124</v>
      </c>
      <c r="D2317" s="316" t="s">
        <v>2695</v>
      </c>
      <c r="E2317" s="317" t="s">
        <v>2384</v>
      </c>
      <c r="F2317" s="317" t="s">
        <v>3087</v>
      </c>
      <c r="G2317" s="318" t="s">
        <v>978</v>
      </c>
      <c r="H2317" s="319">
        <v>1.076666666683741</v>
      </c>
      <c r="I2317" s="319">
        <v>0</v>
      </c>
      <c r="J2317" s="319">
        <v>0</v>
      </c>
      <c r="K2317" s="320">
        <v>30</v>
      </c>
      <c r="L2317" s="320">
        <v>45</v>
      </c>
      <c r="M2317" s="320">
        <v>1</v>
      </c>
      <c r="N2317" s="333" t="s">
        <v>225</v>
      </c>
      <c r="O2317" s="333" t="s">
        <v>225</v>
      </c>
      <c r="P2317" s="334" t="s">
        <v>225</v>
      </c>
      <c r="Q2317" s="144"/>
    </row>
    <row r="2318" spans="3:17" x14ac:dyDescent="0.2">
      <c r="C2318" s="315">
        <v>125</v>
      </c>
      <c r="D2318" s="316" t="s">
        <v>2695</v>
      </c>
      <c r="E2318" s="317" t="s">
        <v>2384</v>
      </c>
      <c r="F2318" s="317" t="s">
        <v>3086</v>
      </c>
      <c r="G2318" s="318" t="s">
        <v>977</v>
      </c>
      <c r="H2318" s="319">
        <v>7.6599999999976722</v>
      </c>
      <c r="I2318" s="319">
        <v>0</v>
      </c>
      <c r="J2318" s="319">
        <v>0</v>
      </c>
      <c r="K2318" s="320">
        <v>30</v>
      </c>
      <c r="L2318" s="320">
        <v>45</v>
      </c>
      <c r="M2318" s="320">
        <v>1</v>
      </c>
      <c r="N2318" s="333" t="s">
        <v>225</v>
      </c>
      <c r="O2318" s="333" t="s">
        <v>225</v>
      </c>
      <c r="P2318" s="334" t="s">
        <v>225</v>
      </c>
      <c r="Q2318" s="144"/>
    </row>
    <row r="2319" spans="3:17" x14ac:dyDescent="0.2">
      <c r="C2319" s="315">
        <v>126</v>
      </c>
      <c r="D2319" s="316" t="s">
        <v>2695</v>
      </c>
      <c r="E2319" s="317" t="s">
        <v>2384</v>
      </c>
      <c r="F2319" s="317" t="s">
        <v>3088</v>
      </c>
      <c r="G2319" s="318" t="s">
        <v>979</v>
      </c>
      <c r="H2319" s="319" t="s">
        <v>84</v>
      </c>
      <c r="I2319" s="319" t="s">
        <v>84</v>
      </c>
      <c r="J2319" s="319" t="s">
        <v>84</v>
      </c>
      <c r="K2319" s="320">
        <v>30</v>
      </c>
      <c r="L2319" s="320">
        <v>45</v>
      </c>
      <c r="M2319" s="320">
        <v>1</v>
      </c>
      <c r="N2319" s="333" t="s">
        <v>4096</v>
      </c>
      <c r="O2319" s="333" t="s">
        <v>4096</v>
      </c>
      <c r="P2319" s="334" t="s">
        <v>4096</v>
      </c>
      <c r="Q2319" s="144"/>
    </row>
    <row r="2320" spans="3:17" x14ac:dyDescent="0.2">
      <c r="C2320" s="315">
        <v>126</v>
      </c>
      <c r="D2320" s="316" t="s">
        <v>2700</v>
      </c>
      <c r="E2320" s="317" t="s">
        <v>2384</v>
      </c>
      <c r="F2320" s="317" t="s">
        <v>2738</v>
      </c>
      <c r="G2320" s="318" t="s">
        <v>1178</v>
      </c>
      <c r="H2320" s="319">
        <v>24.153333333309277</v>
      </c>
      <c r="I2320" s="319">
        <v>0</v>
      </c>
      <c r="J2320" s="319">
        <v>0</v>
      </c>
      <c r="K2320" s="320">
        <v>30</v>
      </c>
      <c r="L2320" s="320">
        <v>45</v>
      </c>
      <c r="M2320" s="320">
        <v>1</v>
      </c>
      <c r="N2320" s="333" t="s">
        <v>225</v>
      </c>
      <c r="O2320" s="333" t="s">
        <v>225</v>
      </c>
      <c r="P2320" s="334" t="s">
        <v>225</v>
      </c>
      <c r="Q2320" s="144"/>
    </row>
    <row r="2321" spans="3:17" x14ac:dyDescent="0.2">
      <c r="C2321" s="315">
        <v>128</v>
      </c>
      <c r="D2321" s="316" t="s">
        <v>2700</v>
      </c>
      <c r="E2321" s="317" t="s">
        <v>2384</v>
      </c>
      <c r="F2321" s="317" t="s">
        <v>2874</v>
      </c>
      <c r="G2321" s="318" t="s">
        <v>1190</v>
      </c>
      <c r="H2321" s="319">
        <v>4.773333333351184</v>
      </c>
      <c r="I2321" s="319">
        <v>0</v>
      </c>
      <c r="J2321" s="319">
        <v>0</v>
      </c>
      <c r="K2321" s="320">
        <v>30</v>
      </c>
      <c r="L2321" s="320">
        <v>45</v>
      </c>
      <c r="M2321" s="320">
        <v>1</v>
      </c>
      <c r="N2321" s="333" t="s">
        <v>225</v>
      </c>
      <c r="O2321" s="333" t="s">
        <v>225</v>
      </c>
      <c r="P2321" s="334" t="s">
        <v>225</v>
      </c>
      <c r="Q2321" s="144"/>
    </row>
    <row r="2322" spans="3:17" x14ac:dyDescent="0.2">
      <c r="C2322" s="315">
        <v>129</v>
      </c>
      <c r="D2322" s="316" t="s">
        <v>2695</v>
      </c>
      <c r="E2322" s="317" t="s">
        <v>2384</v>
      </c>
      <c r="F2322" s="317" t="s">
        <v>3010</v>
      </c>
      <c r="G2322" s="318" t="s">
        <v>989</v>
      </c>
      <c r="H2322" s="319">
        <v>1.4933333333465271</v>
      </c>
      <c r="I2322" s="319">
        <v>0</v>
      </c>
      <c r="J2322" s="319">
        <v>0</v>
      </c>
      <c r="K2322" s="320">
        <v>30</v>
      </c>
      <c r="L2322" s="320">
        <v>45</v>
      </c>
      <c r="M2322" s="320">
        <v>1</v>
      </c>
      <c r="N2322" s="333" t="s">
        <v>225</v>
      </c>
      <c r="O2322" s="333" t="s">
        <v>225</v>
      </c>
      <c r="P2322" s="334" t="s">
        <v>225</v>
      </c>
      <c r="Q2322" s="144"/>
    </row>
    <row r="2323" spans="3:17" x14ac:dyDescent="0.2">
      <c r="C2323" s="315">
        <v>129</v>
      </c>
      <c r="D2323" s="316" t="s">
        <v>2700</v>
      </c>
      <c r="E2323" s="317" t="s">
        <v>2384</v>
      </c>
      <c r="F2323" s="317" t="s">
        <v>3085</v>
      </c>
      <c r="G2323" s="318" t="s">
        <v>1171</v>
      </c>
      <c r="H2323" s="319">
        <v>19.420421078249298</v>
      </c>
      <c r="I2323" s="319">
        <v>0</v>
      </c>
      <c r="J2323" s="319">
        <v>0</v>
      </c>
      <c r="K2323" s="320">
        <v>30</v>
      </c>
      <c r="L2323" s="320">
        <v>45</v>
      </c>
      <c r="M2323" s="320">
        <v>1</v>
      </c>
      <c r="N2323" s="333" t="s">
        <v>4096</v>
      </c>
      <c r="O2323" s="333" t="s">
        <v>4096</v>
      </c>
      <c r="P2323" s="334" t="s">
        <v>4096</v>
      </c>
      <c r="Q2323" s="144"/>
    </row>
    <row r="2324" spans="3:17" x14ac:dyDescent="0.2">
      <c r="C2324" s="315">
        <v>130</v>
      </c>
      <c r="D2324" s="316" t="s">
        <v>2695</v>
      </c>
      <c r="E2324" s="317" t="s">
        <v>2384</v>
      </c>
      <c r="F2324" s="317" t="s">
        <v>3010</v>
      </c>
      <c r="G2324" s="318" t="s">
        <v>990</v>
      </c>
      <c r="H2324" s="319">
        <v>6.6733333333628257</v>
      </c>
      <c r="I2324" s="319">
        <v>0</v>
      </c>
      <c r="J2324" s="319">
        <v>0</v>
      </c>
      <c r="K2324" s="320">
        <v>30</v>
      </c>
      <c r="L2324" s="320">
        <v>45</v>
      </c>
      <c r="M2324" s="320">
        <v>1</v>
      </c>
      <c r="N2324" s="333" t="s">
        <v>225</v>
      </c>
      <c r="O2324" s="333" t="s">
        <v>225</v>
      </c>
      <c r="P2324" s="334" t="s">
        <v>225</v>
      </c>
      <c r="Q2324" s="144"/>
    </row>
    <row r="2325" spans="3:17" x14ac:dyDescent="0.2">
      <c r="C2325" s="315">
        <v>131</v>
      </c>
      <c r="D2325" s="316" t="s">
        <v>2700</v>
      </c>
      <c r="E2325" s="317" t="s">
        <v>2384</v>
      </c>
      <c r="F2325" s="317" t="s">
        <v>3076</v>
      </c>
      <c r="G2325" s="318" t="s">
        <v>1164</v>
      </c>
      <c r="H2325" s="319">
        <v>10.740000000013971</v>
      </c>
      <c r="I2325" s="319">
        <v>0.31000000003259631</v>
      </c>
      <c r="J2325" s="319">
        <v>0</v>
      </c>
      <c r="K2325" s="320">
        <v>30</v>
      </c>
      <c r="L2325" s="320">
        <v>45</v>
      </c>
      <c r="M2325" s="320">
        <v>1</v>
      </c>
      <c r="N2325" s="333" t="s">
        <v>225</v>
      </c>
      <c r="O2325" s="333" t="s">
        <v>225</v>
      </c>
      <c r="P2325" s="334" t="s">
        <v>225</v>
      </c>
      <c r="Q2325" s="144"/>
    </row>
    <row r="2326" spans="3:17" x14ac:dyDescent="0.2">
      <c r="C2326" s="315">
        <v>131</v>
      </c>
      <c r="D2326" s="316" t="s">
        <v>2695</v>
      </c>
      <c r="E2326" s="317" t="s">
        <v>2384</v>
      </c>
      <c r="F2326" s="317" t="s">
        <v>3089</v>
      </c>
      <c r="G2326" s="318" t="s">
        <v>992</v>
      </c>
      <c r="H2326" s="319">
        <v>5.4866666667046964</v>
      </c>
      <c r="I2326" s="319">
        <v>0</v>
      </c>
      <c r="J2326" s="319">
        <v>0</v>
      </c>
      <c r="K2326" s="320">
        <v>30</v>
      </c>
      <c r="L2326" s="320">
        <v>45</v>
      </c>
      <c r="M2326" s="320">
        <v>1</v>
      </c>
      <c r="N2326" s="333" t="s">
        <v>225</v>
      </c>
      <c r="O2326" s="333" t="s">
        <v>225</v>
      </c>
      <c r="P2326" s="334" t="s">
        <v>225</v>
      </c>
      <c r="Q2326" s="144"/>
    </row>
    <row r="2327" spans="3:17" x14ac:dyDescent="0.2">
      <c r="C2327" s="315">
        <v>132</v>
      </c>
      <c r="D2327" s="316" t="s">
        <v>2695</v>
      </c>
      <c r="E2327" s="317" t="s">
        <v>2384</v>
      </c>
      <c r="F2327" s="317" t="s">
        <v>3064</v>
      </c>
      <c r="G2327" s="318" t="s">
        <v>994</v>
      </c>
      <c r="H2327" s="319">
        <v>1.356666666653473</v>
      </c>
      <c r="I2327" s="319">
        <v>0.71000000000931329</v>
      </c>
      <c r="J2327" s="319">
        <v>0.2</v>
      </c>
      <c r="K2327" s="320">
        <v>30</v>
      </c>
      <c r="L2327" s="320">
        <v>45</v>
      </c>
      <c r="M2327" s="320">
        <v>1</v>
      </c>
      <c r="N2327" s="333" t="s">
        <v>225</v>
      </c>
      <c r="O2327" s="333" t="s">
        <v>225</v>
      </c>
      <c r="P2327" s="334" t="s">
        <v>225</v>
      </c>
      <c r="Q2327" s="144"/>
    </row>
    <row r="2328" spans="3:17" x14ac:dyDescent="0.2">
      <c r="C2328" s="315">
        <v>133</v>
      </c>
      <c r="D2328" s="316" t="s">
        <v>2695</v>
      </c>
      <c r="E2328" s="317" t="s">
        <v>2384</v>
      </c>
      <c r="F2328" s="317" t="s">
        <v>3064</v>
      </c>
      <c r="G2328" s="318" t="s">
        <v>993</v>
      </c>
      <c r="H2328" s="319">
        <v>2.2400000000023286</v>
      </c>
      <c r="I2328" s="319">
        <v>0.13000000000465661</v>
      </c>
      <c r="J2328" s="319">
        <v>0.2</v>
      </c>
      <c r="K2328" s="320">
        <v>30</v>
      </c>
      <c r="L2328" s="320">
        <v>45</v>
      </c>
      <c r="M2328" s="320">
        <v>1</v>
      </c>
      <c r="N2328" s="333" t="s">
        <v>225</v>
      </c>
      <c r="O2328" s="333" t="s">
        <v>225</v>
      </c>
      <c r="P2328" s="334" t="s">
        <v>225</v>
      </c>
      <c r="Q2328" s="144"/>
    </row>
    <row r="2329" spans="3:17" x14ac:dyDescent="0.2">
      <c r="C2329" s="315">
        <v>134</v>
      </c>
      <c r="D2329" s="316" t="s">
        <v>2695</v>
      </c>
      <c r="E2329" s="317" t="s">
        <v>2384</v>
      </c>
      <c r="F2329" s="317" t="s">
        <v>3090</v>
      </c>
      <c r="G2329" s="318" t="s">
        <v>339</v>
      </c>
      <c r="H2329" s="319">
        <v>7.8399999999906873</v>
      </c>
      <c r="I2329" s="319">
        <v>0</v>
      </c>
      <c r="J2329" s="319">
        <v>0</v>
      </c>
      <c r="K2329" s="320">
        <v>30</v>
      </c>
      <c r="L2329" s="320">
        <v>45</v>
      </c>
      <c r="M2329" s="320">
        <v>1</v>
      </c>
      <c r="N2329" s="333" t="s">
        <v>225</v>
      </c>
      <c r="O2329" s="333" t="s">
        <v>225</v>
      </c>
      <c r="P2329" s="334" t="s">
        <v>225</v>
      </c>
      <c r="Q2329" s="144"/>
    </row>
    <row r="2330" spans="3:17" x14ac:dyDescent="0.2">
      <c r="C2330" s="315">
        <v>135</v>
      </c>
      <c r="D2330" s="316" t="s">
        <v>2700</v>
      </c>
      <c r="E2330" s="317" t="s">
        <v>2384</v>
      </c>
      <c r="F2330" s="317" t="s">
        <v>3025</v>
      </c>
      <c r="G2330" s="318" t="s">
        <v>1166</v>
      </c>
      <c r="H2330" s="319">
        <v>3.6200000000302683</v>
      </c>
      <c r="I2330" s="319">
        <v>0</v>
      </c>
      <c r="J2330" s="319">
        <v>0</v>
      </c>
      <c r="K2330" s="320">
        <v>30</v>
      </c>
      <c r="L2330" s="320">
        <v>45</v>
      </c>
      <c r="M2330" s="320">
        <v>1</v>
      </c>
      <c r="N2330" s="333" t="s">
        <v>225</v>
      </c>
      <c r="O2330" s="333" t="s">
        <v>225</v>
      </c>
      <c r="P2330" s="334" t="s">
        <v>225</v>
      </c>
      <c r="Q2330" s="144"/>
    </row>
    <row r="2331" spans="3:17" x14ac:dyDescent="0.2">
      <c r="C2331" s="315">
        <v>135</v>
      </c>
      <c r="D2331" s="316" t="s">
        <v>2695</v>
      </c>
      <c r="E2331" s="317" t="s">
        <v>2384</v>
      </c>
      <c r="F2331" s="317" t="s">
        <v>3091</v>
      </c>
      <c r="G2331" s="318" t="s">
        <v>998</v>
      </c>
      <c r="H2331" s="319" t="s">
        <v>84</v>
      </c>
      <c r="I2331" s="319" t="s">
        <v>84</v>
      </c>
      <c r="J2331" s="319" t="s">
        <v>84</v>
      </c>
      <c r="K2331" s="320">
        <v>30</v>
      </c>
      <c r="L2331" s="320">
        <v>45</v>
      </c>
      <c r="M2331" s="320">
        <v>1</v>
      </c>
      <c r="N2331" s="333" t="s">
        <v>4096</v>
      </c>
      <c r="O2331" s="333" t="s">
        <v>4096</v>
      </c>
      <c r="P2331" s="334" t="s">
        <v>4096</v>
      </c>
      <c r="Q2331" s="144"/>
    </row>
    <row r="2332" spans="3:17" x14ac:dyDescent="0.2">
      <c r="C2332" s="315">
        <v>136</v>
      </c>
      <c r="D2332" s="316" t="s">
        <v>2695</v>
      </c>
      <c r="E2332" s="317" t="s">
        <v>2384</v>
      </c>
      <c r="F2332" s="317" t="s">
        <v>3092</v>
      </c>
      <c r="G2332" s="318" t="s">
        <v>1002</v>
      </c>
      <c r="H2332" s="319">
        <v>9.5133333332953054</v>
      </c>
      <c r="I2332" s="319">
        <v>0</v>
      </c>
      <c r="J2332" s="319">
        <v>0</v>
      </c>
      <c r="K2332" s="320">
        <v>30</v>
      </c>
      <c r="L2332" s="320">
        <v>45</v>
      </c>
      <c r="M2332" s="320">
        <v>1</v>
      </c>
      <c r="N2332" s="333" t="s">
        <v>225</v>
      </c>
      <c r="O2332" s="333" t="s">
        <v>225</v>
      </c>
      <c r="P2332" s="334" t="s">
        <v>225</v>
      </c>
      <c r="Q2332" s="144"/>
    </row>
    <row r="2333" spans="3:17" x14ac:dyDescent="0.2">
      <c r="C2333" s="315">
        <v>137</v>
      </c>
      <c r="D2333" s="316" t="s">
        <v>2700</v>
      </c>
      <c r="E2333" s="317" t="s">
        <v>2384</v>
      </c>
      <c r="F2333" s="317" t="s">
        <v>3093</v>
      </c>
      <c r="G2333" s="318" t="s">
        <v>330</v>
      </c>
      <c r="H2333" s="319">
        <v>34.620000000076836</v>
      </c>
      <c r="I2333" s="319">
        <v>11.213333333318587</v>
      </c>
      <c r="J2333" s="319">
        <v>0</v>
      </c>
      <c r="K2333" s="320">
        <v>30</v>
      </c>
      <c r="L2333" s="320">
        <v>45</v>
      </c>
      <c r="M2333" s="320">
        <v>1</v>
      </c>
      <c r="N2333" s="333" t="s">
        <v>224</v>
      </c>
      <c r="O2333" s="333" t="s">
        <v>225</v>
      </c>
      <c r="P2333" s="334" t="s">
        <v>225</v>
      </c>
      <c r="Q2333" s="144"/>
    </row>
    <row r="2334" spans="3:17" x14ac:dyDescent="0.2">
      <c r="C2334" s="315">
        <v>137</v>
      </c>
      <c r="D2334" s="316" t="s">
        <v>2695</v>
      </c>
      <c r="E2334" s="317" t="s">
        <v>2384</v>
      </c>
      <c r="F2334" s="317" t="s">
        <v>3092</v>
      </c>
      <c r="G2334" s="318" t="s">
        <v>1003</v>
      </c>
      <c r="H2334" s="319">
        <v>8.3133333333302293</v>
      </c>
      <c r="I2334" s="319">
        <v>0</v>
      </c>
      <c r="J2334" s="319">
        <v>0</v>
      </c>
      <c r="K2334" s="320">
        <v>30</v>
      </c>
      <c r="L2334" s="320">
        <v>45</v>
      </c>
      <c r="M2334" s="320">
        <v>1</v>
      </c>
      <c r="N2334" s="333" t="s">
        <v>225</v>
      </c>
      <c r="O2334" s="333" t="s">
        <v>225</v>
      </c>
      <c r="P2334" s="334" t="s">
        <v>225</v>
      </c>
      <c r="Q2334" s="144"/>
    </row>
    <row r="2335" spans="3:17" x14ac:dyDescent="0.2">
      <c r="C2335" s="315">
        <v>138</v>
      </c>
      <c r="D2335" s="316" t="s">
        <v>2700</v>
      </c>
      <c r="E2335" s="317" t="s">
        <v>2384</v>
      </c>
      <c r="F2335" s="317" t="s">
        <v>3093</v>
      </c>
      <c r="G2335" s="318" t="s">
        <v>331</v>
      </c>
      <c r="H2335" s="319">
        <v>9.4333333333488554</v>
      </c>
      <c r="I2335" s="319">
        <v>0</v>
      </c>
      <c r="J2335" s="319">
        <v>0</v>
      </c>
      <c r="K2335" s="320">
        <v>30</v>
      </c>
      <c r="L2335" s="320">
        <v>45</v>
      </c>
      <c r="M2335" s="320">
        <v>1</v>
      </c>
      <c r="N2335" s="333" t="s">
        <v>225</v>
      </c>
      <c r="O2335" s="333" t="s">
        <v>225</v>
      </c>
      <c r="P2335" s="334" t="s">
        <v>225</v>
      </c>
      <c r="Q2335" s="144"/>
    </row>
    <row r="2336" spans="3:17" x14ac:dyDescent="0.2">
      <c r="C2336" s="315">
        <v>138</v>
      </c>
      <c r="D2336" s="316" t="s">
        <v>2695</v>
      </c>
      <c r="E2336" s="317" t="s">
        <v>2384</v>
      </c>
      <c r="F2336" s="317" t="s">
        <v>3092</v>
      </c>
      <c r="G2336" s="318" t="s">
        <v>1004</v>
      </c>
      <c r="H2336" s="319">
        <v>3.7133333333884369</v>
      </c>
      <c r="I2336" s="319">
        <v>0</v>
      </c>
      <c r="J2336" s="319">
        <v>0</v>
      </c>
      <c r="K2336" s="320">
        <v>30</v>
      </c>
      <c r="L2336" s="320">
        <v>45</v>
      </c>
      <c r="M2336" s="320">
        <v>1</v>
      </c>
      <c r="N2336" s="333" t="s">
        <v>225</v>
      </c>
      <c r="O2336" s="333" t="s">
        <v>225</v>
      </c>
      <c r="P2336" s="334" t="s">
        <v>225</v>
      </c>
      <c r="Q2336" s="144"/>
    </row>
    <row r="2337" spans="3:17" x14ac:dyDescent="0.2">
      <c r="C2337" s="315">
        <v>139</v>
      </c>
      <c r="D2337" s="316" t="s">
        <v>2695</v>
      </c>
      <c r="E2337" s="317" t="s">
        <v>2384</v>
      </c>
      <c r="F2337" s="317" t="s">
        <v>3094</v>
      </c>
      <c r="G2337" s="318" t="s">
        <v>341</v>
      </c>
      <c r="H2337" s="319">
        <v>2.9199999999837019</v>
      </c>
      <c r="I2337" s="319">
        <v>318.28000000000469</v>
      </c>
      <c r="J2337" s="319">
        <v>0.2</v>
      </c>
      <c r="K2337" s="320">
        <v>30</v>
      </c>
      <c r="L2337" s="320">
        <v>45</v>
      </c>
      <c r="M2337" s="320">
        <v>1</v>
      </c>
      <c r="N2337" s="333" t="s">
        <v>225</v>
      </c>
      <c r="O2337" s="333" t="s">
        <v>224</v>
      </c>
      <c r="P2337" s="334" t="s">
        <v>225</v>
      </c>
      <c r="Q2337" s="144"/>
    </row>
    <row r="2338" spans="3:17" x14ac:dyDescent="0.2">
      <c r="C2338" s="315">
        <v>141</v>
      </c>
      <c r="D2338" s="316" t="s">
        <v>2700</v>
      </c>
      <c r="E2338" s="317" t="s">
        <v>2384</v>
      </c>
      <c r="F2338" s="317" t="s">
        <v>3027</v>
      </c>
      <c r="G2338" s="318" t="s">
        <v>1181</v>
      </c>
      <c r="H2338" s="319">
        <v>14.850000000034925</v>
      </c>
      <c r="I2338" s="319">
        <v>0</v>
      </c>
      <c r="J2338" s="319">
        <v>0</v>
      </c>
      <c r="K2338" s="320">
        <v>30</v>
      </c>
      <c r="L2338" s="320">
        <v>45</v>
      </c>
      <c r="M2338" s="320">
        <v>1</v>
      </c>
      <c r="N2338" s="333" t="s">
        <v>225</v>
      </c>
      <c r="O2338" s="333" t="s">
        <v>225</v>
      </c>
      <c r="P2338" s="334" t="s">
        <v>225</v>
      </c>
      <c r="Q2338" s="144"/>
    </row>
    <row r="2339" spans="3:17" x14ac:dyDescent="0.2">
      <c r="C2339" s="315">
        <v>142</v>
      </c>
      <c r="D2339" s="316" t="s">
        <v>2695</v>
      </c>
      <c r="E2339" s="317" t="s">
        <v>2384</v>
      </c>
      <c r="F2339" s="317" t="s">
        <v>2742</v>
      </c>
      <c r="G2339" s="318" t="s">
        <v>1011</v>
      </c>
      <c r="H2339" s="319">
        <v>21.813333333469927</v>
      </c>
      <c r="I2339" s="319">
        <v>2.2100000000093134</v>
      </c>
      <c r="J2339" s="319">
        <v>0.4</v>
      </c>
      <c r="K2339" s="320">
        <v>30</v>
      </c>
      <c r="L2339" s="320">
        <v>45</v>
      </c>
      <c r="M2339" s="320">
        <v>1</v>
      </c>
      <c r="N2339" s="333" t="s">
        <v>225</v>
      </c>
      <c r="O2339" s="333" t="s">
        <v>225</v>
      </c>
      <c r="P2339" s="334" t="s">
        <v>225</v>
      </c>
      <c r="Q2339" s="144"/>
    </row>
    <row r="2340" spans="3:17" x14ac:dyDescent="0.2">
      <c r="C2340" s="315">
        <v>143</v>
      </c>
      <c r="D2340" s="316" t="s">
        <v>2695</v>
      </c>
      <c r="E2340" s="317" t="s">
        <v>2384</v>
      </c>
      <c r="F2340" s="317" t="s">
        <v>2742</v>
      </c>
      <c r="G2340" s="318" t="s">
        <v>1012</v>
      </c>
      <c r="H2340" s="319">
        <v>26.553333333344199</v>
      </c>
      <c r="I2340" s="319">
        <v>1.3799999999930153</v>
      </c>
      <c r="J2340" s="319">
        <v>0</v>
      </c>
      <c r="K2340" s="320">
        <v>30</v>
      </c>
      <c r="L2340" s="320">
        <v>45</v>
      </c>
      <c r="M2340" s="320">
        <v>1</v>
      </c>
      <c r="N2340" s="333" t="s">
        <v>225</v>
      </c>
      <c r="O2340" s="333" t="s">
        <v>225</v>
      </c>
      <c r="P2340" s="334" t="s">
        <v>225</v>
      </c>
      <c r="Q2340" s="144"/>
    </row>
    <row r="2341" spans="3:17" x14ac:dyDescent="0.2">
      <c r="C2341" s="315">
        <v>144</v>
      </c>
      <c r="D2341" s="316" t="s">
        <v>2700</v>
      </c>
      <c r="E2341" s="317" t="s">
        <v>2384</v>
      </c>
      <c r="F2341" s="317" t="s">
        <v>3041</v>
      </c>
      <c r="G2341" s="318" t="s">
        <v>1183</v>
      </c>
      <c r="H2341" s="319">
        <v>10.003333333390765</v>
      </c>
      <c r="I2341" s="319">
        <v>563.94000000001404</v>
      </c>
      <c r="J2341" s="319">
        <v>0.2</v>
      </c>
      <c r="K2341" s="320">
        <v>30</v>
      </c>
      <c r="L2341" s="320">
        <v>45</v>
      </c>
      <c r="M2341" s="320">
        <v>1</v>
      </c>
      <c r="N2341" s="333" t="s">
        <v>225</v>
      </c>
      <c r="O2341" s="333" t="s">
        <v>224</v>
      </c>
      <c r="P2341" s="334" t="s">
        <v>225</v>
      </c>
      <c r="Q2341" s="144"/>
    </row>
    <row r="2342" spans="3:17" x14ac:dyDescent="0.2">
      <c r="C2342" s="315">
        <v>145</v>
      </c>
      <c r="D2342" s="316" t="s">
        <v>2700</v>
      </c>
      <c r="E2342" s="317" t="s">
        <v>2384</v>
      </c>
      <c r="F2342" s="317" t="s">
        <v>3041</v>
      </c>
      <c r="G2342" s="318" t="s">
        <v>1184</v>
      </c>
      <c r="H2342" s="319">
        <v>12.400000000011643</v>
      </c>
      <c r="I2342" s="319">
        <v>0</v>
      </c>
      <c r="J2342" s="319">
        <v>0</v>
      </c>
      <c r="K2342" s="320">
        <v>30</v>
      </c>
      <c r="L2342" s="320">
        <v>45</v>
      </c>
      <c r="M2342" s="320">
        <v>1</v>
      </c>
      <c r="N2342" s="333" t="s">
        <v>225</v>
      </c>
      <c r="O2342" s="333" t="s">
        <v>225</v>
      </c>
      <c r="P2342" s="334" t="s">
        <v>225</v>
      </c>
      <c r="Q2342" s="144"/>
    </row>
    <row r="2343" spans="3:17" x14ac:dyDescent="0.2">
      <c r="C2343" s="315">
        <v>146</v>
      </c>
      <c r="D2343" s="316" t="s">
        <v>2695</v>
      </c>
      <c r="E2343" s="317" t="s">
        <v>2384</v>
      </c>
      <c r="F2343" s="317" t="s">
        <v>3095</v>
      </c>
      <c r="G2343" s="318" t="s">
        <v>1022</v>
      </c>
      <c r="H2343" s="319">
        <v>5.3300000000162981</v>
      </c>
      <c r="I2343" s="319">
        <v>0</v>
      </c>
      <c r="J2343" s="319">
        <v>0</v>
      </c>
      <c r="K2343" s="320">
        <v>30</v>
      </c>
      <c r="L2343" s="320">
        <v>45</v>
      </c>
      <c r="M2343" s="320">
        <v>1</v>
      </c>
      <c r="N2343" s="333" t="s">
        <v>225</v>
      </c>
      <c r="O2343" s="333" t="s">
        <v>225</v>
      </c>
      <c r="P2343" s="334" t="s">
        <v>225</v>
      </c>
      <c r="Q2343" s="144"/>
    </row>
    <row r="2344" spans="3:17" x14ac:dyDescent="0.2">
      <c r="C2344" s="315">
        <v>149</v>
      </c>
      <c r="D2344" s="316" t="s">
        <v>2695</v>
      </c>
      <c r="E2344" s="317" t="s">
        <v>2384</v>
      </c>
      <c r="F2344" s="317" t="s">
        <v>3096</v>
      </c>
      <c r="G2344" s="318" t="s">
        <v>1028</v>
      </c>
      <c r="H2344" s="319">
        <v>2.946666666667443</v>
      </c>
      <c r="I2344" s="319">
        <v>0</v>
      </c>
      <c r="J2344" s="319">
        <v>0</v>
      </c>
      <c r="K2344" s="320">
        <v>30</v>
      </c>
      <c r="L2344" s="320">
        <v>45</v>
      </c>
      <c r="M2344" s="320">
        <v>1</v>
      </c>
      <c r="N2344" s="333" t="s">
        <v>225</v>
      </c>
      <c r="O2344" s="333" t="s">
        <v>225</v>
      </c>
      <c r="P2344" s="334" t="s">
        <v>225</v>
      </c>
      <c r="Q2344" s="144"/>
    </row>
    <row r="2345" spans="3:17" x14ac:dyDescent="0.2">
      <c r="C2345" s="315">
        <v>150</v>
      </c>
      <c r="D2345" s="316" t="s">
        <v>2695</v>
      </c>
      <c r="E2345" s="317" t="s">
        <v>2384</v>
      </c>
      <c r="F2345" s="317" t="s">
        <v>3097</v>
      </c>
      <c r="G2345" s="318" t="s">
        <v>1031</v>
      </c>
      <c r="H2345" s="319">
        <v>3.9933333333581689</v>
      </c>
      <c r="I2345" s="319">
        <v>0</v>
      </c>
      <c r="J2345" s="319">
        <v>0</v>
      </c>
      <c r="K2345" s="320">
        <v>30</v>
      </c>
      <c r="L2345" s="320">
        <v>45</v>
      </c>
      <c r="M2345" s="320">
        <v>1</v>
      </c>
      <c r="N2345" s="333" t="s">
        <v>225</v>
      </c>
      <c r="O2345" s="333" t="s">
        <v>225</v>
      </c>
      <c r="P2345" s="334" t="s">
        <v>225</v>
      </c>
      <c r="Q2345" s="144"/>
    </row>
    <row r="2346" spans="3:17" x14ac:dyDescent="0.2">
      <c r="C2346" s="315">
        <v>151</v>
      </c>
      <c r="D2346" s="316" t="s">
        <v>2695</v>
      </c>
      <c r="E2346" s="317" t="s">
        <v>2384</v>
      </c>
      <c r="F2346" s="317" t="s">
        <v>3097</v>
      </c>
      <c r="G2346" s="318" t="s">
        <v>1030</v>
      </c>
      <c r="H2346" s="319">
        <v>4.0800000000279395</v>
      </c>
      <c r="I2346" s="319">
        <v>0</v>
      </c>
      <c r="J2346" s="319">
        <v>0</v>
      </c>
      <c r="K2346" s="320">
        <v>30</v>
      </c>
      <c r="L2346" s="320">
        <v>45</v>
      </c>
      <c r="M2346" s="320">
        <v>1</v>
      </c>
      <c r="N2346" s="333" t="s">
        <v>225</v>
      </c>
      <c r="O2346" s="333" t="s">
        <v>225</v>
      </c>
      <c r="P2346" s="334" t="s">
        <v>225</v>
      </c>
      <c r="Q2346" s="144"/>
    </row>
    <row r="2347" spans="3:17" x14ac:dyDescent="0.2">
      <c r="C2347" s="315">
        <v>152</v>
      </c>
      <c r="D2347" s="316" t="s">
        <v>2695</v>
      </c>
      <c r="E2347" s="317" t="s">
        <v>2384</v>
      </c>
      <c r="F2347" s="317" t="s">
        <v>3098</v>
      </c>
      <c r="G2347" s="318" t="s">
        <v>967</v>
      </c>
      <c r="H2347" s="319">
        <v>9.9999999976716943E-3</v>
      </c>
      <c r="I2347" s="319">
        <v>0.39000000001396984</v>
      </c>
      <c r="J2347" s="319">
        <v>0</v>
      </c>
      <c r="K2347" s="320">
        <v>30</v>
      </c>
      <c r="L2347" s="320">
        <v>45</v>
      </c>
      <c r="M2347" s="320">
        <v>1</v>
      </c>
      <c r="N2347" s="333" t="s">
        <v>225</v>
      </c>
      <c r="O2347" s="333" t="s">
        <v>225</v>
      </c>
      <c r="P2347" s="334" t="s">
        <v>225</v>
      </c>
      <c r="Q2347" s="144"/>
    </row>
    <row r="2348" spans="3:17" x14ac:dyDescent="0.2">
      <c r="C2348" s="315">
        <v>153</v>
      </c>
      <c r="D2348" s="316" t="s">
        <v>2695</v>
      </c>
      <c r="E2348" s="317" t="s">
        <v>2384</v>
      </c>
      <c r="F2348" s="317" t="s">
        <v>3099</v>
      </c>
      <c r="G2348" s="318" t="s">
        <v>1033</v>
      </c>
      <c r="H2348" s="319">
        <v>1.6033333333209159</v>
      </c>
      <c r="I2348" s="319">
        <v>0</v>
      </c>
      <c r="J2348" s="319">
        <v>0</v>
      </c>
      <c r="K2348" s="320">
        <v>30</v>
      </c>
      <c r="L2348" s="320">
        <v>45</v>
      </c>
      <c r="M2348" s="320">
        <v>1</v>
      </c>
      <c r="N2348" s="333" t="s">
        <v>225</v>
      </c>
      <c r="O2348" s="333" t="s">
        <v>225</v>
      </c>
      <c r="P2348" s="334" t="s">
        <v>225</v>
      </c>
      <c r="Q2348" s="144"/>
    </row>
    <row r="2349" spans="3:17" x14ac:dyDescent="0.2">
      <c r="C2349" s="315">
        <v>156</v>
      </c>
      <c r="D2349" s="316" t="s">
        <v>2695</v>
      </c>
      <c r="E2349" s="317" t="s">
        <v>2384</v>
      </c>
      <c r="F2349" s="317" t="s">
        <v>3100</v>
      </c>
      <c r="G2349" s="318" t="s">
        <v>1040</v>
      </c>
      <c r="H2349" s="319">
        <v>9.2199999999487776</v>
      </c>
      <c r="I2349" s="319">
        <v>1.7333333333255725</v>
      </c>
      <c r="J2349" s="319">
        <v>0.2</v>
      </c>
      <c r="K2349" s="320">
        <v>30</v>
      </c>
      <c r="L2349" s="320">
        <v>45</v>
      </c>
      <c r="M2349" s="320">
        <v>1</v>
      </c>
      <c r="N2349" s="333" t="s">
        <v>225</v>
      </c>
      <c r="O2349" s="333" t="s">
        <v>225</v>
      </c>
      <c r="P2349" s="334" t="s">
        <v>225</v>
      </c>
      <c r="Q2349" s="144"/>
    </row>
    <row r="2350" spans="3:17" x14ac:dyDescent="0.2">
      <c r="C2350" s="315">
        <v>160</v>
      </c>
      <c r="D2350" s="316" t="s">
        <v>2695</v>
      </c>
      <c r="E2350" s="317" t="s">
        <v>2384</v>
      </c>
      <c r="F2350" s="317" t="s">
        <v>3101</v>
      </c>
      <c r="G2350" s="318" t="s">
        <v>1042</v>
      </c>
      <c r="H2350" s="319">
        <v>4.0766666666837414</v>
      </c>
      <c r="I2350" s="319">
        <v>0</v>
      </c>
      <c r="J2350" s="319">
        <v>0</v>
      </c>
      <c r="K2350" s="320">
        <v>30</v>
      </c>
      <c r="L2350" s="320">
        <v>45</v>
      </c>
      <c r="M2350" s="320">
        <v>1</v>
      </c>
      <c r="N2350" s="333" t="s">
        <v>225</v>
      </c>
      <c r="O2350" s="333" t="s">
        <v>225</v>
      </c>
      <c r="P2350" s="334" t="s">
        <v>225</v>
      </c>
      <c r="Q2350" s="144"/>
    </row>
    <row r="2351" spans="3:17" x14ac:dyDescent="0.2">
      <c r="C2351" s="315">
        <v>161</v>
      </c>
      <c r="D2351" s="316" t="s">
        <v>2695</v>
      </c>
      <c r="E2351" s="317" t="s">
        <v>2384</v>
      </c>
      <c r="F2351" s="317" t="s">
        <v>3102</v>
      </c>
      <c r="G2351" s="318" t="s">
        <v>1044</v>
      </c>
      <c r="H2351" s="319">
        <v>0.64999999998835856</v>
      </c>
      <c r="I2351" s="319">
        <v>0</v>
      </c>
      <c r="J2351" s="319">
        <v>0</v>
      </c>
      <c r="K2351" s="320">
        <v>30</v>
      </c>
      <c r="L2351" s="320">
        <v>45</v>
      </c>
      <c r="M2351" s="320">
        <v>1</v>
      </c>
      <c r="N2351" s="333" t="s">
        <v>225</v>
      </c>
      <c r="O2351" s="333" t="s">
        <v>225</v>
      </c>
      <c r="P2351" s="334" t="s">
        <v>225</v>
      </c>
      <c r="Q2351" s="144"/>
    </row>
    <row r="2352" spans="3:17" x14ac:dyDescent="0.2">
      <c r="C2352" s="315">
        <v>162</v>
      </c>
      <c r="D2352" s="316" t="s">
        <v>2695</v>
      </c>
      <c r="E2352" s="317" t="s">
        <v>2384</v>
      </c>
      <c r="F2352" s="317" t="s">
        <v>3103</v>
      </c>
      <c r="G2352" s="318" t="s">
        <v>1048</v>
      </c>
      <c r="H2352" s="319" t="s">
        <v>84</v>
      </c>
      <c r="I2352" s="319" t="s">
        <v>84</v>
      </c>
      <c r="J2352" s="319" t="s">
        <v>84</v>
      </c>
      <c r="K2352" s="320">
        <v>30</v>
      </c>
      <c r="L2352" s="320">
        <v>45</v>
      </c>
      <c r="M2352" s="320">
        <v>1</v>
      </c>
      <c r="N2352" s="333" t="s">
        <v>4096</v>
      </c>
      <c r="O2352" s="333" t="s">
        <v>4096</v>
      </c>
      <c r="P2352" s="334" t="s">
        <v>4096</v>
      </c>
      <c r="Q2352" s="144"/>
    </row>
    <row r="2353" spans="3:17" x14ac:dyDescent="0.2">
      <c r="C2353" s="315">
        <v>163</v>
      </c>
      <c r="D2353" s="316" t="s">
        <v>2695</v>
      </c>
      <c r="E2353" s="317" t="s">
        <v>2384</v>
      </c>
      <c r="F2353" s="317" t="s">
        <v>3104</v>
      </c>
      <c r="G2353" s="318" t="s">
        <v>1049</v>
      </c>
      <c r="H2353" s="319" t="s">
        <v>84</v>
      </c>
      <c r="I2353" s="319" t="s">
        <v>84</v>
      </c>
      <c r="J2353" s="319" t="s">
        <v>84</v>
      </c>
      <c r="K2353" s="320">
        <v>30</v>
      </c>
      <c r="L2353" s="320">
        <v>45</v>
      </c>
      <c r="M2353" s="320">
        <v>1</v>
      </c>
      <c r="N2353" s="333" t="s">
        <v>4096</v>
      </c>
      <c r="O2353" s="333" t="s">
        <v>4096</v>
      </c>
      <c r="P2353" s="334" t="s">
        <v>4096</v>
      </c>
      <c r="Q2353" s="144"/>
    </row>
    <row r="2354" spans="3:17" x14ac:dyDescent="0.2">
      <c r="C2354" s="315">
        <v>164</v>
      </c>
      <c r="D2354" s="316" t="s">
        <v>2695</v>
      </c>
      <c r="E2354" s="317" t="s">
        <v>2384</v>
      </c>
      <c r="F2354" s="317" t="s">
        <v>3105</v>
      </c>
      <c r="G2354" s="318" t="s">
        <v>1066</v>
      </c>
      <c r="H2354" s="319">
        <v>3.3966666666674428</v>
      </c>
      <c r="I2354" s="319">
        <v>6.8533333332859918</v>
      </c>
      <c r="J2354" s="319">
        <v>0.2</v>
      </c>
      <c r="K2354" s="320">
        <v>30</v>
      </c>
      <c r="L2354" s="320">
        <v>45</v>
      </c>
      <c r="M2354" s="320">
        <v>1</v>
      </c>
      <c r="N2354" s="333" t="s">
        <v>225</v>
      </c>
      <c r="O2354" s="333" t="s">
        <v>225</v>
      </c>
      <c r="P2354" s="334" t="s">
        <v>225</v>
      </c>
      <c r="Q2354" s="144"/>
    </row>
    <row r="2355" spans="3:17" x14ac:dyDescent="0.2">
      <c r="C2355" s="315">
        <v>164</v>
      </c>
      <c r="D2355" s="316" t="s">
        <v>2700</v>
      </c>
      <c r="E2355" s="317" t="s">
        <v>2384</v>
      </c>
      <c r="F2355" s="317" t="s">
        <v>3070</v>
      </c>
      <c r="G2355" s="318" t="s">
        <v>1192</v>
      </c>
      <c r="H2355" s="319" t="s">
        <v>84</v>
      </c>
      <c r="I2355" s="319" t="s">
        <v>84</v>
      </c>
      <c r="J2355" s="319" t="s">
        <v>84</v>
      </c>
      <c r="K2355" s="320">
        <v>30</v>
      </c>
      <c r="L2355" s="320">
        <v>45</v>
      </c>
      <c r="M2355" s="320">
        <v>1</v>
      </c>
      <c r="N2355" s="333" t="s">
        <v>4096</v>
      </c>
      <c r="O2355" s="333" t="s">
        <v>4096</v>
      </c>
      <c r="P2355" s="334" t="s">
        <v>4096</v>
      </c>
      <c r="Q2355" s="144"/>
    </row>
    <row r="2356" spans="3:17" x14ac:dyDescent="0.2">
      <c r="C2356" s="315">
        <v>166</v>
      </c>
      <c r="D2356" s="316" t="s">
        <v>2695</v>
      </c>
      <c r="E2356" s="317" t="s">
        <v>2384</v>
      </c>
      <c r="F2356" s="317" t="s">
        <v>3106</v>
      </c>
      <c r="G2356" s="318" t="s">
        <v>1068</v>
      </c>
      <c r="H2356" s="319" t="s">
        <v>84</v>
      </c>
      <c r="I2356" s="319" t="s">
        <v>84</v>
      </c>
      <c r="J2356" s="319" t="s">
        <v>84</v>
      </c>
      <c r="K2356" s="320">
        <v>30</v>
      </c>
      <c r="L2356" s="320">
        <v>45</v>
      </c>
      <c r="M2356" s="320">
        <v>1</v>
      </c>
      <c r="N2356" s="333" t="s">
        <v>4096</v>
      </c>
      <c r="O2356" s="333" t="s">
        <v>4096</v>
      </c>
      <c r="P2356" s="334" t="s">
        <v>4096</v>
      </c>
      <c r="Q2356" s="144"/>
    </row>
    <row r="2357" spans="3:17" x14ac:dyDescent="0.2">
      <c r="C2357" s="315">
        <v>168</v>
      </c>
      <c r="D2357" s="316" t="s">
        <v>2695</v>
      </c>
      <c r="E2357" s="317" t="s">
        <v>2384</v>
      </c>
      <c r="F2357" s="317" t="s">
        <v>3107</v>
      </c>
      <c r="G2357" s="318" t="s">
        <v>1000</v>
      </c>
      <c r="H2357" s="319">
        <v>2.1233333333395423</v>
      </c>
      <c r="I2357" s="319">
        <v>0</v>
      </c>
      <c r="J2357" s="319">
        <v>0</v>
      </c>
      <c r="K2357" s="320">
        <v>30</v>
      </c>
      <c r="L2357" s="320">
        <v>45</v>
      </c>
      <c r="M2357" s="320">
        <v>1</v>
      </c>
      <c r="N2357" s="333" t="s">
        <v>225</v>
      </c>
      <c r="O2357" s="333" t="s">
        <v>225</v>
      </c>
      <c r="P2357" s="334" t="s">
        <v>225</v>
      </c>
      <c r="Q2357" s="144"/>
    </row>
    <row r="2358" spans="3:17" x14ac:dyDescent="0.2">
      <c r="C2358" s="315">
        <v>169</v>
      </c>
      <c r="D2358" s="316" t="s">
        <v>2695</v>
      </c>
      <c r="E2358" s="317" t="s">
        <v>2384</v>
      </c>
      <c r="F2358" s="317" t="s">
        <v>3108</v>
      </c>
      <c r="G2358" s="318" t="s">
        <v>1071</v>
      </c>
      <c r="H2358" s="319">
        <v>3.4233333332813345</v>
      </c>
      <c r="I2358" s="319">
        <v>0</v>
      </c>
      <c r="J2358" s="319">
        <v>0</v>
      </c>
      <c r="K2358" s="320">
        <v>30</v>
      </c>
      <c r="L2358" s="320">
        <v>45</v>
      </c>
      <c r="M2358" s="320">
        <v>1</v>
      </c>
      <c r="N2358" s="333" t="s">
        <v>225</v>
      </c>
      <c r="O2358" s="333" t="s">
        <v>225</v>
      </c>
      <c r="P2358" s="334" t="s">
        <v>225</v>
      </c>
      <c r="Q2358" s="144"/>
    </row>
    <row r="2359" spans="3:17" x14ac:dyDescent="0.2">
      <c r="C2359" s="315">
        <v>171</v>
      </c>
      <c r="D2359" s="316" t="s">
        <v>2695</v>
      </c>
      <c r="E2359" s="317" t="s">
        <v>2384</v>
      </c>
      <c r="F2359" s="317" t="s">
        <v>3109</v>
      </c>
      <c r="G2359" s="318" t="s">
        <v>1074</v>
      </c>
      <c r="H2359" s="319">
        <v>6.176666666718666</v>
      </c>
      <c r="I2359" s="319">
        <v>0.72333333335118377</v>
      </c>
      <c r="J2359" s="319">
        <v>0.4</v>
      </c>
      <c r="K2359" s="320">
        <v>30</v>
      </c>
      <c r="L2359" s="320">
        <v>45</v>
      </c>
      <c r="M2359" s="320">
        <v>1</v>
      </c>
      <c r="N2359" s="333" t="s">
        <v>225</v>
      </c>
      <c r="O2359" s="333" t="s">
        <v>225</v>
      </c>
      <c r="P2359" s="334" t="s">
        <v>225</v>
      </c>
      <c r="Q2359" s="144"/>
    </row>
    <row r="2360" spans="3:17" x14ac:dyDescent="0.2">
      <c r="C2360" s="315">
        <v>172</v>
      </c>
      <c r="D2360" s="316" t="s">
        <v>2695</v>
      </c>
      <c r="E2360" s="317" t="s">
        <v>2384</v>
      </c>
      <c r="F2360" s="317" t="s">
        <v>3110</v>
      </c>
      <c r="G2360" s="318" t="s">
        <v>1076</v>
      </c>
      <c r="H2360" s="319">
        <v>6.7366666666581301</v>
      </c>
      <c r="I2360" s="319">
        <v>0</v>
      </c>
      <c r="J2360" s="319">
        <v>0</v>
      </c>
      <c r="K2360" s="320">
        <v>30</v>
      </c>
      <c r="L2360" s="320">
        <v>45</v>
      </c>
      <c r="M2360" s="320">
        <v>1</v>
      </c>
      <c r="N2360" s="333" t="s">
        <v>225</v>
      </c>
      <c r="O2360" s="333" t="s">
        <v>225</v>
      </c>
      <c r="P2360" s="334" t="s">
        <v>225</v>
      </c>
      <c r="Q2360" s="144"/>
    </row>
    <row r="2361" spans="3:17" x14ac:dyDescent="0.2">
      <c r="C2361" s="315">
        <v>173</v>
      </c>
      <c r="D2361" s="316" t="s">
        <v>2695</v>
      </c>
      <c r="E2361" s="317" t="s">
        <v>2384</v>
      </c>
      <c r="F2361" s="317" t="s">
        <v>3110</v>
      </c>
      <c r="G2361" s="318" t="s">
        <v>1075</v>
      </c>
      <c r="H2361" s="319">
        <v>9.7933333333348855</v>
      </c>
      <c r="I2361" s="319">
        <v>0</v>
      </c>
      <c r="J2361" s="319">
        <v>0</v>
      </c>
      <c r="K2361" s="320">
        <v>30</v>
      </c>
      <c r="L2361" s="320">
        <v>45</v>
      </c>
      <c r="M2361" s="320">
        <v>1</v>
      </c>
      <c r="N2361" s="333" t="s">
        <v>225</v>
      </c>
      <c r="O2361" s="333" t="s">
        <v>225</v>
      </c>
      <c r="P2361" s="334" t="s">
        <v>225</v>
      </c>
      <c r="Q2361" s="144"/>
    </row>
    <row r="2362" spans="3:17" x14ac:dyDescent="0.2">
      <c r="C2362" s="315">
        <v>176</v>
      </c>
      <c r="D2362" s="316" t="s">
        <v>2695</v>
      </c>
      <c r="E2362" s="317" t="s">
        <v>2384</v>
      </c>
      <c r="F2362" s="317" t="s">
        <v>3111</v>
      </c>
      <c r="G2362" s="318" t="s">
        <v>1079</v>
      </c>
      <c r="H2362" s="319" t="s">
        <v>84</v>
      </c>
      <c r="I2362" s="319" t="s">
        <v>84</v>
      </c>
      <c r="J2362" s="319" t="s">
        <v>84</v>
      </c>
      <c r="K2362" s="320">
        <v>30</v>
      </c>
      <c r="L2362" s="320">
        <v>45</v>
      </c>
      <c r="M2362" s="320">
        <v>1</v>
      </c>
      <c r="N2362" s="333" t="s">
        <v>4096</v>
      </c>
      <c r="O2362" s="333" t="s">
        <v>4096</v>
      </c>
      <c r="P2362" s="334" t="s">
        <v>4096</v>
      </c>
      <c r="Q2362" s="144"/>
    </row>
    <row r="2363" spans="3:17" x14ac:dyDescent="0.2">
      <c r="C2363" s="315">
        <v>178</v>
      </c>
      <c r="D2363" s="316" t="s">
        <v>2695</v>
      </c>
      <c r="E2363" s="317" t="s">
        <v>2384</v>
      </c>
      <c r="F2363" s="317" t="s">
        <v>3047</v>
      </c>
      <c r="G2363" s="318" t="s">
        <v>1081</v>
      </c>
      <c r="H2363" s="319">
        <v>37.786666666727982</v>
      </c>
      <c r="I2363" s="319">
        <v>0.94333333333488556</v>
      </c>
      <c r="J2363" s="319">
        <v>0.2</v>
      </c>
      <c r="K2363" s="320">
        <v>30</v>
      </c>
      <c r="L2363" s="320">
        <v>45</v>
      </c>
      <c r="M2363" s="320">
        <v>1</v>
      </c>
      <c r="N2363" s="333" t="s">
        <v>224</v>
      </c>
      <c r="O2363" s="333" t="s">
        <v>225</v>
      </c>
      <c r="P2363" s="334" t="s">
        <v>225</v>
      </c>
      <c r="Q2363" s="144"/>
    </row>
    <row r="2364" spans="3:17" x14ac:dyDescent="0.2">
      <c r="C2364" s="315">
        <v>179</v>
      </c>
      <c r="D2364" s="316" t="s">
        <v>2695</v>
      </c>
      <c r="E2364" s="317" t="s">
        <v>2384</v>
      </c>
      <c r="F2364" s="317" t="s">
        <v>3070</v>
      </c>
      <c r="G2364" s="318" t="s">
        <v>1084</v>
      </c>
      <c r="H2364" s="319" t="s">
        <v>84</v>
      </c>
      <c r="I2364" s="319" t="s">
        <v>84</v>
      </c>
      <c r="J2364" s="319" t="s">
        <v>84</v>
      </c>
      <c r="K2364" s="320">
        <v>30</v>
      </c>
      <c r="L2364" s="320">
        <v>45</v>
      </c>
      <c r="M2364" s="320">
        <v>1</v>
      </c>
      <c r="N2364" s="333" t="s">
        <v>4096</v>
      </c>
      <c r="O2364" s="333" t="s">
        <v>4096</v>
      </c>
      <c r="P2364" s="334" t="s">
        <v>4096</v>
      </c>
      <c r="Q2364" s="144"/>
    </row>
    <row r="2365" spans="3:17" x14ac:dyDescent="0.2">
      <c r="C2365" s="315">
        <v>180</v>
      </c>
      <c r="D2365" s="316" t="s">
        <v>2695</v>
      </c>
      <c r="E2365" s="317" t="s">
        <v>2384</v>
      </c>
      <c r="F2365" s="317" t="s">
        <v>3112</v>
      </c>
      <c r="G2365" s="318" t="s">
        <v>1092</v>
      </c>
      <c r="H2365" s="319" t="s">
        <v>84</v>
      </c>
      <c r="I2365" s="319" t="s">
        <v>84</v>
      </c>
      <c r="J2365" s="319" t="s">
        <v>84</v>
      </c>
      <c r="K2365" s="320">
        <v>30</v>
      </c>
      <c r="L2365" s="320">
        <v>45</v>
      </c>
      <c r="M2365" s="320">
        <v>1</v>
      </c>
      <c r="N2365" s="333" t="s">
        <v>4096</v>
      </c>
      <c r="O2365" s="333" t="s">
        <v>4096</v>
      </c>
      <c r="P2365" s="334" t="s">
        <v>4096</v>
      </c>
      <c r="Q2365" s="144"/>
    </row>
    <row r="2366" spans="3:17" x14ac:dyDescent="0.2">
      <c r="C2366" s="315">
        <v>181</v>
      </c>
      <c r="D2366" s="316" t="s">
        <v>2695</v>
      </c>
      <c r="E2366" s="317" t="s">
        <v>2384</v>
      </c>
      <c r="F2366" s="317" t="s">
        <v>3112</v>
      </c>
      <c r="G2366" s="318" t="s">
        <v>1093</v>
      </c>
      <c r="H2366" s="319">
        <v>5.3766666666604586</v>
      </c>
      <c r="I2366" s="319">
        <v>0</v>
      </c>
      <c r="J2366" s="319">
        <v>0</v>
      </c>
      <c r="K2366" s="320">
        <v>30</v>
      </c>
      <c r="L2366" s="320">
        <v>45</v>
      </c>
      <c r="M2366" s="320">
        <v>1</v>
      </c>
      <c r="N2366" s="333" t="s">
        <v>225</v>
      </c>
      <c r="O2366" s="333" t="s">
        <v>225</v>
      </c>
      <c r="P2366" s="334" t="s">
        <v>225</v>
      </c>
      <c r="Q2366" s="144"/>
    </row>
    <row r="2367" spans="3:17" x14ac:dyDescent="0.2">
      <c r="C2367" s="315">
        <v>182</v>
      </c>
      <c r="D2367" s="316" t="s">
        <v>2695</v>
      </c>
      <c r="E2367" s="317" t="s">
        <v>2384</v>
      </c>
      <c r="F2367" s="317" t="s">
        <v>3113</v>
      </c>
      <c r="G2367" s="318" t="s">
        <v>1094</v>
      </c>
      <c r="H2367" s="319">
        <v>11.830000000004658</v>
      </c>
      <c r="I2367" s="319">
        <v>1.7700000000069851</v>
      </c>
      <c r="J2367" s="319">
        <v>0</v>
      </c>
      <c r="K2367" s="320">
        <v>30</v>
      </c>
      <c r="L2367" s="320">
        <v>45</v>
      </c>
      <c r="M2367" s="320">
        <v>1</v>
      </c>
      <c r="N2367" s="333" t="s">
        <v>225</v>
      </c>
      <c r="O2367" s="333" t="s">
        <v>225</v>
      </c>
      <c r="P2367" s="334" t="s">
        <v>225</v>
      </c>
      <c r="Q2367" s="144"/>
    </row>
    <row r="2368" spans="3:17" x14ac:dyDescent="0.2">
      <c r="C2368" s="315">
        <v>183</v>
      </c>
      <c r="D2368" s="316" t="s">
        <v>2695</v>
      </c>
      <c r="E2368" s="317" t="s">
        <v>2384</v>
      </c>
      <c r="F2368" s="317" t="s">
        <v>3114</v>
      </c>
      <c r="G2368" s="318" t="s">
        <v>1095</v>
      </c>
      <c r="H2368" s="319">
        <v>18.713333333353514</v>
      </c>
      <c r="I2368" s="319">
        <v>0</v>
      </c>
      <c r="J2368" s="319">
        <v>0</v>
      </c>
      <c r="K2368" s="320">
        <v>30</v>
      </c>
      <c r="L2368" s="320">
        <v>45</v>
      </c>
      <c r="M2368" s="320">
        <v>1</v>
      </c>
      <c r="N2368" s="333" t="s">
        <v>225</v>
      </c>
      <c r="O2368" s="333" t="s">
        <v>225</v>
      </c>
      <c r="P2368" s="334" t="s">
        <v>225</v>
      </c>
      <c r="Q2368" s="144"/>
    </row>
    <row r="2369" spans="3:17" x14ac:dyDescent="0.2">
      <c r="C2369" s="315">
        <v>184</v>
      </c>
      <c r="D2369" s="316" t="s">
        <v>2695</v>
      </c>
      <c r="E2369" s="317" t="s">
        <v>2384</v>
      </c>
      <c r="F2369" s="317" t="s">
        <v>3115</v>
      </c>
      <c r="G2369" s="318" t="s">
        <v>1097</v>
      </c>
      <c r="H2369" s="319">
        <v>2.7999999999767171</v>
      </c>
      <c r="I2369" s="319">
        <v>0.19666666667908431</v>
      </c>
      <c r="J2369" s="319">
        <v>0.4</v>
      </c>
      <c r="K2369" s="320">
        <v>30</v>
      </c>
      <c r="L2369" s="320">
        <v>45</v>
      </c>
      <c r="M2369" s="320">
        <v>1</v>
      </c>
      <c r="N2369" s="333" t="s">
        <v>225</v>
      </c>
      <c r="O2369" s="333" t="s">
        <v>225</v>
      </c>
      <c r="P2369" s="334" t="s">
        <v>225</v>
      </c>
      <c r="Q2369" s="144"/>
    </row>
    <row r="2370" spans="3:17" x14ac:dyDescent="0.2">
      <c r="C2370" s="315">
        <v>185</v>
      </c>
      <c r="D2370" s="316" t="s">
        <v>2700</v>
      </c>
      <c r="E2370" s="317" t="s">
        <v>2384</v>
      </c>
      <c r="F2370" s="317" t="s">
        <v>3062</v>
      </c>
      <c r="G2370" s="318" t="s">
        <v>1173</v>
      </c>
      <c r="H2370" s="319" t="s">
        <v>84</v>
      </c>
      <c r="I2370" s="319" t="s">
        <v>84</v>
      </c>
      <c r="J2370" s="319" t="s">
        <v>84</v>
      </c>
      <c r="K2370" s="320">
        <v>30</v>
      </c>
      <c r="L2370" s="320">
        <v>45</v>
      </c>
      <c r="M2370" s="320">
        <v>1</v>
      </c>
      <c r="N2370" s="333" t="s">
        <v>4096</v>
      </c>
      <c r="O2370" s="333" t="s">
        <v>4096</v>
      </c>
      <c r="P2370" s="334" t="s">
        <v>4096</v>
      </c>
      <c r="Q2370" s="144"/>
    </row>
    <row r="2371" spans="3:17" x14ac:dyDescent="0.2">
      <c r="C2371" s="315">
        <v>186</v>
      </c>
      <c r="D2371" s="316" t="s">
        <v>2700</v>
      </c>
      <c r="E2371" s="317" t="s">
        <v>2384</v>
      </c>
      <c r="F2371" s="317" t="s">
        <v>3025</v>
      </c>
      <c r="G2371" s="318" t="s">
        <v>1167</v>
      </c>
      <c r="H2371" s="319">
        <v>6.3033333333791237</v>
      </c>
      <c r="I2371" s="319">
        <v>2.8899999999906871</v>
      </c>
      <c r="J2371" s="319">
        <v>0.4</v>
      </c>
      <c r="K2371" s="320">
        <v>30</v>
      </c>
      <c r="L2371" s="320">
        <v>45</v>
      </c>
      <c r="M2371" s="320">
        <v>1</v>
      </c>
      <c r="N2371" s="333" t="s">
        <v>225</v>
      </c>
      <c r="O2371" s="333" t="s">
        <v>225</v>
      </c>
      <c r="P2371" s="334" t="s">
        <v>225</v>
      </c>
      <c r="Q2371" s="144"/>
    </row>
    <row r="2372" spans="3:17" x14ac:dyDescent="0.2">
      <c r="C2372" s="315">
        <v>187</v>
      </c>
      <c r="D2372" s="316" t="s">
        <v>2700</v>
      </c>
      <c r="E2372" s="317" t="s">
        <v>2384</v>
      </c>
      <c r="F2372" s="317" t="s">
        <v>3116</v>
      </c>
      <c r="G2372" s="318" t="s">
        <v>348</v>
      </c>
      <c r="H2372" s="319">
        <v>8.9833333332790062</v>
      </c>
      <c r="I2372" s="319">
        <v>3.0300000000279397</v>
      </c>
      <c r="J2372" s="319">
        <v>0.60000000000000009</v>
      </c>
      <c r="K2372" s="320">
        <v>30</v>
      </c>
      <c r="L2372" s="320">
        <v>45</v>
      </c>
      <c r="M2372" s="320">
        <v>1</v>
      </c>
      <c r="N2372" s="333" t="s">
        <v>225</v>
      </c>
      <c r="O2372" s="333" t="s">
        <v>225</v>
      </c>
      <c r="P2372" s="334" t="s">
        <v>225</v>
      </c>
      <c r="Q2372" s="144"/>
    </row>
    <row r="2373" spans="3:17" x14ac:dyDescent="0.2">
      <c r="C2373" s="315">
        <v>189</v>
      </c>
      <c r="D2373" s="316" t="s">
        <v>2700</v>
      </c>
      <c r="E2373" s="317" t="s">
        <v>2384</v>
      </c>
      <c r="F2373" s="317" t="s">
        <v>3050</v>
      </c>
      <c r="G2373" s="318" t="s">
        <v>262</v>
      </c>
      <c r="H2373" s="319">
        <v>13.386666666716337</v>
      </c>
      <c r="I2373" s="319">
        <v>0</v>
      </c>
      <c r="J2373" s="319">
        <v>0</v>
      </c>
      <c r="K2373" s="320">
        <v>30</v>
      </c>
      <c r="L2373" s="320">
        <v>45</v>
      </c>
      <c r="M2373" s="320">
        <v>1</v>
      </c>
      <c r="N2373" s="333" t="s">
        <v>225</v>
      </c>
      <c r="O2373" s="333" t="s">
        <v>225</v>
      </c>
      <c r="P2373" s="334" t="s">
        <v>225</v>
      </c>
      <c r="Q2373" s="144"/>
    </row>
    <row r="2374" spans="3:17" x14ac:dyDescent="0.2">
      <c r="C2374" s="315">
        <v>190</v>
      </c>
      <c r="D2374" s="316" t="s">
        <v>2700</v>
      </c>
      <c r="E2374" s="317" t="s">
        <v>2384</v>
      </c>
      <c r="F2374" s="317" t="s">
        <v>3117</v>
      </c>
      <c r="G2374" s="318" t="s">
        <v>1185</v>
      </c>
      <c r="H2374" s="319">
        <v>1.1266666666720995</v>
      </c>
      <c r="I2374" s="319">
        <v>0</v>
      </c>
      <c r="J2374" s="319">
        <v>0</v>
      </c>
      <c r="K2374" s="320">
        <v>30</v>
      </c>
      <c r="L2374" s="320">
        <v>45</v>
      </c>
      <c r="M2374" s="320">
        <v>1</v>
      </c>
      <c r="N2374" s="333" t="s">
        <v>225</v>
      </c>
      <c r="O2374" s="333" t="s">
        <v>225</v>
      </c>
      <c r="P2374" s="334" t="s">
        <v>225</v>
      </c>
      <c r="Q2374" s="144"/>
    </row>
    <row r="2375" spans="3:17" x14ac:dyDescent="0.2">
      <c r="C2375" s="315">
        <v>191</v>
      </c>
      <c r="D2375" s="316" t="s">
        <v>2700</v>
      </c>
      <c r="E2375" s="317" t="s">
        <v>2384</v>
      </c>
      <c r="F2375" s="317" t="s">
        <v>3117</v>
      </c>
      <c r="G2375" s="318" t="s">
        <v>266</v>
      </c>
      <c r="H2375" s="319" t="s">
        <v>84</v>
      </c>
      <c r="I2375" s="319" t="s">
        <v>84</v>
      </c>
      <c r="J2375" s="319" t="s">
        <v>84</v>
      </c>
      <c r="K2375" s="320">
        <v>30</v>
      </c>
      <c r="L2375" s="320">
        <v>45</v>
      </c>
      <c r="M2375" s="320">
        <v>1</v>
      </c>
      <c r="N2375" s="333" t="s">
        <v>4096</v>
      </c>
      <c r="O2375" s="333" t="s">
        <v>4096</v>
      </c>
      <c r="P2375" s="334" t="s">
        <v>4096</v>
      </c>
      <c r="Q2375" s="144"/>
    </row>
    <row r="2376" spans="3:17" x14ac:dyDescent="0.2">
      <c r="C2376" s="315">
        <v>197</v>
      </c>
      <c r="D2376" s="316" t="s">
        <v>2700</v>
      </c>
      <c r="E2376" s="317" t="s">
        <v>2384</v>
      </c>
      <c r="F2376" s="317" t="s">
        <v>3048</v>
      </c>
      <c r="G2376" s="318" t="s">
        <v>326</v>
      </c>
      <c r="H2376" s="319">
        <v>7.7033333333325578</v>
      </c>
      <c r="I2376" s="319">
        <v>0</v>
      </c>
      <c r="J2376" s="319">
        <v>0</v>
      </c>
      <c r="K2376" s="320">
        <v>30</v>
      </c>
      <c r="L2376" s="320">
        <v>45</v>
      </c>
      <c r="M2376" s="320">
        <v>1</v>
      </c>
      <c r="N2376" s="333" t="s">
        <v>225</v>
      </c>
      <c r="O2376" s="333" t="s">
        <v>225</v>
      </c>
      <c r="P2376" s="334" t="s">
        <v>225</v>
      </c>
      <c r="Q2376" s="144"/>
    </row>
    <row r="2377" spans="3:17" x14ac:dyDescent="0.2">
      <c r="C2377" s="315">
        <v>197</v>
      </c>
      <c r="D2377" s="316" t="s">
        <v>2695</v>
      </c>
      <c r="E2377" s="317" t="s">
        <v>2384</v>
      </c>
      <c r="F2377" s="317" t="s">
        <v>3118</v>
      </c>
      <c r="G2377" s="318" t="s">
        <v>879</v>
      </c>
      <c r="H2377" s="319" t="s">
        <v>84</v>
      </c>
      <c r="I2377" s="319" t="s">
        <v>84</v>
      </c>
      <c r="J2377" s="319" t="s">
        <v>84</v>
      </c>
      <c r="K2377" s="320">
        <v>30</v>
      </c>
      <c r="L2377" s="320">
        <v>45</v>
      </c>
      <c r="M2377" s="320">
        <v>1</v>
      </c>
      <c r="N2377" s="333" t="s">
        <v>4096</v>
      </c>
      <c r="O2377" s="333" t="s">
        <v>4096</v>
      </c>
      <c r="P2377" s="334" t="s">
        <v>4096</v>
      </c>
      <c r="Q2377" s="144"/>
    </row>
    <row r="2378" spans="3:17" x14ac:dyDescent="0.2">
      <c r="C2378" s="315">
        <v>198</v>
      </c>
      <c r="D2378" s="316" t="s">
        <v>2695</v>
      </c>
      <c r="E2378" s="317" t="s">
        <v>2384</v>
      </c>
      <c r="F2378" s="317" t="s">
        <v>3119</v>
      </c>
      <c r="G2378" s="318" t="s">
        <v>898</v>
      </c>
      <c r="H2378" s="319">
        <v>0</v>
      </c>
      <c r="I2378" s="319">
        <v>1.0300000000046567</v>
      </c>
      <c r="J2378" s="319">
        <v>0.2</v>
      </c>
      <c r="K2378" s="320">
        <v>30</v>
      </c>
      <c r="L2378" s="320">
        <v>45</v>
      </c>
      <c r="M2378" s="320">
        <v>1</v>
      </c>
      <c r="N2378" s="333" t="s">
        <v>225</v>
      </c>
      <c r="O2378" s="333" t="s">
        <v>225</v>
      </c>
      <c r="P2378" s="334" t="s">
        <v>225</v>
      </c>
      <c r="Q2378" s="144"/>
    </row>
    <row r="2379" spans="3:17" x14ac:dyDescent="0.2">
      <c r="C2379" s="315">
        <v>200</v>
      </c>
      <c r="D2379" s="316" t="s">
        <v>2695</v>
      </c>
      <c r="E2379" s="317" t="s">
        <v>2384</v>
      </c>
      <c r="F2379" s="317" t="s">
        <v>3120</v>
      </c>
      <c r="G2379" s="318" t="s">
        <v>952</v>
      </c>
      <c r="H2379" s="319" t="s">
        <v>84</v>
      </c>
      <c r="I2379" s="319" t="s">
        <v>84</v>
      </c>
      <c r="J2379" s="319" t="s">
        <v>84</v>
      </c>
      <c r="K2379" s="320">
        <v>30</v>
      </c>
      <c r="L2379" s="320">
        <v>45</v>
      </c>
      <c r="M2379" s="320">
        <v>1</v>
      </c>
      <c r="N2379" s="333" t="s">
        <v>4096</v>
      </c>
      <c r="O2379" s="333" t="s">
        <v>4096</v>
      </c>
      <c r="P2379" s="334" t="s">
        <v>4096</v>
      </c>
      <c r="Q2379" s="144"/>
    </row>
    <row r="2380" spans="3:17" x14ac:dyDescent="0.2">
      <c r="C2380" s="315">
        <v>200</v>
      </c>
      <c r="D2380" s="316" t="s">
        <v>2700</v>
      </c>
      <c r="E2380" s="317" t="s">
        <v>2384</v>
      </c>
      <c r="F2380" s="317" t="s">
        <v>3051</v>
      </c>
      <c r="G2380" s="318" t="s">
        <v>264</v>
      </c>
      <c r="H2380" s="319">
        <v>1.496666666690726</v>
      </c>
      <c r="I2380" s="319">
        <v>0</v>
      </c>
      <c r="J2380" s="319">
        <v>0</v>
      </c>
      <c r="K2380" s="320">
        <v>30</v>
      </c>
      <c r="L2380" s="320">
        <v>45</v>
      </c>
      <c r="M2380" s="320">
        <v>1</v>
      </c>
      <c r="N2380" s="333" t="s">
        <v>225</v>
      </c>
      <c r="O2380" s="333" t="s">
        <v>225</v>
      </c>
      <c r="P2380" s="334" t="s">
        <v>225</v>
      </c>
      <c r="Q2380" s="144"/>
    </row>
    <row r="2381" spans="3:17" x14ac:dyDescent="0.2">
      <c r="C2381" s="315">
        <v>201</v>
      </c>
      <c r="D2381" s="316" t="s">
        <v>2700</v>
      </c>
      <c r="E2381" s="317" t="s">
        <v>2384</v>
      </c>
      <c r="F2381" s="317" t="s">
        <v>3121</v>
      </c>
      <c r="G2381" s="318" t="s">
        <v>338</v>
      </c>
      <c r="H2381" s="319">
        <v>3.0866666666697711</v>
      </c>
      <c r="I2381" s="319">
        <v>9.666666666744278E-2</v>
      </c>
      <c r="J2381" s="319">
        <v>0.4</v>
      </c>
      <c r="K2381" s="320">
        <v>30</v>
      </c>
      <c r="L2381" s="320">
        <v>45</v>
      </c>
      <c r="M2381" s="320">
        <v>1</v>
      </c>
      <c r="N2381" s="333" t="s">
        <v>225</v>
      </c>
      <c r="O2381" s="333" t="s">
        <v>225</v>
      </c>
      <c r="P2381" s="334" t="s">
        <v>225</v>
      </c>
      <c r="Q2381" s="144"/>
    </row>
    <row r="2382" spans="3:17" x14ac:dyDescent="0.2">
      <c r="C2382" s="315">
        <v>201</v>
      </c>
      <c r="D2382" s="316" t="s">
        <v>2695</v>
      </c>
      <c r="E2382" s="317" t="s">
        <v>2384</v>
      </c>
      <c r="F2382" s="317" t="s">
        <v>3122</v>
      </c>
      <c r="G2382" s="318" t="s">
        <v>257</v>
      </c>
      <c r="H2382" s="319">
        <v>12.846666666667444</v>
      </c>
      <c r="I2382" s="319">
        <v>0</v>
      </c>
      <c r="J2382" s="319">
        <v>0</v>
      </c>
      <c r="K2382" s="320">
        <v>30</v>
      </c>
      <c r="L2382" s="320">
        <v>45</v>
      </c>
      <c r="M2382" s="320">
        <v>1</v>
      </c>
      <c r="N2382" s="333" t="s">
        <v>225</v>
      </c>
      <c r="O2382" s="333" t="s">
        <v>225</v>
      </c>
      <c r="P2382" s="334" t="s">
        <v>225</v>
      </c>
      <c r="Q2382" s="144"/>
    </row>
    <row r="2383" spans="3:17" x14ac:dyDescent="0.2">
      <c r="C2383" s="315">
        <v>202</v>
      </c>
      <c r="D2383" s="316" t="s">
        <v>2695</v>
      </c>
      <c r="E2383" s="317" t="s">
        <v>2384</v>
      </c>
      <c r="F2383" s="317" t="s">
        <v>3123</v>
      </c>
      <c r="G2383" s="318" t="s">
        <v>1037</v>
      </c>
      <c r="H2383" s="319">
        <v>3.3333333441987636E-3</v>
      </c>
      <c r="I2383" s="319">
        <v>0.90999999999767178</v>
      </c>
      <c r="J2383" s="319">
        <v>0</v>
      </c>
      <c r="K2383" s="320">
        <v>30</v>
      </c>
      <c r="L2383" s="320">
        <v>45</v>
      </c>
      <c r="M2383" s="320">
        <v>1</v>
      </c>
      <c r="N2383" s="333" t="s">
        <v>225</v>
      </c>
      <c r="O2383" s="333" t="s">
        <v>225</v>
      </c>
      <c r="P2383" s="334" t="s">
        <v>225</v>
      </c>
      <c r="Q2383" s="144"/>
    </row>
    <row r="2384" spans="3:17" x14ac:dyDescent="0.2">
      <c r="C2384" s="315">
        <v>203</v>
      </c>
      <c r="D2384" s="316" t="s">
        <v>2695</v>
      </c>
      <c r="E2384" s="317" t="s">
        <v>2384</v>
      </c>
      <c r="F2384" s="317" t="s">
        <v>3124</v>
      </c>
      <c r="G2384" s="318" t="s">
        <v>1086</v>
      </c>
      <c r="H2384" s="319">
        <v>86.500000000011653</v>
      </c>
      <c r="I2384" s="319">
        <v>0</v>
      </c>
      <c r="J2384" s="319">
        <v>0</v>
      </c>
      <c r="K2384" s="320">
        <v>30</v>
      </c>
      <c r="L2384" s="320">
        <v>45</v>
      </c>
      <c r="M2384" s="320">
        <v>1</v>
      </c>
      <c r="N2384" s="333" t="s">
        <v>224</v>
      </c>
      <c r="O2384" s="333" t="s">
        <v>225</v>
      </c>
      <c r="P2384" s="334" t="s">
        <v>225</v>
      </c>
      <c r="Q2384" s="144"/>
    </row>
    <row r="2385" spans="3:17" x14ac:dyDescent="0.2">
      <c r="C2385" s="315">
        <v>204</v>
      </c>
      <c r="D2385" s="316" t="s">
        <v>2700</v>
      </c>
      <c r="E2385" s="317" t="s">
        <v>2384</v>
      </c>
      <c r="F2385" s="317" t="s">
        <v>3049</v>
      </c>
      <c r="G2385" s="318" t="s">
        <v>1170</v>
      </c>
      <c r="H2385" s="319" t="s">
        <v>84</v>
      </c>
      <c r="I2385" s="319" t="s">
        <v>84</v>
      </c>
      <c r="J2385" s="319" t="s">
        <v>84</v>
      </c>
      <c r="K2385" s="320">
        <v>30</v>
      </c>
      <c r="L2385" s="320">
        <v>45</v>
      </c>
      <c r="M2385" s="320">
        <v>1</v>
      </c>
      <c r="N2385" s="333" t="s">
        <v>4096</v>
      </c>
      <c r="O2385" s="333" t="s">
        <v>4096</v>
      </c>
      <c r="P2385" s="334" t="s">
        <v>4096</v>
      </c>
      <c r="Q2385" s="144"/>
    </row>
    <row r="2386" spans="3:17" x14ac:dyDescent="0.2">
      <c r="C2386" s="315">
        <v>205</v>
      </c>
      <c r="D2386" s="316" t="s">
        <v>2695</v>
      </c>
      <c r="E2386" s="317" t="s">
        <v>2384</v>
      </c>
      <c r="F2386" s="317" t="s">
        <v>3125</v>
      </c>
      <c r="G2386" s="318" t="s">
        <v>877</v>
      </c>
      <c r="H2386" s="319">
        <v>2.6333333333255724</v>
      </c>
      <c r="I2386" s="319">
        <v>0</v>
      </c>
      <c r="J2386" s="319">
        <v>0</v>
      </c>
      <c r="K2386" s="320">
        <v>30</v>
      </c>
      <c r="L2386" s="320">
        <v>45</v>
      </c>
      <c r="M2386" s="320">
        <v>1</v>
      </c>
      <c r="N2386" s="333" t="s">
        <v>225</v>
      </c>
      <c r="O2386" s="333" t="s">
        <v>225</v>
      </c>
      <c r="P2386" s="334" t="s">
        <v>225</v>
      </c>
      <c r="Q2386" s="144"/>
    </row>
    <row r="2387" spans="3:17" x14ac:dyDescent="0.2">
      <c r="C2387" s="315">
        <v>206</v>
      </c>
      <c r="D2387" s="316" t="s">
        <v>2695</v>
      </c>
      <c r="E2387" s="317" t="s">
        <v>2384</v>
      </c>
      <c r="F2387" s="317" t="s">
        <v>2753</v>
      </c>
      <c r="G2387" s="318" t="s">
        <v>1062</v>
      </c>
      <c r="H2387" s="319">
        <v>8.01815593221108</v>
      </c>
      <c r="I2387" s="319">
        <v>0</v>
      </c>
      <c r="J2387" s="319">
        <v>0</v>
      </c>
      <c r="K2387" s="320">
        <v>30</v>
      </c>
      <c r="L2387" s="320">
        <v>45</v>
      </c>
      <c r="M2387" s="320">
        <v>1</v>
      </c>
      <c r="N2387" s="333" t="s">
        <v>4096</v>
      </c>
      <c r="O2387" s="333" t="s">
        <v>4096</v>
      </c>
      <c r="P2387" s="334" t="s">
        <v>4096</v>
      </c>
      <c r="Q2387" s="144"/>
    </row>
    <row r="2388" spans="3:17" x14ac:dyDescent="0.2">
      <c r="C2388" s="315">
        <v>209</v>
      </c>
      <c r="D2388" s="316" t="s">
        <v>2695</v>
      </c>
      <c r="E2388" s="317" t="s">
        <v>2384</v>
      </c>
      <c r="F2388" s="317" t="s">
        <v>3126</v>
      </c>
      <c r="G2388" s="318" t="s">
        <v>948</v>
      </c>
      <c r="H2388" s="319">
        <v>5.0233333333279013</v>
      </c>
      <c r="I2388" s="319">
        <v>0.97333333336282524</v>
      </c>
      <c r="J2388" s="319">
        <v>0</v>
      </c>
      <c r="K2388" s="320">
        <v>30</v>
      </c>
      <c r="L2388" s="320">
        <v>45</v>
      </c>
      <c r="M2388" s="320">
        <v>1</v>
      </c>
      <c r="N2388" s="333" t="s">
        <v>225</v>
      </c>
      <c r="O2388" s="333" t="s">
        <v>225</v>
      </c>
      <c r="P2388" s="334" t="s">
        <v>225</v>
      </c>
      <c r="Q2388" s="144"/>
    </row>
    <row r="2389" spans="3:17" x14ac:dyDescent="0.2">
      <c r="C2389" s="315">
        <v>209</v>
      </c>
      <c r="D2389" s="316" t="s">
        <v>2700</v>
      </c>
      <c r="E2389" s="317" t="s">
        <v>2384</v>
      </c>
      <c r="F2389" s="317" t="s">
        <v>3127</v>
      </c>
      <c r="G2389" s="318" t="s">
        <v>344</v>
      </c>
      <c r="H2389" s="319">
        <v>6.8466666666674429</v>
      </c>
      <c r="I2389" s="319">
        <v>0</v>
      </c>
      <c r="J2389" s="319">
        <v>0</v>
      </c>
      <c r="K2389" s="320">
        <v>30</v>
      </c>
      <c r="L2389" s="320">
        <v>45</v>
      </c>
      <c r="M2389" s="320">
        <v>1</v>
      </c>
      <c r="N2389" s="333" t="s">
        <v>225</v>
      </c>
      <c r="O2389" s="333" t="s">
        <v>225</v>
      </c>
      <c r="P2389" s="334" t="s">
        <v>225</v>
      </c>
      <c r="Q2389" s="144"/>
    </row>
    <row r="2390" spans="3:17" x14ac:dyDescent="0.2">
      <c r="C2390" s="315">
        <v>210</v>
      </c>
      <c r="D2390" s="316" t="s">
        <v>2695</v>
      </c>
      <c r="E2390" s="317" t="s">
        <v>2384</v>
      </c>
      <c r="F2390" s="317" t="s">
        <v>3098</v>
      </c>
      <c r="G2390" s="318" t="s">
        <v>968</v>
      </c>
      <c r="H2390" s="319">
        <v>9.9999999976716943E-3</v>
      </c>
      <c r="I2390" s="319">
        <v>0</v>
      </c>
      <c r="J2390" s="319">
        <v>0</v>
      </c>
      <c r="K2390" s="320">
        <v>30</v>
      </c>
      <c r="L2390" s="320">
        <v>45</v>
      </c>
      <c r="M2390" s="320">
        <v>1</v>
      </c>
      <c r="N2390" s="333" t="s">
        <v>225</v>
      </c>
      <c r="O2390" s="333" t="s">
        <v>225</v>
      </c>
      <c r="P2390" s="334" t="s">
        <v>225</v>
      </c>
      <c r="Q2390" s="144"/>
    </row>
    <row r="2391" spans="3:17" x14ac:dyDescent="0.2">
      <c r="C2391" s="315">
        <v>210</v>
      </c>
      <c r="D2391" s="316" t="s">
        <v>2700</v>
      </c>
      <c r="E2391" s="317" t="s">
        <v>2384</v>
      </c>
      <c r="F2391" s="317" t="s">
        <v>3070</v>
      </c>
      <c r="G2391" s="318" t="s">
        <v>356</v>
      </c>
      <c r="H2391" s="319">
        <v>4.4533333333209155</v>
      </c>
      <c r="I2391" s="319">
        <v>0</v>
      </c>
      <c r="J2391" s="319">
        <v>0</v>
      </c>
      <c r="K2391" s="320">
        <v>30</v>
      </c>
      <c r="L2391" s="320">
        <v>45</v>
      </c>
      <c r="M2391" s="320">
        <v>1</v>
      </c>
      <c r="N2391" s="333" t="s">
        <v>225</v>
      </c>
      <c r="O2391" s="333" t="s">
        <v>225</v>
      </c>
      <c r="P2391" s="334" t="s">
        <v>225</v>
      </c>
      <c r="Q2391" s="144"/>
    </row>
    <row r="2392" spans="3:17" x14ac:dyDescent="0.2">
      <c r="C2392" s="315">
        <v>217</v>
      </c>
      <c r="D2392" s="316" t="s">
        <v>2695</v>
      </c>
      <c r="E2392" s="317" t="s">
        <v>2384</v>
      </c>
      <c r="F2392" s="317" t="s">
        <v>3065</v>
      </c>
      <c r="G2392" s="318" t="s">
        <v>899</v>
      </c>
      <c r="H2392" s="319">
        <v>0</v>
      </c>
      <c r="I2392" s="319">
        <v>6.6666666534729302E-3</v>
      </c>
      <c r="J2392" s="319">
        <v>0.2</v>
      </c>
      <c r="K2392" s="320">
        <v>30</v>
      </c>
      <c r="L2392" s="320">
        <v>45</v>
      </c>
      <c r="M2392" s="320">
        <v>1</v>
      </c>
      <c r="N2392" s="333" t="s">
        <v>225</v>
      </c>
      <c r="O2392" s="333" t="s">
        <v>225</v>
      </c>
      <c r="P2392" s="334" t="s">
        <v>225</v>
      </c>
      <c r="Q2392" s="144"/>
    </row>
    <row r="2393" spans="3:17" x14ac:dyDescent="0.2">
      <c r="C2393" s="315">
        <v>221</v>
      </c>
      <c r="D2393" s="316" t="s">
        <v>2695</v>
      </c>
      <c r="E2393" s="317" t="s">
        <v>2384</v>
      </c>
      <c r="F2393" s="317" t="s">
        <v>3128</v>
      </c>
      <c r="G2393" s="318" t="s">
        <v>1036</v>
      </c>
      <c r="H2393" s="319" t="s">
        <v>84</v>
      </c>
      <c r="I2393" s="319" t="s">
        <v>84</v>
      </c>
      <c r="J2393" s="319" t="s">
        <v>84</v>
      </c>
      <c r="K2393" s="320">
        <v>30</v>
      </c>
      <c r="L2393" s="320">
        <v>45</v>
      </c>
      <c r="M2393" s="320">
        <v>1</v>
      </c>
      <c r="N2393" s="333" t="s">
        <v>4096</v>
      </c>
      <c r="O2393" s="333" t="s">
        <v>4096</v>
      </c>
      <c r="P2393" s="334" t="s">
        <v>4096</v>
      </c>
      <c r="Q2393" s="144"/>
    </row>
    <row r="2394" spans="3:17" x14ac:dyDescent="0.2">
      <c r="C2394" s="315">
        <v>237</v>
      </c>
      <c r="D2394" s="316" t="s">
        <v>2695</v>
      </c>
      <c r="E2394" s="317" t="s">
        <v>2384</v>
      </c>
      <c r="F2394" s="317" t="s">
        <v>3129</v>
      </c>
      <c r="G2394" s="318" t="s">
        <v>1008</v>
      </c>
      <c r="H2394" s="319">
        <v>7.9466666666208772</v>
      </c>
      <c r="I2394" s="319">
        <v>0.81333333333022895</v>
      </c>
      <c r="J2394" s="319">
        <v>0</v>
      </c>
      <c r="K2394" s="320">
        <v>30</v>
      </c>
      <c r="L2394" s="320">
        <v>45</v>
      </c>
      <c r="M2394" s="320">
        <v>1</v>
      </c>
      <c r="N2394" s="333" t="s">
        <v>225</v>
      </c>
      <c r="O2394" s="333" t="s">
        <v>225</v>
      </c>
      <c r="P2394" s="334" t="s">
        <v>225</v>
      </c>
      <c r="Q2394" s="144"/>
    </row>
    <row r="2395" spans="3:17" x14ac:dyDescent="0.2">
      <c r="C2395" s="315">
        <v>238</v>
      </c>
      <c r="D2395" s="316" t="s">
        <v>2695</v>
      </c>
      <c r="E2395" s="317" t="s">
        <v>2384</v>
      </c>
      <c r="F2395" s="317" t="s">
        <v>3129</v>
      </c>
      <c r="G2395" s="318" t="s">
        <v>1009</v>
      </c>
      <c r="H2395" s="319" t="s">
        <v>84</v>
      </c>
      <c r="I2395" s="319" t="s">
        <v>84</v>
      </c>
      <c r="J2395" s="319" t="s">
        <v>84</v>
      </c>
      <c r="K2395" s="320">
        <v>30</v>
      </c>
      <c r="L2395" s="320">
        <v>45</v>
      </c>
      <c r="M2395" s="320">
        <v>1</v>
      </c>
      <c r="N2395" s="333" t="s">
        <v>4096</v>
      </c>
      <c r="O2395" s="333" t="s">
        <v>4096</v>
      </c>
      <c r="P2395" s="334" t="s">
        <v>4096</v>
      </c>
      <c r="Q2395" s="144"/>
    </row>
    <row r="2396" spans="3:17" x14ac:dyDescent="0.2">
      <c r="C2396" s="315">
        <v>242</v>
      </c>
      <c r="D2396" s="316" t="s">
        <v>2695</v>
      </c>
      <c r="E2396" s="317" t="s">
        <v>2384</v>
      </c>
      <c r="F2396" s="317" t="s">
        <v>3130</v>
      </c>
      <c r="G2396" s="318" t="s">
        <v>897</v>
      </c>
      <c r="H2396" s="319">
        <v>4.7166666666395036</v>
      </c>
      <c r="I2396" s="319">
        <v>0</v>
      </c>
      <c r="J2396" s="319">
        <v>0</v>
      </c>
      <c r="K2396" s="320">
        <v>30</v>
      </c>
      <c r="L2396" s="320">
        <v>45</v>
      </c>
      <c r="M2396" s="320">
        <v>1</v>
      </c>
      <c r="N2396" s="333" t="s">
        <v>225</v>
      </c>
      <c r="O2396" s="333" t="s">
        <v>225</v>
      </c>
      <c r="P2396" s="334" t="s">
        <v>225</v>
      </c>
      <c r="Q2396" s="144"/>
    </row>
    <row r="2397" spans="3:17" x14ac:dyDescent="0.2">
      <c r="C2397" s="315">
        <v>243</v>
      </c>
      <c r="D2397" s="316" t="s">
        <v>2695</v>
      </c>
      <c r="E2397" s="317" t="s">
        <v>2384</v>
      </c>
      <c r="F2397" s="317" t="s">
        <v>3131</v>
      </c>
      <c r="G2397" s="318" t="s">
        <v>943</v>
      </c>
      <c r="H2397" s="319" t="s">
        <v>84</v>
      </c>
      <c r="I2397" s="319" t="s">
        <v>84</v>
      </c>
      <c r="J2397" s="319" t="s">
        <v>84</v>
      </c>
      <c r="K2397" s="320">
        <v>30</v>
      </c>
      <c r="L2397" s="320">
        <v>45</v>
      </c>
      <c r="M2397" s="320">
        <v>1</v>
      </c>
      <c r="N2397" s="333" t="s">
        <v>4096</v>
      </c>
      <c r="O2397" s="333" t="s">
        <v>4096</v>
      </c>
      <c r="P2397" s="334" t="s">
        <v>4096</v>
      </c>
      <c r="Q2397" s="144"/>
    </row>
    <row r="2398" spans="3:17" x14ac:dyDescent="0.2">
      <c r="C2398" s="315">
        <v>244</v>
      </c>
      <c r="D2398" s="316" t="s">
        <v>2695</v>
      </c>
      <c r="E2398" s="317" t="s">
        <v>2384</v>
      </c>
      <c r="F2398" s="317" t="s">
        <v>3132</v>
      </c>
      <c r="G2398" s="318" t="s">
        <v>946</v>
      </c>
      <c r="H2398" s="319" t="s">
        <v>6222</v>
      </c>
      <c r="I2398" s="319" t="s">
        <v>6222</v>
      </c>
      <c r="J2398" s="319" t="s">
        <v>6222</v>
      </c>
      <c r="K2398" s="320">
        <v>30</v>
      </c>
      <c r="L2398" s="320">
        <v>45</v>
      </c>
      <c r="M2398" s="320">
        <v>1</v>
      </c>
      <c r="N2398" s="333" t="s">
        <v>7784</v>
      </c>
      <c r="O2398" s="333" t="s">
        <v>7784</v>
      </c>
      <c r="P2398" s="334" t="s">
        <v>7784</v>
      </c>
      <c r="Q2398" s="144"/>
    </row>
    <row r="2399" spans="3:17" x14ac:dyDescent="0.2">
      <c r="C2399" s="315">
        <v>247</v>
      </c>
      <c r="D2399" s="316" t="s">
        <v>2695</v>
      </c>
      <c r="E2399" s="317" t="s">
        <v>2384</v>
      </c>
      <c r="F2399" s="317" t="s">
        <v>3133</v>
      </c>
      <c r="G2399" s="318" t="s">
        <v>957</v>
      </c>
      <c r="H2399" s="319" t="s">
        <v>84</v>
      </c>
      <c r="I2399" s="319" t="s">
        <v>84</v>
      </c>
      <c r="J2399" s="319" t="s">
        <v>84</v>
      </c>
      <c r="K2399" s="320">
        <v>30</v>
      </c>
      <c r="L2399" s="320">
        <v>45</v>
      </c>
      <c r="M2399" s="320">
        <v>1</v>
      </c>
      <c r="N2399" s="333" t="s">
        <v>4096</v>
      </c>
      <c r="O2399" s="333" t="s">
        <v>4096</v>
      </c>
      <c r="P2399" s="334" t="s">
        <v>4096</v>
      </c>
      <c r="Q2399" s="144"/>
    </row>
    <row r="2400" spans="3:17" x14ac:dyDescent="0.2">
      <c r="C2400" s="315">
        <v>252</v>
      </c>
      <c r="D2400" s="316" t="s">
        <v>2695</v>
      </c>
      <c r="E2400" s="317" t="s">
        <v>2384</v>
      </c>
      <c r="F2400" s="317" t="s">
        <v>3049</v>
      </c>
      <c r="G2400" s="318" t="s">
        <v>972</v>
      </c>
      <c r="H2400" s="319">
        <v>0</v>
      </c>
      <c r="I2400" s="319">
        <v>3.2899999999674039</v>
      </c>
      <c r="J2400" s="319">
        <v>0.2</v>
      </c>
      <c r="K2400" s="320">
        <v>30</v>
      </c>
      <c r="L2400" s="320">
        <v>45</v>
      </c>
      <c r="M2400" s="320">
        <v>1</v>
      </c>
      <c r="N2400" s="333" t="s">
        <v>225</v>
      </c>
      <c r="O2400" s="333" t="s">
        <v>225</v>
      </c>
      <c r="P2400" s="334" t="s">
        <v>225</v>
      </c>
      <c r="Q2400" s="144"/>
    </row>
    <row r="2401" spans="3:17" x14ac:dyDescent="0.2">
      <c r="C2401" s="315">
        <v>254</v>
      </c>
      <c r="D2401" s="316" t="s">
        <v>2695</v>
      </c>
      <c r="E2401" s="317" t="s">
        <v>2384</v>
      </c>
      <c r="F2401" s="317" t="s">
        <v>3134</v>
      </c>
      <c r="G2401" s="318" t="s">
        <v>997</v>
      </c>
      <c r="H2401" s="319" t="s">
        <v>84</v>
      </c>
      <c r="I2401" s="319" t="s">
        <v>84</v>
      </c>
      <c r="J2401" s="319" t="s">
        <v>84</v>
      </c>
      <c r="K2401" s="320">
        <v>30</v>
      </c>
      <c r="L2401" s="320">
        <v>45</v>
      </c>
      <c r="M2401" s="320">
        <v>1</v>
      </c>
      <c r="N2401" s="333" t="s">
        <v>4096</v>
      </c>
      <c r="O2401" s="333" t="s">
        <v>4096</v>
      </c>
      <c r="P2401" s="334" t="s">
        <v>4096</v>
      </c>
      <c r="Q2401" s="144"/>
    </row>
    <row r="2402" spans="3:17" x14ac:dyDescent="0.2">
      <c r="C2402" s="315">
        <v>258</v>
      </c>
      <c r="D2402" s="316" t="s">
        <v>2695</v>
      </c>
      <c r="E2402" s="317" t="s">
        <v>2384</v>
      </c>
      <c r="F2402" s="317" t="s">
        <v>3107</v>
      </c>
      <c r="G2402" s="318" t="s">
        <v>999</v>
      </c>
      <c r="H2402" s="319">
        <v>4.9899999999906868</v>
      </c>
      <c r="I2402" s="319">
        <v>0</v>
      </c>
      <c r="J2402" s="319">
        <v>0</v>
      </c>
      <c r="K2402" s="320">
        <v>30</v>
      </c>
      <c r="L2402" s="320">
        <v>45</v>
      </c>
      <c r="M2402" s="320">
        <v>1</v>
      </c>
      <c r="N2402" s="333" t="s">
        <v>225</v>
      </c>
      <c r="O2402" s="333" t="s">
        <v>225</v>
      </c>
      <c r="P2402" s="334" t="s">
        <v>225</v>
      </c>
      <c r="Q2402" s="144"/>
    </row>
    <row r="2403" spans="3:17" x14ac:dyDescent="0.2">
      <c r="C2403" s="315">
        <v>259</v>
      </c>
      <c r="D2403" s="316" t="s">
        <v>2695</v>
      </c>
      <c r="E2403" s="317" t="s">
        <v>2384</v>
      </c>
      <c r="F2403" s="317" t="s">
        <v>3135</v>
      </c>
      <c r="G2403" s="318" t="s">
        <v>1025</v>
      </c>
      <c r="H2403" s="319">
        <v>2.623333333327901</v>
      </c>
      <c r="I2403" s="319">
        <v>3.8166666666744278</v>
      </c>
      <c r="J2403" s="319">
        <v>0</v>
      </c>
      <c r="K2403" s="320">
        <v>30</v>
      </c>
      <c r="L2403" s="320">
        <v>45</v>
      </c>
      <c r="M2403" s="320">
        <v>1</v>
      </c>
      <c r="N2403" s="333" t="s">
        <v>225</v>
      </c>
      <c r="O2403" s="333" t="s">
        <v>225</v>
      </c>
      <c r="P2403" s="334" t="s">
        <v>225</v>
      </c>
      <c r="Q2403" s="144"/>
    </row>
    <row r="2404" spans="3:17" x14ac:dyDescent="0.2">
      <c r="C2404" s="315">
        <v>262</v>
      </c>
      <c r="D2404" s="316" t="s">
        <v>2695</v>
      </c>
      <c r="E2404" s="317" t="s">
        <v>2384</v>
      </c>
      <c r="F2404" s="317" t="s">
        <v>3136</v>
      </c>
      <c r="G2404" s="318" t="s">
        <v>1026</v>
      </c>
      <c r="H2404" s="319">
        <v>4.7866666666581299</v>
      </c>
      <c r="I2404" s="319">
        <v>0</v>
      </c>
      <c r="J2404" s="319">
        <v>0</v>
      </c>
      <c r="K2404" s="320">
        <v>30</v>
      </c>
      <c r="L2404" s="320">
        <v>45</v>
      </c>
      <c r="M2404" s="320">
        <v>1</v>
      </c>
      <c r="N2404" s="333" t="s">
        <v>225</v>
      </c>
      <c r="O2404" s="333" t="s">
        <v>225</v>
      </c>
      <c r="P2404" s="334" t="s">
        <v>225</v>
      </c>
      <c r="Q2404" s="144"/>
    </row>
    <row r="2405" spans="3:17" x14ac:dyDescent="0.2">
      <c r="C2405" s="315">
        <v>263</v>
      </c>
      <c r="D2405" s="316" t="s">
        <v>2695</v>
      </c>
      <c r="E2405" s="317" t="s">
        <v>2384</v>
      </c>
      <c r="F2405" s="317" t="s">
        <v>3136</v>
      </c>
      <c r="G2405" s="318" t="s">
        <v>1027</v>
      </c>
      <c r="H2405" s="319" t="s">
        <v>84</v>
      </c>
      <c r="I2405" s="319" t="s">
        <v>84</v>
      </c>
      <c r="J2405" s="319" t="s">
        <v>84</v>
      </c>
      <c r="K2405" s="320">
        <v>30</v>
      </c>
      <c r="L2405" s="320">
        <v>45</v>
      </c>
      <c r="M2405" s="320">
        <v>1</v>
      </c>
      <c r="N2405" s="333" t="s">
        <v>4096</v>
      </c>
      <c r="O2405" s="333" t="s">
        <v>4096</v>
      </c>
      <c r="P2405" s="334" t="s">
        <v>4096</v>
      </c>
      <c r="Q2405" s="144"/>
    </row>
    <row r="2406" spans="3:17" x14ac:dyDescent="0.2">
      <c r="C2406" s="315">
        <v>266</v>
      </c>
      <c r="D2406" s="316" t="s">
        <v>2695</v>
      </c>
      <c r="E2406" s="317" t="s">
        <v>2384</v>
      </c>
      <c r="F2406" s="317" t="s">
        <v>3137</v>
      </c>
      <c r="G2406" s="318" t="s">
        <v>1077</v>
      </c>
      <c r="H2406" s="319">
        <v>6.936666666646488</v>
      </c>
      <c r="I2406" s="319">
        <v>0</v>
      </c>
      <c r="J2406" s="319">
        <v>0</v>
      </c>
      <c r="K2406" s="320">
        <v>30</v>
      </c>
      <c r="L2406" s="320">
        <v>45</v>
      </c>
      <c r="M2406" s="320">
        <v>1</v>
      </c>
      <c r="N2406" s="333" t="s">
        <v>225</v>
      </c>
      <c r="O2406" s="333" t="s">
        <v>225</v>
      </c>
      <c r="P2406" s="334" t="s">
        <v>225</v>
      </c>
      <c r="Q2406" s="144"/>
    </row>
    <row r="2407" spans="3:17" x14ac:dyDescent="0.2">
      <c r="C2407" s="315">
        <v>267</v>
      </c>
      <c r="D2407" s="316" t="s">
        <v>2695</v>
      </c>
      <c r="E2407" s="317" t="s">
        <v>2384</v>
      </c>
      <c r="F2407" s="317" t="s">
        <v>3138</v>
      </c>
      <c r="G2407" s="318" t="s">
        <v>1073</v>
      </c>
      <c r="H2407" s="319">
        <v>3.4199999999720605</v>
      </c>
      <c r="I2407" s="319">
        <v>0</v>
      </c>
      <c r="J2407" s="319">
        <v>0</v>
      </c>
      <c r="K2407" s="320">
        <v>30</v>
      </c>
      <c r="L2407" s="320">
        <v>45</v>
      </c>
      <c r="M2407" s="320">
        <v>1</v>
      </c>
      <c r="N2407" s="333" t="s">
        <v>225</v>
      </c>
      <c r="O2407" s="333" t="s">
        <v>225</v>
      </c>
      <c r="P2407" s="334" t="s">
        <v>225</v>
      </c>
      <c r="Q2407" s="144"/>
    </row>
    <row r="2408" spans="3:17" x14ac:dyDescent="0.2">
      <c r="C2408" s="315">
        <v>270</v>
      </c>
      <c r="D2408" s="316" t="s">
        <v>2695</v>
      </c>
      <c r="E2408" s="317" t="s">
        <v>2384</v>
      </c>
      <c r="F2408" s="317" t="s">
        <v>3139</v>
      </c>
      <c r="G2408" s="318" t="s">
        <v>949</v>
      </c>
      <c r="H2408" s="319">
        <v>2.7299999999930153</v>
      </c>
      <c r="I2408" s="319">
        <v>0.24666666666744277</v>
      </c>
      <c r="J2408" s="319">
        <v>0</v>
      </c>
      <c r="K2408" s="320">
        <v>30</v>
      </c>
      <c r="L2408" s="320">
        <v>45</v>
      </c>
      <c r="M2408" s="320">
        <v>1</v>
      </c>
      <c r="N2408" s="333" t="s">
        <v>225</v>
      </c>
      <c r="O2408" s="333" t="s">
        <v>225</v>
      </c>
      <c r="P2408" s="334" t="s">
        <v>225</v>
      </c>
      <c r="Q2408" s="144"/>
    </row>
    <row r="2409" spans="3:17" x14ac:dyDescent="0.2">
      <c r="C2409" s="315">
        <v>271</v>
      </c>
      <c r="D2409" s="316" t="s">
        <v>2695</v>
      </c>
      <c r="E2409" s="317" t="s">
        <v>2384</v>
      </c>
      <c r="F2409" s="317" t="s">
        <v>3054</v>
      </c>
      <c r="G2409" s="318" t="s">
        <v>882</v>
      </c>
      <c r="H2409" s="319">
        <v>5.3566666666651148</v>
      </c>
      <c r="I2409" s="319">
        <v>0</v>
      </c>
      <c r="J2409" s="319">
        <v>0</v>
      </c>
      <c r="K2409" s="320">
        <v>30</v>
      </c>
      <c r="L2409" s="320">
        <v>45</v>
      </c>
      <c r="M2409" s="320">
        <v>1</v>
      </c>
      <c r="N2409" s="333" t="s">
        <v>225</v>
      </c>
      <c r="O2409" s="333" t="s">
        <v>225</v>
      </c>
      <c r="P2409" s="334" t="s">
        <v>225</v>
      </c>
      <c r="Q2409" s="144"/>
    </row>
    <row r="2410" spans="3:17" x14ac:dyDescent="0.2">
      <c r="C2410" s="315">
        <v>273</v>
      </c>
      <c r="D2410" s="316" t="s">
        <v>2695</v>
      </c>
      <c r="E2410" s="317" t="s">
        <v>2384</v>
      </c>
      <c r="F2410" s="317" t="s">
        <v>3077</v>
      </c>
      <c r="G2410" s="318" t="s">
        <v>931</v>
      </c>
      <c r="H2410" s="319">
        <v>11.013333333365154</v>
      </c>
      <c r="I2410" s="319">
        <v>0</v>
      </c>
      <c r="J2410" s="319">
        <v>0.4</v>
      </c>
      <c r="K2410" s="320">
        <v>30</v>
      </c>
      <c r="L2410" s="320">
        <v>45</v>
      </c>
      <c r="M2410" s="320">
        <v>1</v>
      </c>
      <c r="N2410" s="333" t="s">
        <v>225</v>
      </c>
      <c r="O2410" s="333" t="s">
        <v>225</v>
      </c>
      <c r="P2410" s="334" t="s">
        <v>225</v>
      </c>
      <c r="Q2410" s="144"/>
    </row>
    <row r="2411" spans="3:17" x14ac:dyDescent="0.2">
      <c r="C2411" s="315">
        <v>274</v>
      </c>
      <c r="D2411" s="316" t="s">
        <v>2695</v>
      </c>
      <c r="E2411" s="317" t="s">
        <v>2384</v>
      </c>
      <c r="F2411" s="317" t="s">
        <v>3047</v>
      </c>
      <c r="G2411" s="318" t="s">
        <v>1082</v>
      </c>
      <c r="H2411" s="319">
        <v>12.9033333333442</v>
      </c>
      <c r="I2411" s="319">
        <v>0.81999999998370188</v>
      </c>
      <c r="J2411" s="319">
        <v>0.2</v>
      </c>
      <c r="K2411" s="320">
        <v>30</v>
      </c>
      <c r="L2411" s="320">
        <v>45</v>
      </c>
      <c r="M2411" s="320">
        <v>1</v>
      </c>
      <c r="N2411" s="333" t="s">
        <v>225</v>
      </c>
      <c r="O2411" s="333" t="s">
        <v>225</v>
      </c>
      <c r="P2411" s="334" t="s">
        <v>225</v>
      </c>
      <c r="Q2411" s="144"/>
    </row>
    <row r="2412" spans="3:17" x14ac:dyDescent="0.2">
      <c r="C2412" s="315">
        <v>275</v>
      </c>
      <c r="D2412" s="316" t="s">
        <v>2695</v>
      </c>
      <c r="E2412" s="317" t="s">
        <v>2384</v>
      </c>
      <c r="F2412" s="317" t="s">
        <v>3051</v>
      </c>
      <c r="G2412" s="318" t="s">
        <v>1045</v>
      </c>
      <c r="H2412" s="319" t="s">
        <v>84</v>
      </c>
      <c r="I2412" s="319" t="s">
        <v>84</v>
      </c>
      <c r="J2412" s="319" t="s">
        <v>84</v>
      </c>
      <c r="K2412" s="320">
        <v>30</v>
      </c>
      <c r="L2412" s="320">
        <v>45</v>
      </c>
      <c r="M2412" s="320">
        <v>1</v>
      </c>
      <c r="N2412" s="333" t="s">
        <v>4096</v>
      </c>
      <c r="O2412" s="333" t="s">
        <v>4096</v>
      </c>
      <c r="P2412" s="334" t="s">
        <v>4096</v>
      </c>
      <c r="Q2412" s="144"/>
    </row>
    <row r="2413" spans="3:17" x14ac:dyDescent="0.2">
      <c r="C2413" s="315">
        <v>276</v>
      </c>
      <c r="D2413" s="316" t="s">
        <v>2695</v>
      </c>
      <c r="E2413" s="317" t="s">
        <v>2384</v>
      </c>
      <c r="F2413" s="317" t="s">
        <v>3140</v>
      </c>
      <c r="G2413" s="318" t="s">
        <v>996</v>
      </c>
      <c r="H2413" s="319">
        <v>3.7933333333348855</v>
      </c>
      <c r="I2413" s="319">
        <v>0</v>
      </c>
      <c r="J2413" s="319">
        <v>0</v>
      </c>
      <c r="K2413" s="320">
        <v>30</v>
      </c>
      <c r="L2413" s="320">
        <v>45</v>
      </c>
      <c r="M2413" s="320">
        <v>1</v>
      </c>
      <c r="N2413" s="333" t="s">
        <v>225</v>
      </c>
      <c r="O2413" s="333" t="s">
        <v>225</v>
      </c>
      <c r="P2413" s="334" t="s">
        <v>225</v>
      </c>
      <c r="Q2413" s="144"/>
    </row>
    <row r="2414" spans="3:17" x14ac:dyDescent="0.2">
      <c r="C2414" s="315">
        <v>278</v>
      </c>
      <c r="D2414" s="316" t="s">
        <v>2695</v>
      </c>
      <c r="E2414" s="317" t="s">
        <v>2384</v>
      </c>
      <c r="F2414" s="317" t="s">
        <v>3141</v>
      </c>
      <c r="G2414" s="318" t="s">
        <v>878</v>
      </c>
      <c r="H2414" s="319">
        <v>4.7333333333604974</v>
      </c>
      <c r="I2414" s="319">
        <v>0</v>
      </c>
      <c r="J2414" s="319">
        <v>0</v>
      </c>
      <c r="K2414" s="320">
        <v>30</v>
      </c>
      <c r="L2414" s="320">
        <v>45</v>
      </c>
      <c r="M2414" s="320">
        <v>1</v>
      </c>
      <c r="N2414" s="333" t="s">
        <v>225</v>
      </c>
      <c r="O2414" s="333" t="s">
        <v>225</v>
      </c>
      <c r="P2414" s="334" t="s">
        <v>225</v>
      </c>
      <c r="Q2414" s="144"/>
    </row>
    <row r="2415" spans="3:17" x14ac:dyDescent="0.2">
      <c r="C2415" s="315">
        <v>293</v>
      </c>
      <c r="D2415" s="316" t="s">
        <v>2695</v>
      </c>
      <c r="E2415" s="317" t="s">
        <v>2384</v>
      </c>
      <c r="F2415" s="317" t="s">
        <v>3142</v>
      </c>
      <c r="G2415" s="318" t="s">
        <v>894</v>
      </c>
      <c r="H2415" s="319">
        <v>71.650000000011644</v>
      </c>
      <c r="I2415" s="319">
        <v>1.5366666666814126</v>
      </c>
      <c r="J2415" s="319">
        <v>0.4</v>
      </c>
      <c r="K2415" s="320">
        <v>30</v>
      </c>
      <c r="L2415" s="320">
        <v>45</v>
      </c>
      <c r="M2415" s="320">
        <v>1</v>
      </c>
      <c r="N2415" s="333" t="s">
        <v>224</v>
      </c>
      <c r="O2415" s="333" t="s">
        <v>225</v>
      </c>
      <c r="P2415" s="334" t="s">
        <v>225</v>
      </c>
      <c r="Q2415" s="144"/>
    </row>
    <row r="2416" spans="3:17" x14ac:dyDescent="0.2">
      <c r="C2416" s="315">
        <v>295</v>
      </c>
      <c r="D2416" s="316" t="s">
        <v>2695</v>
      </c>
      <c r="E2416" s="317" t="s">
        <v>2384</v>
      </c>
      <c r="F2416" s="317" t="s">
        <v>3143</v>
      </c>
      <c r="G2416" s="318" t="s">
        <v>909</v>
      </c>
      <c r="H2416" s="319">
        <v>6.8700000000069856</v>
      </c>
      <c r="I2416" s="319">
        <v>0</v>
      </c>
      <c r="J2416" s="319">
        <v>0</v>
      </c>
      <c r="K2416" s="320">
        <v>30</v>
      </c>
      <c r="L2416" s="320">
        <v>45</v>
      </c>
      <c r="M2416" s="320">
        <v>1</v>
      </c>
      <c r="N2416" s="333" t="s">
        <v>225</v>
      </c>
      <c r="O2416" s="333" t="s">
        <v>225</v>
      </c>
      <c r="P2416" s="334" t="s">
        <v>225</v>
      </c>
      <c r="Q2416" s="144"/>
    </row>
    <row r="2417" spans="3:17" x14ac:dyDescent="0.2">
      <c r="C2417" s="315">
        <v>296</v>
      </c>
      <c r="D2417" s="316" t="s">
        <v>2695</v>
      </c>
      <c r="E2417" s="317" t="s">
        <v>2384</v>
      </c>
      <c r="F2417" s="317" t="s">
        <v>3144</v>
      </c>
      <c r="G2417" s="318" t="s">
        <v>939</v>
      </c>
      <c r="H2417" s="319">
        <v>3.5966666666558016</v>
      </c>
      <c r="I2417" s="319">
        <v>0</v>
      </c>
      <c r="J2417" s="319">
        <v>0</v>
      </c>
      <c r="K2417" s="320">
        <v>30</v>
      </c>
      <c r="L2417" s="320">
        <v>45</v>
      </c>
      <c r="M2417" s="320">
        <v>1</v>
      </c>
      <c r="N2417" s="333" t="s">
        <v>225</v>
      </c>
      <c r="O2417" s="333" t="s">
        <v>225</v>
      </c>
      <c r="P2417" s="334" t="s">
        <v>225</v>
      </c>
      <c r="Q2417" s="144"/>
    </row>
    <row r="2418" spans="3:17" x14ac:dyDescent="0.2">
      <c r="C2418" s="315">
        <v>297</v>
      </c>
      <c r="D2418" s="316" t="s">
        <v>2695</v>
      </c>
      <c r="E2418" s="317" t="s">
        <v>2384</v>
      </c>
      <c r="F2418" s="317" t="s">
        <v>3145</v>
      </c>
      <c r="G2418" s="318" t="s">
        <v>942</v>
      </c>
      <c r="H2418" s="319">
        <v>4.3933333333348861</v>
      </c>
      <c r="I2418" s="319">
        <v>0.53333333336049693</v>
      </c>
      <c r="J2418" s="319">
        <v>0</v>
      </c>
      <c r="K2418" s="320">
        <v>30</v>
      </c>
      <c r="L2418" s="320">
        <v>45</v>
      </c>
      <c r="M2418" s="320">
        <v>1</v>
      </c>
      <c r="N2418" s="333" t="s">
        <v>225</v>
      </c>
      <c r="O2418" s="333" t="s">
        <v>225</v>
      </c>
      <c r="P2418" s="334" t="s">
        <v>225</v>
      </c>
      <c r="Q2418" s="144"/>
    </row>
    <row r="2419" spans="3:17" x14ac:dyDescent="0.2">
      <c r="C2419" s="315">
        <v>298</v>
      </c>
      <c r="D2419" s="316" t="s">
        <v>2695</v>
      </c>
      <c r="E2419" s="317" t="s">
        <v>2384</v>
      </c>
      <c r="F2419" s="317" t="s">
        <v>3146</v>
      </c>
      <c r="G2419" s="318" t="s">
        <v>965</v>
      </c>
      <c r="H2419" s="319">
        <v>5.4133333333418712</v>
      </c>
      <c r="I2419" s="319">
        <v>0.16000000003259629</v>
      </c>
      <c r="J2419" s="319">
        <v>0.2</v>
      </c>
      <c r="K2419" s="320">
        <v>30</v>
      </c>
      <c r="L2419" s="320">
        <v>45</v>
      </c>
      <c r="M2419" s="320">
        <v>1</v>
      </c>
      <c r="N2419" s="333" t="s">
        <v>225</v>
      </c>
      <c r="O2419" s="333" t="s">
        <v>225</v>
      </c>
      <c r="P2419" s="334" t="s">
        <v>225</v>
      </c>
      <c r="Q2419" s="144"/>
    </row>
    <row r="2420" spans="3:17" x14ac:dyDescent="0.2">
      <c r="C2420" s="315">
        <v>299</v>
      </c>
      <c r="D2420" s="316" t="s">
        <v>2695</v>
      </c>
      <c r="E2420" s="317" t="s">
        <v>2384</v>
      </c>
      <c r="F2420" s="317" t="s">
        <v>3147</v>
      </c>
      <c r="G2420" s="318" t="s">
        <v>966</v>
      </c>
      <c r="H2420" s="319">
        <v>4.6066666667000389</v>
      </c>
      <c r="I2420" s="319">
        <v>0.3466666666790843</v>
      </c>
      <c r="J2420" s="319">
        <v>0.4</v>
      </c>
      <c r="K2420" s="320">
        <v>30</v>
      </c>
      <c r="L2420" s="320">
        <v>45</v>
      </c>
      <c r="M2420" s="320">
        <v>1</v>
      </c>
      <c r="N2420" s="333" t="s">
        <v>225</v>
      </c>
      <c r="O2420" s="333" t="s">
        <v>225</v>
      </c>
      <c r="P2420" s="334" t="s">
        <v>225</v>
      </c>
      <c r="Q2420" s="144"/>
    </row>
    <row r="2421" spans="3:17" x14ac:dyDescent="0.2">
      <c r="C2421" s="315">
        <v>301</v>
      </c>
      <c r="D2421" s="316" t="s">
        <v>2695</v>
      </c>
      <c r="E2421" s="317" t="s">
        <v>2384</v>
      </c>
      <c r="F2421" s="317" t="s">
        <v>3148</v>
      </c>
      <c r="G2421" s="318" t="s">
        <v>970</v>
      </c>
      <c r="H2421" s="319">
        <v>2.0499999999767171</v>
      </c>
      <c r="I2421" s="319">
        <v>0</v>
      </c>
      <c r="J2421" s="319">
        <v>0</v>
      </c>
      <c r="K2421" s="320">
        <v>30</v>
      </c>
      <c r="L2421" s="320">
        <v>45</v>
      </c>
      <c r="M2421" s="320">
        <v>1</v>
      </c>
      <c r="N2421" s="333" t="s">
        <v>225</v>
      </c>
      <c r="O2421" s="333" t="s">
        <v>225</v>
      </c>
      <c r="P2421" s="334" t="s">
        <v>225</v>
      </c>
      <c r="Q2421" s="144"/>
    </row>
    <row r="2422" spans="3:17" x14ac:dyDescent="0.2">
      <c r="C2422" s="315">
        <v>303</v>
      </c>
      <c r="D2422" s="316" t="s">
        <v>2695</v>
      </c>
      <c r="E2422" s="317" t="s">
        <v>2384</v>
      </c>
      <c r="F2422" s="317" t="s">
        <v>3149</v>
      </c>
      <c r="G2422" s="318" t="s">
        <v>984</v>
      </c>
      <c r="H2422" s="319">
        <v>13.906666666560341</v>
      </c>
      <c r="I2422" s="319">
        <v>1.806666666653473</v>
      </c>
      <c r="J2422" s="319">
        <v>0</v>
      </c>
      <c r="K2422" s="320">
        <v>30</v>
      </c>
      <c r="L2422" s="320">
        <v>45</v>
      </c>
      <c r="M2422" s="320">
        <v>1</v>
      </c>
      <c r="N2422" s="333" t="s">
        <v>225</v>
      </c>
      <c r="O2422" s="333" t="s">
        <v>225</v>
      </c>
      <c r="P2422" s="334" t="s">
        <v>225</v>
      </c>
      <c r="Q2422" s="144"/>
    </row>
    <row r="2423" spans="3:17" x14ac:dyDescent="0.2">
      <c r="C2423" s="315">
        <v>308</v>
      </c>
      <c r="D2423" s="316" t="s">
        <v>2695</v>
      </c>
      <c r="E2423" s="317" t="s">
        <v>2384</v>
      </c>
      <c r="F2423" s="317" t="s">
        <v>3151</v>
      </c>
      <c r="G2423" s="318" t="s">
        <v>3152</v>
      </c>
      <c r="H2423" s="319">
        <v>2.7799999999813738</v>
      </c>
      <c r="I2423" s="319">
        <v>0</v>
      </c>
      <c r="J2423" s="319">
        <v>0</v>
      </c>
      <c r="K2423" s="320">
        <v>30</v>
      </c>
      <c r="L2423" s="320">
        <v>45</v>
      </c>
      <c r="M2423" s="320">
        <v>1</v>
      </c>
      <c r="N2423" s="333" t="s">
        <v>225</v>
      </c>
      <c r="O2423" s="333" t="s">
        <v>225</v>
      </c>
      <c r="P2423" s="334" t="s">
        <v>225</v>
      </c>
      <c r="Q2423" s="144"/>
    </row>
    <row r="2424" spans="3:17" x14ac:dyDescent="0.2">
      <c r="C2424" s="315">
        <v>309</v>
      </c>
      <c r="D2424" s="316" t="s">
        <v>2695</v>
      </c>
      <c r="E2424" s="317" t="s">
        <v>2384</v>
      </c>
      <c r="F2424" s="317" t="s">
        <v>3153</v>
      </c>
      <c r="G2424" s="318" t="s">
        <v>1016</v>
      </c>
      <c r="H2424" s="319">
        <v>4.4599999999743885</v>
      </c>
      <c r="I2424" s="319">
        <v>0</v>
      </c>
      <c r="J2424" s="319">
        <v>0</v>
      </c>
      <c r="K2424" s="320">
        <v>30</v>
      </c>
      <c r="L2424" s="320">
        <v>45</v>
      </c>
      <c r="M2424" s="320">
        <v>1</v>
      </c>
      <c r="N2424" s="333" t="s">
        <v>225</v>
      </c>
      <c r="O2424" s="333" t="s">
        <v>225</v>
      </c>
      <c r="P2424" s="334" t="s">
        <v>225</v>
      </c>
      <c r="Q2424" s="144"/>
    </row>
    <row r="2425" spans="3:17" x14ac:dyDescent="0.2">
      <c r="C2425" s="315">
        <v>316</v>
      </c>
      <c r="D2425" s="316" t="s">
        <v>2695</v>
      </c>
      <c r="E2425" s="317" t="s">
        <v>2384</v>
      </c>
      <c r="F2425" s="317" t="s">
        <v>3154</v>
      </c>
      <c r="G2425" s="318" t="s">
        <v>1052</v>
      </c>
      <c r="H2425" s="319" t="s">
        <v>84</v>
      </c>
      <c r="I2425" s="319" t="s">
        <v>84</v>
      </c>
      <c r="J2425" s="319" t="s">
        <v>84</v>
      </c>
      <c r="K2425" s="320">
        <v>30</v>
      </c>
      <c r="L2425" s="320">
        <v>45</v>
      </c>
      <c r="M2425" s="320">
        <v>1</v>
      </c>
      <c r="N2425" s="333" t="s">
        <v>4096</v>
      </c>
      <c r="O2425" s="333" t="s">
        <v>4096</v>
      </c>
      <c r="P2425" s="334" t="s">
        <v>4096</v>
      </c>
      <c r="Q2425" s="144"/>
    </row>
    <row r="2426" spans="3:17" x14ac:dyDescent="0.2">
      <c r="C2426" s="315">
        <v>661</v>
      </c>
      <c r="D2426" s="316" t="s">
        <v>2695</v>
      </c>
      <c r="E2426" s="317" t="s">
        <v>2384</v>
      </c>
      <c r="F2426" s="317" t="s">
        <v>3053</v>
      </c>
      <c r="G2426" s="318" t="s">
        <v>880</v>
      </c>
      <c r="H2426" s="319">
        <v>0.37999999998137357</v>
      </c>
      <c r="I2426" s="319">
        <v>0</v>
      </c>
      <c r="J2426" s="319">
        <v>0.2</v>
      </c>
      <c r="K2426" s="320">
        <v>30</v>
      </c>
      <c r="L2426" s="320">
        <v>45</v>
      </c>
      <c r="M2426" s="320">
        <v>1</v>
      </c>
      <c r="N2426" s="333" t="s">
        <v>225</v>
      </c>
      <c r="O2426" s="333" t="s">
        <v>225</v>
      </c>
      <c r="P2426" s="334" t="s">
        <v>225</v>
      </c>
      <c r="Q2426" s="144"/>
    </row>
    <row r="2427" spans="3:17" x14ac:dyDescent="0.2">
      <c r="C2427" s="315">
        <v>662</v>
      </c>
      <c r="D2427" s="316" t="s">
        <v>2695</v>
      </c>
      <c r="E2427" s="317" t="s">
        <v>2384</v>
      </c>
      <c r="F2427" s="317" t="s">
        <v>3055</v>
      </c>
      <c r="G2427" s="318" t="s">
        <v>885</v>
      </c>
      <c r="H2427" s="319">
        <v>0</v>
      </c>
      <c r="I2427" s="319">
        <v>1.3999999999883586</v>
      </c>
      <c r="J2427" s="319">
        <v>0</v>
      </c>
      <c r="K2427" s="320">
        <v>30</v>
      </c>
      <c r="L2427" s="320">
        <v>45</v>
      </c>
      <c r="M2427" s="320">
        <v>1</v>
      </c>
      <c r="N2427" s="333" t="s">
        <v>225</v>
      </c>
      <c r="O2427" s="333" t="s">
        <v>225</v>
      </c>
      <c r="P2427" s="334" t="s">
        <v>225</v>
      </c>
      <c r="Q2427" s="144"/>
    </row>
    <row r="2428" spans="3:17" x14ac:dyDescent="0.2">
      <c r="C2428" s="315">
        <v>663</v>
      </c>
      <c r="D2428" s="316" t="s">
        <v>2695</v>
      </c>
      <c r="E2428" s="317" t="s">
        <v>2384</v>
      </c>
      <c r="F2428" s="317" t="s">
        <v>3155</v>
      </c>
      <c r="G2428" s="318" t="s">
        <v>919</v>
      </c>
      <c r="H2428" s="319">
        <v>7.873333333327901</v>
      </c>
      <c r="I2428" s="319">
        <v>38.839999999967404</v>
      </c>
      <c r="J2428" s="319">
        <v>0</v>
      </c>
      <c r="K2428" s="320">
        <v>30</v>
      </c>
      <c r="L2428" s="320">
        <v>45</v>
      </c>
      <c r="M2428" s="320">
        <v>1</v>
      </c>
      <c r="N2428" s="333" t="s">
        <v>225</v>
      </c>
      <c r="O2428" s="333" t="s">
        <v>225</v>
      </c>
      <c r="P2428" s="334" t="s">
        <v>225</v>
      </c>
      <c r="Q2428" s="144"/>
    </row>
    <row r="2429" spans="3:17" x14ac:dyDescent="0.2">
      <c r="C2429" s="315">
        <v>664</v>
      </c>
      <c r="D2429" s="316" t="s">
        <v>2695</v>
      </c>
      <c r="E2429" s="317" t="s">
        <v>2384</v>
      </c>
      <c r="F2429" s="317" t="s">
        <v>3155</v>
      </c>
      <c r="G2429" s="318" t="s">
        <v>920</v>
      </c>
      <c r="H2429" s="319">
        <v>1.9333333333139309</v>
      </c>
      <c r="I2429" s="319">
        <v>0</v>
      </c>
      <c r="J2429" s="319">
        <v>0</v>
      </c>
      <c r="K2429" s="320">
        <v>30</v>
      </c>
      <c r="L2429" s="320">
        <v>45</v>
      </c>
      <c r="M2429" s="320">
        <v>1</v>
      </c>
      <c r="N2429" s="333" t="s">
        <v>225</v>
      </c>
      <c r="O2429" s="333" t="s">
        <v>225</v>
      </c>
      <c r="P2429" s="334" t="s">
        <v>225</v>
      </c>
      <c r="Q2429" s="144"/>
    </row>
    <row r="2430" spans="3:17" x14ac:dyDescent="0.2">
      <c r="C2430" s="315">
        <v>665</v>
      </c>
      <c r="D2430" s="316" t="s">
        <v>2695</v>
      </c>
      <c r="E2430" s="317" t="s">
        <v>2384</v>
      </c>
      <c r="F2430" s="317" t="s">
        <v>3156</v>
      </c>
      <c r="G2430" s="318" t="s">
        <v>928</v>
      </c>
      <c r="H2430" s="319">
        <v>1.356666666653473</v>
      </c>
      <c r="I2430" s="319">
        <v>0</v>
      </c>
      <c r="J2430" s="319">
        <v>0</v>
      </c>
      <c r="K2430" s="320">
        <v>30</v>
      </c>
      <c r="L2430" s="320">
        <v>45</v>
      </c>
      <c r="M2430" s="320">
        <v>1</v>
      </c>
      <c r="N2430" s="333" t="s">
        <v>225</v>
      </c>
      <c r="O2430" s="333" t="s">
        <v>225</v>
      </c>
      <c r="P2430" s="334" t="s">
        <v>225</v>
      </c>
      <c r="Q2430" s="144"/>
    </row>
    <row r="2431" spans="3:17" x14ac:dyDescent="0.2">
      <c r="C2431" s="315">
        <v>666</v>
      </c>
      <c r="D2431" s="316" t="s">
        <v>2695</v>
      </c>
      <c r="E2431" s="317" t="s">
        <v>2384</v>
      </c>
      <c r="F2431" s="317" t="s">
        <v>3156</v>
      </c>
      <c r="G2431" s="318" t="s">
        <v>927</v>
      </c>
      <c r="H2431" s="319">
        <v>1.356666666653473</v>
      </c>
      <c r="I2431" s="319">
        <v>0</v>
      </c>
      <c r="J2431" s="319">
        <v>0</v>
      </c>
      <c r="K2431" s="320">
        <v>30</v>
      </c>
      <c r="L2431" s="320">
        <v>45</v>
      </c>
      <c r="M2431" s="320">
        <v>1</v>
      </c>
      <c r="N2431" s="333" t="s">
        <v>225</v>
      </c>
      <c r="O2431" s="333" t="s">
        <v>225</v>
      </c>
      <c r="P2431" s="334" t="s">
        <v>225</v>
      </c>
      <c r="Q2431" s="144"/>
    </row>
    <row r="2432" spans="3:17" x14ac:dyDescent="0.2">
      <c r="C2432" s="315">
        <v>668</v>
      </c>
      <c r="D2432" s="316" t="s">
        <v>2695</v>
      </c>
      <c r="E2432" s="317" t="s">
        <v>2384</v>
      </c>
      <c r="F2432" s="317" t="s">
        <v>3077</v>
      </c>
      <c r="G2432" s="318" t="s">
        <v>930</v>
      </c>
      <c r="H2432" s="319" t="s">
        <v>84</v>
      </c>
      <c r="I2432" s="319" t="s">
        <v>84</v>
      </c>
      <c r="J2432" s="319" t="s">
        <v>84</v>
      </c>
      <c r="K2432" s="320">
        <v>30</v>
      </c>
      <c r="L2432" s="320">
        <v>45</v>
      </c>
      <c r="M2432" s="320">
        <v>1</v>
      </c>
      <c r="N2432" s="333" t="s">
        <v>4096</v>
      </c>
      <c r="O2432" s="333" t="s">
        <v>4096</v>
      </c>
      <c r="P2432" s="334" t="s">
        <v>4096</v>
      </c>
      <c r="Q2432" s="144"/>
    </row>
    <row r="2433" spans="3:17" x14ac:dyDescent="0.2">
      <c r="C2433" s="315">
        <v>669</v>
      </c>
      <c r="D2433" s="316" t="s">
        <v>2695</v>
      </c>
      <c r="E2433" s="317" t="s">
        <v>2384</v>
      </c>
      <c r="F2433" s="317" t="s">
        <v>3157</v>
      </c>
      <c r="G2433" s="318" t="s">
        <v>937</v>
      </c>
      <c r="H2433" s="319">
        <v>6.1233333333511837</v>
      </c>
      <c r="I2433" s="319">
        <v>0</v>
      </c>
      <c r="J2433" s="319">
        <v>0</v>
      </c>
      <c r="K2433" s="320">
        <v>30</v>
      </c>
      <c r="L2433" s="320">
        <v>45</v>
      </c>
      <c r="M2433" s="320">
        <v>1</v>
      </c>
      <c r="N2433" s="333" t="s">
        <v>225</v>
      </c>
      <c r="O2433" s="333" t="s">
        <v>225</v>
      </c>
      <c r="P2433" s="334" t="s">
        <v>225</v>
      </c>
      <c r="Q2433" s="144"/>
    </row>
    <row r="2434" spans="3:17" x14ac:dyDescent="0.2">
      <c r="C2434" s="315">
        <v>670</v>
      </c>
      <c r="D2434" s="316" t="s">
        <v>2695</v>
      </c>
      <c r="E2434" s="317" t="s">
        <v>2384</v>
      </c>
      <c r="F2434" s="317" t="s">
        <v>3157</v>
      </c>
      <c r="G2434" s="318" t="s">
        <v>938</v>
      </c>
      <c r="H2434" s="319">
        <v>6.1233333333511837</v>
      </c>
      <c r="I2434" s="319">
        <v>0</v>
      </c>
      <c r="J2434" s="319">
        <v>0</v>
      </c>
      <c r="K2434" s="320">
        <v>30</v>
      </c>
      <c r="L2434" s="320">
        <v>45</v>
      </c>
      <c r="M2434" s="320">
        <v>1</v>
      </c>
      <c r="N2434" s="333" t="s">
        <v>225</v>
      </c>
      <c r="O2434" s="333" t="s">
        <v>225</v>
      </c>
      <c r="P2434" s="334" t="s">
        <v>225</v>
      </c>
      <c r="Q2434" s="144"/>
    </row>
    <row r="2435" spans="3:17" x14ac:dyDescent="0.2">
      <c r="C2435" s="315">
        <v>674</v>
      </c>
      <c r="D2435" s="316" t="s">
        <v>2695</v>
      </c>
      <c r="E2435" s="317" t="s">
        <v>2384</v>
      </c>
      <c r="F2435" s="317" t="s">
        <v>3067</v>
      </c>
      <c r="G2435" s="318" t="s">
        <v>1019</v>
      </c>
      <c r="H2435" s="319" t="s">
        <v>6222</v>
      </c>
      <c r="I2435" s="319" t="s">
        <v>6222</v>
      </c>
      <c r="J2435" s="319" t="s">
        <v>6222</v>
      </c>
      <c r="K2435" s="320">
        <v>30</v>
      </c>
      <c r="L2435" s="320">
        <v>45</v>
      </c>
      <c r="M2435" s="320">
        <v>1</v>
      </c>
      <c r="N2435" s="333" t="s">
        <v>7784</v>
      </c>
      <c r="O2435" s="333" t="s">
        <v>7784</v>
      </c>
      <c r="P2435" s="334" t="s">
        <v>7784</v>
      </c>
      <c r="Q2435" s="144"/>
    </row>
    <row r="2436" spans="3:17" x14ac:dyDescent="0.2">
      <c r="C2436" s="315">
        <v>675</v>
      </c>
      <c r="D2436" s="316" t="s">
        <v>2695</v>
      </c>
      <c r="E2436" s="317" t="s">
        <v>2384</v>
      </c>
      <c r="F2436" s="317" t="s">
        <v>3158</v>
      </c>
      <c r="G2436" s="318" t="s">
        <v>955</v>
      </c>
      <c r="H2436" s="319">
        <v>2.9999999993015083E-2</v>
      </c>
      <c r="I2436" s="319">
        <v>0</v>
      </c>
      <c r="J2436" s="319">
        <v>0</v>
      </c>
      <c r="K2436" s="320">
        <v>30</v>
      </c>
      <c r="L2436" s="320">
        <v>45</v>
      </c>
      <c r="M2436" s="320">
        <v>1</v>
      </c>
      <c r="N2436" s="333" t="s">
        <v>225</v>
      </c>
      <c r="O2436" s="333" t="s">
        <v>225</v>
      </c>
      <c r="P2436" s="334" t="s">
        <v>225</v>
      </c>
      <c r="Q2436" s="144"/>
    </row>
    <row r="2437" spans="3:17" x14ac:dyDescent="0.2">
      <c r="C2437" s="315">
        <v>676</v>
      </c>
      <c r="D2437" s="316" t="s">
        <v>2695</v>
      </c>
      <c r="E2437" s="317" t="s">
        <v>2384</v>
      </c>
      <c r="F2437" s="317" t="s">
        <v>3159</v>
      </c>
      <c r="G2437" s="318" t="s">
        <v>959</v>
      </c>
      <c r="H2437" s="319">
        <v>3.6366666666814127</v>
      </c>
      <c r="I2437" s="319">
        <v>0</v>
      </c>
      <c r="J2437" s="319">
        <v>0</v>
      </c>
      <c r="K2437" s="320">
        <v>30</v>
      </c>
      <c r="L2437" s="320">
        <v>45</v>
      </c>
      <c r="M2437" s="320">
        <v>1</v>
      </c>
      <c r="N2437" s="333" t="s">
        <v>225</v>
      </c>
      <c r="O2437" s="333" t="s">
        <v>225</v>
      </c>
      <c r="P2437" s="334" t="s">
        <v>225</v>
      </c>
      <c r="Q2437" s="144"/>
    </row>
    <row r="2438" spans="3:17" x14ac:dyDescent="0.2">
      <c r="C2438" s="315">
        <v>677</v>
      </c>
      <c r="D2438" s="316" t="s">
        <v>2695</v>
      </c>
      <c r="E2438" s="317" t="s">
        <v>2384</v>
      </c>
      <c r="F2438" s="317" t="s">
        <v>3088</v>
      </c>
      <c r="G2438" s="318" t="s">
        <v>981</v>
      </c>
      <c r="H2438" s="319" t="s">
        <v>84</v>
      </c>
      <c r="I2438" s="319" t="s">
        <v>84</v>
      </c>
      <c r="J2438" s="319" t="s">
        <v>84</v>
      </c>
      <c r="K2438" s="320">
        <v>30</v>
      </c>
      <c r="L2438" s="320">
        <v>45</v>
      </c>
      <c r="M2438" s="320">
        <v>1</v>
      </c>
      <c r="N2438" s="333" t="s">
        <v>4096</v>
      </c>
      <c r="O2438" s="333" t="s">
        <v>4096</v>
      </c>
      <c r="P2438" s="334" t="s">
        <v>4096</v>
      </c>
      <c r="Q2438" s="144"/>
    </row>
    <row r="2439" spans="3:17" x14ac:dyDescent="0.2">
      <c r="C2439" s="315">
        <v>679</v>
      </c>
      <c r="D2439" s="316" t="s">
        <v>2695</v>
      </c>
      <c r="E2439" s="317" t="s">
        <v>2384</v>
      </c>
      <c r="F2439" s="317" t="s">
        <v>3160</v>
      </c>
      <c r="G2439" s="318" t="s">
        <v>985</v>
      </c>
      <c r="H2439" s="319">
        <v>8.9266666667070247</v>
      </c>
      <c r="I2439" s="319">
        <v>2.5599999999976717</v>
      </c>
      <c r="J2439" s="319">
        <v>0.2</v>
      </c>
      <c r="K2439" s="320">
        <v>30</v>
      </c>
      <c r="L2439" s="320">
        <v>45</v>
      </c>
      <c r="M2439" s="320">
        <v>1</v>
      </c>
      <c r="N2439" s="333" t="s">
        <v>225</v>
      </c>
      <c r="O2439" s="333" t="s">
        <v>225</v>
      </c>
      <c r="P2439" s="334" t="s">
        <v>225</v>
      </c>
      <c r="Q2439" s="144"/>
    </row>
    <row r="2440" spans="3:17" x14ac:dyDescent="0.2">
      <c r="C2440" s="315">
        <v>680</v>
      </c>
      <c r="D2440" s="316" t="s">
        <v>2695</v>
      </c>
      <c r="E2440" s="317" t="s">
        <v>2384</v>
      </c>
      <c r="F2440" s="317" t="s">
        <v>3010</v>
      </c>
      <c r="G2440" s="318" t="s">
        <v>991</v>
      </c>
      <c r="H2440" s="319">
        <v>2.0533333332859911</v>
      </c>
      <c r="I2440" s="319">
        <v>0</v>
      </c>
      <c r="J2440" s="319">
        <v>0</v>
      </c>
      <c r="K2440" s="320">
        <v>30</v>
      </c>
      <c r="L2440" s="320">
        <v>45</v>
      </c>
      <c r="M2440" s="320">
        <v>1</v>
      </c>
      <c r="N2440" s="333" t="s">
        <v>225</v>
      </c>
      <c r="O2440" s="333" t="s">
        <v>225</v>
      </c>
      <c r="P2440" s="334" t="s">
        <v>225</v>
      </c>
      <c r="Q2440" s="144"/>
    </row>
    <row r="2441" spans="3:17" x14ac:dyDescent="0.2">
      <c r="C2441" s="315">
        <v>681</v>
      </c>
      <c r="D2441" s="316" t="s">
        <v>2695</v>
      </c>
      <c r="E2441" s="317" t="s">
        <v>2384</v>
      </c>
      <c r="F2441" s="317" t="s">
        <v>3161</v>
      </c>
      <c r="G2441" s="318" t="s">
        <v>345</v>
      </c>
      <c r="H2441" s="319">
        <v>6.273333333281335</v>
      </c>
      <c r="I2441" s="319">
        <v>0</v>
      </c>
      <c r="J2441" s="319">
        <v>0</v>
      </c>
      <c r="K2441" s="320">
        <v>30</v>
      </c>
      <c r="L2441" s="320">
        <v>45</v>
      </c>
      <c r="M2441" s="320">
        <v>1</v>
      </c>
      <c r="N2441" s="333" t="s">
        <v>225</v>
      </c>
      <c r="O2441" s="333" t="s">
        <v>225</v>
      </c>
      <c r="P2441" s="334" t="s">
        <v>225</v>
      </c>
      <c r="Q2441" s="144"/>
    </row>
    <row r="2442" spans="3:17" x14ac:dyDescent="0.2">
      <c r="C2442" s="315">
        <v>684</v>
      </c>
      <c r="D2442" s="316" t="s">
        <v>2695</v>
      </c>
      <c r="E2442" s="317" t="s">
        <v>2384</v>
      </c>
      <c r="F2442" s="317" t="s">
        <v>3094</v>
      </c>
      <c r="G2442" s="318" t="s">
        <v>1005</v>
      </c>
      <c r="H2442" s="319" t="s">
        <v>84</v>
      </c>
      <c r="I2442" s="319" t="s">
        <v>84</v>
      </c>
      <c r="J2442" s="319" t="s">
        <v>84</v>
      </c>
      <c r="K2442" s="320">
        <v>30</v>
      </c>
      <c r="L2442" s="320">
        <v>45</v>
      </c>
      <c r="M2442" s="320">
        <v>1</v>
      </c>
      <c r="N2442" s="333" t="s">
        <v>4096</v>
      </c>
      <c r="O2442" s="333" t="s">
        <v>4096</v>
      </c>
      <c r="P2442" s="334" t="s">
        <v>4096</v>
      </c>
      <c r="Q2442" s="144"/>
    </row>
    <row r="2443" spans="3:17" x14ac:dyDescent="0.2">
      <c r="C2443" s="315">
        <v>213</v>
      </c>
      <c r="D2443" s="316" t="s">
        <v>2695</v>
      </c>
      <c r="E2443" s="317" t="s">
        <v>2384</v>
      </c>
      <c r="F2443" s="317" t="s">
        <v>3128</v>
      </c>
      <c r="G2443" s="318" t="s">
        <v>3782</v>
      </c>
      <c r="H2443" s="319" t="s">
        <v>84</v>
      </c>
      <c r="I2443" s="319" t="s">
        <v>84</v>
      </c>
      <c r="J2443" s="319" t="s">
        <v>84</v>
      </c>
      <c r="K2443" s="320">
        <v>30</v>
      </c>
      <c r="L2443" s="320">
        <v>45</v>
      </c>
      <c r="M2443" s="320">
        <v>1</v>
      </c>
      <c r="N2443" s="333" t="s">
        <v>4096</v>
      </c>
      <c r="O2443" s="333" t="s">
        <v>4096</v>
      </c>
      <c r="P2443" s="334" t="s">
        <v>4096</v>
      </c>
      <c r="Q2443" s="144"/>
    </row>
    <row r="2444" spans="3:17" x14ac:dyDescent="0.2">
      <c r="C2444" s="315">
        <v>688</v>
      </c>
      <c r="D2444" s="316" t="s">
        <v>2695</v>
      </c>
      <c r="E2444" s="317" t="s">
        <v>2384</v>
      </c>
      <c r="F2444" s="317" t="s">
        <v>2749</v>
      </c>
      <c r="G2444" s="318" t="s">
        <v>896</v>
      </c>
      <c r="H2444" s="319">
        <v>2.533333333313931</v>
      </c>
      <c r="I2444" s="319">
        <v>0</v>
      </c>
      <c r="J2444" s="319">
        <v>0</v>
      </c>
      <c r="K2444" s="320">
        <v>30</v>
      </c>
      <c r="L2444" s="320">
        <v>45</v>
      </c>
      <c r="M2444" s="320">
        <v>1</v>
      </c>
      <c r="N2444" s="333" t="s">
        <v>225</v>
      </c>
      <c r="O2444" s="333" t="s">
        <v>225</v>
      </c>
      <c r="P2444" s="334" t="s">
        <v>225</v>
      </c>
      <c r="Q2444" s="144"/>
    </row>
    <row r="2445" spans="3:17" x14ac:dyDescent="0.2">
      <c r="C2445" s="315">
        <v>689</v>
      </c>
      <c r="D2445" s="316" t="s">
        <v>2695</v>
      </c>
      <c r="E2445" s="317" t="s">
        <v>2384</v>
      </c>
      <c r="F2445" s="317" t="s">
        <v>3162</v>
      </c>
      <c r="G2445" s="318" t="s">
        <v>1053</v>
      </c>
      <c r="H2445" s="319">
        <v>4.2</v>
      </c>
      <c r="I2445" s="319">
        <v>1.3266666666604578</v>
      </c>
      <c r="J2445" s="319">
        <v>0.2</v>
      </c>
      <c r="K2445" s="320">
        <v>30</v>
      </c>
      <c r="L2445" s="320">
        <v>45</v>
      </c>
      <c r="M2445" s="320">
        <v>1</v>
      </c>
      <c r="N2445" s="333" t="s">
        <v>225</v>
      </c>
      <c r="O2445" s="333" t="s">
        <v>225</v>
      </c>
      <c r="P2445" s="334" t="s">
        <v>225</v>
      </c>
      <c r="Q2445" s="144"/>
    </row>
    <row r="2446" spans="3:17" x14ac:dyDescent="0.2">
      <c r="C2446" s="315">
        <v>690</v>
      </c>
      <c r="D2446" s="316" t="s">
        <v>2695</v>
      </c>
      <c r="E2446" s="317" t="s">
        <v>2384</v>
      </c>
      <c r="F2446" s="317" t="s">
        <v>3163</v>
      </c>
      <c r="G2446" s="318" t="s">
        <v>1063</v>
      </c>
      <c r="H2446" s="319">
        <v>3.3166666666162201</v>
      </c>
      <c r="I2446" s="319">
        <v>0</v>
      </c>
      <c r="J2446" s="319">
        <v>0</v>
      </c>
      <c r="K2446" s="320">
        <v>30</v>
      </c>
      <c r="L2446" s="320">
        <v>45</v>
      </c>
      <c r="M2446" s="320">
        <v>1</v>
      </c>
      <c r="N2446" s="333" t="s">
        <v>225</v>
      </c>
      <c r="O2446" s="333" t="s">
        <v>225</v>
      </c>
      <c r="P2446" s="334" t="s">
        <v>225</v>
      </c>
      <c r="Q2446" s="144"/>
    </row>
    <row r="2447" spans="3:17" x14ac:dyDescent="0.2">
      <c r="C2447" s="315">
        <v>691</v>
      </c>
      <c r="D2447" s="316" t="s">
        <v>2695</v>
      </c>
      <c r="E2447" s="317" t="s">
        <v>2384</v>
      </c>
      <c r="F2447" s="317" t="s">
        <v>3163</v>
      </c>
      <c r="G2447" s="318" t="s">
        <v>1064</v>
      </c>
      <c r="H2447" s="319">
        <v>2.9133333333302289</v>
      </c>
      <c r="I2447" s="319">
        <v>0</v>
      </c>
      <c r="J2447" s="319">
        <v>0</v>
      </c>
      <c r="K2447" s="320">
        <v>30</v>
      </c>
      <c r="L2447" s="320">
        <v>45</v>
      </c>
      <c r="M2447" s="320">
        <v>1</v>
      </c>
      <c r="N2447" s="333" t="s">
        <v>225</v>
      </c>
      <c r="O2447" s="333" t="s">
        <v>225</v>
      </c>
      <c r="P2447" s="334" t="s">
        <v>225</v>
      </c>
      <c r="Q2447" s="144"/>
    </row>
    <row r="2448" spans="3:17" x14ac:dyDescent="0.2">
      <c r="C2448" s="315">
        <v>692</v>
      </c>
      <c r="D2448" s="316" t="s">
        <v>2695</v>
      </c>
      <c r="E2448" s="317" t="s">
        <v>2384</v>
      </c>
      <c r="F2448" s="317" t="s">
        <v>3164</v>
      </c>
      <c r="G2448" s="318" t="s">
        <v>1088</v>
      </c>
      <c r="H2448" s="319">
        <v>3.4966666666441597</v>
      </c>
      <c r="I2448" s="319">
        <v>0</v>
      </c>
      <c r="J2448" s="319">
        <v>0</v>
      </c>
      <c r="K2448" s="320">
        <v>30</v>
      </c>
      <c r="L2448" s="320">
        <v>45</v>
      </c>
      <c r="M2448" s="320">
        <v>1</v>
      </c>
      <c r="N2448" s="333" t="s">
        <v>225</v>
      </c>
      <c r="O2448" s="333" t="s">
        <v>225</v>
      </c>
      <c r="P2448" s="334" t="s">
        <v>225</v>
      </c>
      <c r="Q2448" s="144"/>
    </row>
    <row r="2449" spans="3:17" x14ac:dyDescent="0.2">
      <c r="C2449" s="315">
        <v>693</v>
      </c>
      <c r="D2449" s="316" t="s">
        <v>2695</v>
      </c>
      <c r="E2449" s="317" t="s">
        <v>2384</v>
      </c>
      <c r="F2449" s="317" t="s">
        <v>3165</v>
      </c>
      <c r="G2449" s="318" t="s">
        <v>1090</v>
      </c>
      <c r="H2449" s="319">
        <v>1.7566666666651145</v>
      </c>
      <c r="I2449" s="319">
        <v>6.1699999999953441</v>
      </c>
      <c r="J2449" s="319">
        <v>0</v>
      </c>
      <c r="K2449" s="320">
        <v>30</v>
      </c>
      <c r="L2449" s="320">
        <v>45</v>
      </c>
      <c r="M2449" s="320">
        <v>1</v>
      </c>
      <c r="N2449" s="333" t="s">
        <v>225</v>
      </c>
      <c r="O2449" s="333" t="s">
        <v>225</v>
      </c>
      <c r="P2449" s="334" t="s">
        <v>225</v>
      </c>
      <c r="Q2449" s="144"/>
    </row>
    <row r="2450" spans="3:17" x14ac:dyDescent="0.2">
      <c r="C2450" s="315">
        <v>694</v>
      </c>
      <c r="D2450" s="316" t="s">
        <v>2695</v>
      </c>
      <c r="E2450" s="317" t="s">
        <v>2384</v>
      </c>
      <c r="F2450" s="317" t="s">
        <v>3165</v>
      </c>
      <c r="G2450" s="318" t="s">
        <v>1091</v>
      </c>
      <c r="H2450" s="319">
        <v>1.7566666666651145</v>
      </c>
      <c r="I2450" s="319">
        <v>0</v>
      </c>
      <c r="J2450" s="319">
        <v>0</v>
      </c>
      <c r="K2450" s="320">
        <v>30</v>
      </c>
      <c r="L2450" s="320">
        <v>45</v>
      </c>
      <c r="M2450" s="320">
        <v>1</v>
      </c>
      <c r="N2450" s="333" t="s">
        <v>225</v>
      </c>
      <c r="O2450" s="333" t="s">
        <v>225</v>
      </c>
      <c r="P2450" s="334" t="s">
        <v>225</v>
      </c>
      <c r="Q2450" s="144"/>
    </row>
    <row r="2451" spans="3:17" x14ac:dyDescent="0.2">
      <c r="C2451" s="315">
        <v>696</v>
      </c>
      <c r="D2451" s="316" t="s">
        <v>2695</v>
      </c>
      <c r="E2451" s="317" t="s">
        <v>2384</v>
      </c>
      <c r="F2451" s="317" t="s">
        <v>3166</v>
      </c>
      <c r="G2451" s="318" t="s">
        <v>1101</v>
      </c>
      <c r="H2451" s="319">
        <v>6.0433333334047354</v>
      </c>
      <c r="I2451" s="319">
        <v>2.6666666683740917E-2</v>
      </c>
      <c r="J2451" s="319">
        <v>0.2</v>
      </c>
      <c r="K2451" s="320">
        <v>30</v>
      </c>
      <c r="L2451" s="320">
        <v>45</v>
      </c>
      <c r="M2451" s="320">
        <v>1</v>
      </c>
      <c r="N2451" s="333" t="s">
        <v>225</v>
      </c>
      <c r="O2451" s="333" t="s">
        <v>225</v>
      </c>
      <c r="P2451" s="334" t="s">
        <v>225</v>
      </c>
      <c r="Q2451" s="144"/>
    </row>
    <row r="2452" spans="3:17" x14ac:dyDescent="0.2">
      <c r="C2452" s="315">
        <v>707</v>
      </c>
      <c r="D2452" s="316" t="s">
        <v>2695</v>
      </c>
      <c r="E2452" s="317" t="s">
        <v>2384</v>
      </c>
      <c r="F2452" s="317" t="s">
        <v>3167</v>
      </c>
      <c r="G2452" s="318" t="s">
        <v>923</v>
      </c>
      <c r="H2452" s="319" t="s">
        <v>84</v>
      </c>
      <c r="I2452" s="319" t="s">
        <v>84</v>
      </c>
      <c r="J2452" s="319" t="s">
        <v>84</v>
      </c>
      <c r="K2452" s="320">
        <v>30</v>
      </c>
      <c r="L2452" s="320">
        <v>45</v>
      </c>
      <c r="M2452" s="320">
        <v>1</v>
      </c>
      <c r="N2452" s="333" t="s">
        <v>4096</v>
      </c>
      <c r="O2452" s="333" t="s">
        <v>4096</v>
      </c>
      <c r="P2452" s="334" t="s">
        <v>4096</v>
      </c>
      <c r="Q2452" s="144"/>
    </row>
    <row r="2453" spans="3:17" x14ac:dyDescent="0.2">
      <c r="C2453" s="315">
        <v>708</v>
      </c>
      <c r="D2453" s="316" t="s">
        <v>2695</v>
      </c>
      <c r="E2453" s="317" t="s">
        <v>2384</v>
      </c>
      <c r="F2453" s="317" t="s">
        <v>3167</v>
      </c>
      <c r="G2453" s="318" t="s">
        <v>924</v>
      </c>
      <c r="H2453" s="319" t="s">
        <v>84</v>
      </c>
      <c r="I2453" s="319" t="s">
        <v>84</v>
      </c>
      <c r="J2453" s="319" t="s">
        <v>84</v>
      </c>
      <c r="K2453" s="320">
        <v>30</v>
      </c>
      <c r="L2453" s="320">
        <v>45</v>
      </c>
      <c r="M2453" s="320">
        <v>1</v>
      </c>
      <c r="N2453" s="333" t="s">
        <v>4096</v>
      </c>
      <c r="O2453" s="333" t="s">
        <v>4096</v>
      </c>
      <c r="P2453" s="334" t="s">
        <v>4096</v>
      </c>
      <c r="Q2453" s="144"/>
    </row>
    <row r="2454" spans="3:17" x14ac:dyDescent="0.2">
      <c r="C2454" s="315">
        <v>709</v>
      </c>
      <c r="D2454" s="316" t="s">
        <v>2695</v>
      </c>
      <c r="E2454" s="317" t="s">
        <v>2384</v>
      </c>
      <c r="F2454" s="317" t="s">
        <v>2821</v>
      </c>
      <c r="G2454" s="318" t="s">
        <v>1010</v>
      </c>
      <c r="H2454" s="319">
        <v>4.6366666666581295</v>
      </c>
      <c r="I2454" s="319">
        <v>0</v>
      </c>
      <c r="J2454" s="319">
        <v>0</v>
      </c>
      <c r="K2454" s="320">
        <v>30</v>
      </c>
      <c r="L2454" s="320">
        <v>45</v>
      </c>
      <c r="M2454" s="320">
        <v>1</v>
      </c>
      <c r="N2454" s="333" t="s">
        <v>225</v>
      </c>
      <c r="O2454" s="333" t="s">
        <v>225</v>
      </c>
      <c r="P2454" s="334" t="s">
        <v>225</v>
      </c>
      <c r="Q2454" s="144"/>
    </row>
    <row r="2455" spans="3:17" x14ac:dyDescent="0.2">
      <c r="C2455" s="315">
        <v>712</v>
      </c>
      <c r="D2455" s="316" t="s">
        <v>2695</v>
      </c>
      <c r="E2455" s="317" t="s">
        <v>2384</v>
      </c>
      <c r="F2455" s="317" t="s">
        <v>3168</v>
      </c>
      <c r="G2455" s="318" t="s">
        <v>1039</v>
      </c>
      <c r="H2455" s="319">
        <v>5.1866666667046957</v>
      </c>
      <c r="I2455" s="319">
        <v>0</v>
      </c>
      <c r="J2455" s="319">
        <v>0</v>
      </c>
      <c r="K2455" s="320">
        <v>30</v>
      </c>
      <c r="L2455" s="320">
        <v>45</v>
      </c>
      <c r="M2455" s="320">
        <v>1</v>
      </c>
      <c r="N2455" s="333" t="s">
        <v>225</v>
      </c>
      <c r="O2455" s="333" t="s">
        <v>225</v>
      </c>
      <c r="P2455" s="334" t="s">
        <v>225</v>
      </c>
      <c r="Q2455" s="144"/>
    </row>
    <row r="2456" spans="3:17" x14ac:dyDescent="0.2">
      <c r="C2456" s="315">
        <v>713</v>
      </c>
      <c r="D2456" s="316" t="s">
        <v>2695</v>
      </c>
      <c r="E2456" s="317" t="s">
        <v>2384</v>
      </c>
      <c r="F2456" s="317" t="s">
        <v>3169</v>
      </c>
      <c r="G2456" s="318" t="s">
        <v>1050</v>
      </c>
      <c r="H2456" s="319">
        <v>10.506666666653473</v>
      </c>
      <c r="I2456" s="319">
        <v>0</v>
      </c>
      <c r="J2456" s="319">
        <v>0</v>
      </c>
      <c r="K2456" s="320">
        <v>30</v>
      </c>
      <c r="L2456" s="320">
        <v>45</v>
      </c>
      <c r="M2456" s="320">
        <v>1</v>
      </c>
      <c r="N2456" s="333" t="s">
        <v>225</v>
      </c>
      <c r="O2456" s="333" t="s">
        <v>225</v>
      </c>
      <c r="P2456" s="334" t="s">
        <v>225</v>
      </c>
      <c r="Q2456" s="144"/>
    </row>
    <row r="2457" spans="3:17" x14ac:dyDescent="0.2">
      <c r="C2457" s="315">
        <v>714</v>
      </c>
      <c r="D2457" s="316" t="s">
        <v>2695</v>
      </c>
      <c r="E2457" s="317" t="s">
        <v>2384</v>
      </c>
      <c r="F2457" s="317" t="s">
        <v>3169</v>
      </c>
      <c r="G2457" s="318" t="s">
        <v>1051</v>
      </c>
      <c r="H2457" s="319">
        <v>10.506666666653473</v>
      </c>
      <c r="I2457" s="319">
        <v>0</v>
      </c>
      <c r="J2457" s="319">
        <v>0</v>
      </c>
      <c r="K2457" s="320">
        <v>30</v>
      </c>
      <c r="L2457" s="320">
        <v>45</v>
      </c>
      <c r="M2457" s="320">
        <v>1</v>
      </c>
      <c r="N2457" s="333" t="s">
        <v>225</v>
      </c>
      <c r="O2457" s="333" t="s">
        <v>225</v>
      </c>
      <c r="P2457" s="334" t="s">
        <v>225</v>
      </c>
      <c r="Q2457" s="144"/>
    </row>
    <row r="2458" spans="3:17" x14ac:dyDescent="0.2">
      <c r="C2458" s="315">
        <v>715</v>
      </c>
      <c r="D2458" s="316" t="s">
        <v>2695</v>
      </c>
      <c r="E2458" s="317" t="s">
        <v>2384</v>
      </c>
      <c r="F2458" s="317" t="s">
        <v>3074</v>
      </c>
      <c r="G2458" s="318" t="s">
        <v>912</v>
      </c>
      <c r="H2458" s="319">
        <v>21.126666666695385</v>
      </c>
      <c r="I2458" s="319">
        <v>0.90666666665347295</v>
      </c>
      <c r="J2458" s="319">
        <v>0</v>
      </c>
      <c r="K2458" s="320">
        <v>30</v>
      </c>
      <c r="L2458" s="320">
        <v>45</v>
      </c>
      <c r="M2458" s="320">
        <v>1</v>
      </c>
      <c r="N2458" s="333" t="s">
        <v>225</v>
      </c>
      <c r="O2458" s="333" t="s">
        <v>225</v>
      </c>
      <c r="P2458" s="334" t="s">
        <v>225</v>
      </c>
      <c r="Q2458" s="144"/>
    </row>
    <row r="2459" spans="3:17" x14ac:dyDescent="0.2">
      <c r="C2459" s="315">
        <v>717</v>
      </c>
      <c r="D2459" s="316" t="s">
        <v>2695</v>
      </c>
      <c r="E2459" s="317" t="s">
        <v>2384</v>
      </c>
      <c r="F2459" s="317" t="s">
        <v>3121</v>
      </c>
      <c r="G2459" s="318" t="s">
        <v>3170</v>
      </c>
      <c r="H2459" s="319" t="s">
        <v>84</v>
      </c>
      <c r="I2459" s="319" t="s">
        <v>84</v>
      </c>
      <c r="J2459" s="319" t="s">
        <v>84</v>
      </c>
      <c r="K2459" s="320">
        <v>30</v>
      </c>
      <c r="L2459" s="320">
        <v>45</v>
      </c>
      <c r="M2459" s="320">
        <v>1</v>
      </c>
      <c r="N2459" s="333" t="s">
        <v>4096</v>
      </c>
      <c r="O2459" s="333" t="s">
        <v>4096</v>
      </c>
      <c r="P2459" s="334" t="s">
        <v>4096</v>
      </c>
      <c r="Q2459" s="144"/>
    </row>
    <row r="2460" spans="3:17" x14ac:dyDescent="0.2">
      <c r="C2460" s="315">
        <v>719</v>
      </c>
      <c r="D2460" s="316" t="s">
        <v>2695</v>
      </c>
      <c r="E2460" s="317" t="s">
        <v>2384</v>
      </c>
      <c r="F2460" s="317" t="s">
        <v>3105</v>
      </c>
      <c r="G2460" s="318" t="s">
        <v>1067</v>
      </c>
      <c r="H2460" s="319">
        <v>0</v>
      </c>
      <c r="I2460" s="319">
        <v>1.333333330694586E-2</v>
      </c>
      <c r="J2460" s="319">
        <v>0</v>
      </c>
      <c r="K2460" s="320">
        <v>30</v>
      </c>
      <c r="L2460" s="320">
        <v>45</v>
      </c>
      <c r="M2460" s="320">
        <v>1</v>
      </c>
      <c r="N2460" s="333" t="s">
        <v>225</v>
      </c>
      <c r="O2460" s="333" t="s">
        <v>225</v>
      </c>
      <c r="P2460" s="334" t="s">
        <v>225</v>
      </c>
      <c r="Q2460" s="144"/>
    </row>
    <row r="2461" spans="3:17" x14ac:dyDescent="0.2">
      <c r="C2461" s="315">
        <v>720</v>
      </c>
      <c r="D2461" s="316" t="s">
        <v>2695</v>
      </c>
      <c r="E2461" s="317" t="s">
        <v>2384</v>
      </c>
      <c r="F2461" s="317" t="s">
        <v>3111</v>
      </c>
      <c r="G2461" s="318" t="s">
        <v>1080</v>
      </c>
      <c r="H2461" s="319">
        <v>3.0066666666883979</v>
      </c>
      <c r="I2461" s="319">
        <v>0.14000000000232832</v>
      </c>
      <c r="J2461" s="319">
        <v>0.4</v>
      </c>
      <c r="K2461" s="320">
        <v>30</v>
      </c>
      <c r="L2461" s="320">
        <v>45</v>
      </c>
      <c r="M2461" s="320">
        <v>1</v>
      </c>
      <c r="N2461" s="333" t="s">
        <v>225</v>
      </c>
      <c r="O2461" s="333" t="s">
        <v>225</v>
      </c>
      <c r="P2461" s="334" t="s">
        <v>225</v>
      </c>
      <c r="Q2461" s="144"/>
    </row>
    <row r="2462" spans="3:17" x14ac:dyDescent="0.2">
      <c r="C2462" s="315">
        <v>722</v>
      </c>
      <c r="D2462" s="316" t="s">
        <v>2695</v>
      </c>
      <c r="E2462" s="317" t="s">
        <v>2384</v>
      </c>
      <c r="F2462" s="317" t="s">
        <v>3111</v>
      </c>
      <c r="G2462" s="318" t="s">
        <v>1078</v>
      </c>
      <c r="H2462" s="319">
        <v>0.10000000001164154</v>
      </c>
      <c r="I2462" s="319">
        <v>0</v>
      </c>
      <c r="J2462" s="319">
        <v>0</v>
      </c>
      <c r="K2462" s="320">
        <v>30</v>
      </c>
      <c r="L2462" s="320">
        <v>45</v>
      </c>
      <c r="M2462" s="320">
        <v>1</v>
      </c>
      <c r="N2462" s="333" t="s">
        <v>225</v>
      </c>
      <c r="O2462" s="333" t="s">
        <v>225</v>
      </c>
      <c r="P2462" s="334" t="s">
        <v>225</v>
      </c>
      <c r="Q2462" s="144"/>
    </row>
    <row r="2463" spans="3:17" x14ac:dyDescent="0.2">
      <c r="C2463" s="315">
        <v>726</v>
      </c>
      <c r="D2463" s="316" t="s">
        <v>2695</v>
      </c>
      <c r="E2463" s="317" t="s">
        <v>2384</v>
      </c>
      <c r="F2463" s="317" t="s">
        <v>3171</v>
      </c>
      <c r="G2463" s="318" t="s">
        <v>987</v>
      </c>
      <c r="H2463" s="319">
        <v>2.3600000000093133</v>
      </c>
      <c r="I2463" s="319">
        <v>1.1600000000093134</v>
      </c>
      <c r="J2463" s="319">
        <v>0.2</v>
      </c>
      <c r="K2463" s="320">
        <v>30</v>
      </c>
      <c r="L2463" s="320">
        <v>45</v>
      </c>
      <c r="M2463" s="320">
        <v>1</v>
      </c>
      <c r="N2463" s="333" t="s">
        <v>225</v>
      </c>
      <c r="O2463" s="333" t="s">
        <v>225</v>
      </c>
      <c r="P2463" s="334" t="s">
        <v>225</v>
      </c>
      <c r="Q2463" s="144"/>
    </row>
    <row r="2464" spans="3:17" x14ac:dyDescent="0.2">
      <c r="C2464" s="315">
        <v>727</v>
      </c>
      <c r="D2464" s="316" t="s">
        <v>2695</v>
      </c>
      <c r="E2464" s="317" t="s">
        <v>2384</v>
      </c>
      <c r="F2464" s="317" t="s">
        <v>2751</v>
      </c>
      <c r="G2464" s="318" t="s">
        <v>3172</v>
      </c>
      <c r="H2464" s="319">
        <v>14.843333333346528</v>
      </c>
      <c r="I2464" s="319">
        <v>0.92666666664881636</v>
      </c>
      <c r="J2464" s="319">
        <v>0</v>
      </c>
      <c r="K2464" s="320">
        <v>30</v>
      </c>
      <c r="L2464" s="320">
        <v>45</v>
      </c>
      <c r="M2464" s="320">
        <v>1</v>
      </c>
      <c r="N2464" s="333" t="s">
        <v>225</v>
      </c>
      <c r="O2464" s="333" t="s">
        <v>225</v>
      </c>
      <c r="P2464" s="334" t="s">
        <v>225</v>
      </c>
      <c r="Q2464" s="144"/>
    </row>
    <row r="2465" spans="3:17" x14ac:dyDescent="0.2">
      <c r="C2465" s="315">
        <v>729</v>
      </c>
      <c r="D2465" s="316" t="s">
        <v>2695</v>
      </c>
      <c r="E2465" s="317" t="s">
        <v>2384</v>
      </c>
      <c r="F2465" s="317" t="s">
        <v>3108</v>
      </c>
      <c r="G2465" s="318" t="s">
        <v>1072</v>
      </c>
      <c r="H2465" s="319">
        <v>5.3466666666674429</v>
      </c>
      <c r="I2465" s="319">
        <v>0</v>
      </c>
      <c r="J2465" s="319">
        <v>0</v>
      </c>
      <c r="K2465" s="320">
        <v>30</v>
      </c>
      <c r="L2465" s="320">
        <v>45</v>
      </c>
      <c r="M2465" s="320">
        <v>1</v>
      </c>
      <c r="N2465" s="333" t="s">
        <v>225</v>
      </c>
      <c r="O2465" s="333" t="s">
        <v>225</v>
      </c>
      <c r="P2465" s="334" t="s">
        <v>225</v>
      </c>
      <c r="Q2465" s="144"/>
    </row>
    <row r="2466" spans="3:17" x14ac:dyDescent="0.2">
      <c r="C2466" s="315">
        <v>732</v>
      </c>
      <c r="D2466" s="316" t="s">
        <v>2695</v>
      </c>
      <c r="E2466" s="317" t="s">
        <v>2384</v>
      </c>
      <c r="F2466" s="317" t="s">
        <v>3103</v>
      </c>
      <c r="G2466" s="318" t="s">
        <v>1047</v>
      </c>
      <c r="H2466" s="319" t="s">
        <v>84</v>
      </c>
      <c r="I2466" s="319" t="s">
        <v>84</v>
      </c>
      <c r="J2466" s="319" t="s">
        <v>84</v>
      </c>
      <c r="K2466" s="320">
        <v>30</v>
      </c>
      <c r="L2466" s="320">
        <v>45</v>
      </c>
      <c r="M2466" s="320">
        <v>1</v>
      </c>
      <c r="N2466" s="333" t="s">
        <v>4096</v>
      </c>
      <c r="O2466" s="333" t="s">
        <v>4096</v>
      </c>
      <c r="P2466" s="334" t="s">
        <v>4096</v>
      </c>
      <c r="Q2466" s="144"/>
    </row>
    <row r="2467" spans="3:17" x14ac:dyDescent="0.2">
      <c r="C2467" s="315">
        <v>733</v>
      </c>
      <c r="D2467" s="316" t="s">
        <v>2695</v>
      </c>
      <c r="E2467" s="317" t="s">
        <v>2384</v>
      </c>
      <c r="F2467" s="317" t="s">
        <v>3173</v>
      </c>
      <c r="G2467" s="318" t="s">
        <v>960</v>
      </c>
      <c r="H2467" s="319">
        <v>7.4299999999813737</v>
      </c>
      <c r="I2467" s="319">
        <v>2.8100000000093135</v>
      </c>
      <c r="J2467" s="319">
        <v>0</v>
      </c>
      <c r="K2467" s="320">
        <v>30</v>
      </c>
      <c r="L2467" s="320">
        <v>45</v>
      </c>
      <c r="M2467" s="320">
        <v>1</v>
      </c>
      <c r="N2467" s="333" t="s">
        <v>225</v>
      </c>
      <c r="O2467" s="333" t="s">
        <v>225</v>
      </c>
      <c r="P2467" s="334" t="s">
        <v>225</v>
      </c>
      <c r="Q2467" s="144"/>
    </row>
    <row r="2468" spans="3:17" x14ac:dyDescent="0.2">
      <c r="C2468" s="315">
        <v>734</v>
      </c>
      <c r="D2468" s="316" t="s">
        <v>2695</v>
      </c>
      <c r="E2468" s="317" t="s">
        <v>2384</v>
      </c>
      <c r="F2468" s="317" t="s">
        <v>3173</v>
      </c>
      <c r="G2468" s="318" t="s">
        <v>961</v>
      </c>
      <c r="H2468" s="319">
        <v>16.940000000002328</v>
      </c>
      <c r="I2468" s="319">
        <v>0</v>
      </c>
      <c r="J2468" s="319">
        <v>0</v>
      </c>
      <c r="K2468" s="320">
        <v>30</v>
      </c>
      <c r="L2468" s="320">
        <v>45</v>
      </c>
      <c r="M2468" s="320">
        <v>1</v>
      </c>
      <c r="N2468" s="333" t="s">
        <v>225</v>
      </c>
      <c r="O2468" s="333" t="s">
        <v>225</v>
      </c>
      <c r="P2468" s="334" t="s">
        <v>225</v>
      </c>
      <c r="Q2468" s="144"/>
    </row>
    <row r="2469" spans="3:17" x14ac:dyDescent="0.2">
      <c r="C2469" s="315">
        <v>735</v>
      </c>
      <c r="D2469" s="316" t="s">
        <v>2695</v>
      </c>
      <c r="E2469" s="317" t="s">
        <v>2384</v>
      </c>
      <c r="F2469" s="317" t="s">
        <v>3173</v>
      </c>
      <c r="G2469" s="318" t="s">
        <v>963</v>
      </c>
      <c r="H2469" s="319" t="s">
        <v>84</v>
      </c>
      <c r="I2469" s="319" t="s">
        <v>84</v>
      </c>
      <c r="J2469" s="319" t="s">
        <v>84</v>
      </c>
      <c r="K2469" s="320">
        <v>30</v>
      </c>
      <c r="L2469" s="320">
        <v>45</v>
      </c>
      <c r="M2469" s="320">
        <v>1</v>
      </c>
      <c r="N2469" s="333" t="s">
        <v>4096</v>
      </c>
      <c r="O2469" s="333" t="s">
        <v>4096</v>
      </c>
      <c r="P2469" s="334" t="s">
        <v>4096</v>
      </c>
      <c r="Q2469" s="144"/>
    </row>
    <row r="2470" spans="3:17" x14ac:dyDescent="0.2">
      <c r="C2470" s="315">
        <v>736</v>
      </c>
      <c r="D2470" s="316" t="s">
        <v>2695</v>
      </c>
      <c r="E2470" s="317" t="s">
        <v>2384</v>
      </c>
      <c r="F2470" s="317" t="s">
        <v>3173</v>
      </c>
      <c r="G2470" s="318" t="s">
        <v>962</v>
      </c>
      <c r="H2470" s="319">
        <v>23.4800000000163</v>
      </c>
      <c r="I2470" s="319">
        <v>0</v>
      </c>
      <c r="J2470" s="319">
        <v>0</v>
      </c>
      <c r="K2470" s="320">
        <v>30</v>
      </c>
      <c r="L2470" s="320">
        <v>45</v>
      </c>
      <c r="M2470" s="320">
        <v>1</v>
      </c>
      <c r="N2470" s="333" t="s">
        <v>225</v>
      </c>
      <c r="O2470" s="333" t="s">
        <v>225</v>
      </c>
      <c r="P2470" s="334" t="s">
        <v>225</v>
      </c>
      <c r="Q2470" s="144"/>
    </row>
    <row r="2471" spans="3:17" x14ac:dyDescent="0.2">
      <c r="C2471" s="315">
        <v>737</v>
      </c>
      <c r="D2471" s="316" t="s">
        <v>2695</v>
      </c>
      <c r="E2471" s="317" t="s">
        <v>2384</v>
      </c>
      <c r="F2471" s="317" t="s">
        <v>3092</v>
      </c>
      <c r="G2471" s="318" t="s">
        <v>1001</v>
      </c>
      <c r="H2471" s="319" t="s">
        <v>84</v>
      </c>
      <c r="I2471" s="319" t="s">
        <v>84</v>
      </c>
      <c r="J2471" s="319" t="s">
        <v>84</v>
      </c>
      <c r="K2471" s="320">
        <v>30</v>
      </c>
      <c r="L2471" s="320">
        <v>45</v>
      </c>
      <c r="M2471" s="320">
        <v>1</v>
      </c>
      <c r="N2471" s="333" t="s">
        <v>4096</v>
      </c>
      <c r="O2471" s="333" t="s">
        <v>4096</v>
      </c>
      <c r="P2471" s="334" t="s">
        <v>4096</v>
      </c>
      <c r="Q2471" s="144"/>
    </row>
    <row r="2472" spans="3:17" x14ac:dyDescent="0.2">
      <c r="C2472" s="315">
        <v>738</v>
      </c>
      <c r="D2472" s="316" t="s">
        <v>2695</v>
      </c>
      <c r="E2472" s="317" t="s">
        <v>2384</v>
      </c>
      <c r="F2472" s="317" t="s">
        <v>3076</v>
      </c>
      <c r="G2472" s="318" t="s">
        <v>925</v>
      </c>
      <c r="H2472" s="319">
        <v>149.06999999997205</v>
      </c>
      <c r="I2472" s="319">
        <v>0</v>
      </c>
      <c r="J2472" s="319">
        <v>0</v>
      </c>
      <c r="K2472" s="320">
        <v>30</v>
      </c>
      <c r="L2472" s="320">
        <v>45</v>
      </c>
      <c r="M2472" s="320">
        <v>1</v>
      </c>
      <c r="N2472" s="333" t="s">
        <v>224</v>
      </c>
      <c r="O2472" s="333" t="s">
        <v>225</v>
      </c>
      <c r="P2472" s="334" t="s">
        <v>225</v>
      </c>
      <c r="Q2472" s="144"/>
    </row>
    <row r="2473" spans="3:17" x14ac:dyDescent="0.2">
      <c r="C2473" s="315">
        <v>739</v>
      </c>
      <c r="D2473" s="316" t="s">
        <v>2695</v>
      </c>
      <c r="E2473" s="317" t="s">
        <v>2384</v>
      </c>
      <c r="F2473" s="317" t="s">
        <v>3174</v>
      </c>
      <c r="G2473" s="318" t="s">
        <v>1017</v>
      </c>
      <c r="H2473" s="319">
        <v>1.3266666666604578</v>
      </c>
      <c r="I2473" s="319">
        <v>0</v>
      </c>
      <c r="J2473" s="319">
        <v>0</v>
      </c>
      <c r="K2473" s="320">
        <v>30</v>
      </c>
      <c r="L2473" s="320">
        <v>45</v>
      </c>
      <c r="M2473" s="320">
        <v>1</v>
      </c>
      <c r="N2473" s="333" t="s">
        <v>225</v>
      </c>
      <c r="O2473" s="333" t="s">
        <v>225</v>
      </c>
      <c r="P2473" s="334" t="s">
        <v>225</v>
      </c>
      <c r="Q2473" s="144"/>
    </row>
    <row r="2474" spans="3:17" x14ac:dyDescent="0.2">
      <c r="C2474" s="315">
        <v>759</v>
      </c>
      <c r="D2474" s="316" t="s">
        <v>2695</v>
      </c>
      <c r="E2474" s="317" t="s">
        <v>2384</v>
      </c>
      <c r="F2474" s="317" t="s">
        <v>3025</v>
      </c>
      <c r="G2474" s="318" t="s">
        <v>964</v>
      </c>
      <c r="H2474" s="319" t="s">
        <v>84</v>
      </c>
      <c r="I2474" s="319" t="s">
        <v>84</v>
      </c>
      <c r="J2474" s="319" t="s">
        <v>84</v>
      </c>
      <c r="K2474" s="320">
        <v>30</v>
      </c>
      <c r="L2474" s="320">
        <v>45</v>
      </c>
      <c r="M2474" s="320">
        <v>1</v>
      </c>
      <c r="N2474" s="333" t="s">
        <v>4096</v>
      </c>
      <c r="O2474" s="333" t="s">
        <v>4096</v>
      </c>
      <c r="P2474" s="334" t="s">
        <v>4096</v>
      </c>
      <c r="Q2474" s="144"/>
    </row>
    <row r="2475" spans="3:17" x14ac:dyDescent="0.2">
      <c r="C2475" s="315">
        <v>762</v>
      </c>
      <c r="D2475" s="316" t="s">
        <v>2695</v>
      </c>
      <c r="E2475" s="317" t="s">
        <v>2384</v>
      </c>
      <c r="F2475" s="317" t="s">
        <v>3175</v>
      </c>
      <c r="G2475" s="318" t="s">
        <v>888</v>
      </c>
      <c r="H2475" s="319">
        <v>3.3600000000209551</v>
      </c>
      <c r="I2475" s="319">
        <v>0</v>
      </c>
      <c r="J2475" s="319">
        <v>0</v>
      </c>
      <c r="K2475" s="320">
        <v>30</v>
      </c>
      <c r="L2475" s="320">
        <v>45</v>
      </c>
      <c r="M2475" s="320">
        <v>1</v>
      </c>
      <c r="N2475" s="333" t="s">
        <v>225</v>
      </c>
      <c r="O2475" s="333" t="s">
        <v>225</v>
      </c>
      <c r="P2475" s="334" t="s">
        <v>225</v>
      </c>
      <c r="Q2475" s="144"/>
    </row>
    <row r="2476" spans="3:17" x14ac:dyDescent="0.2">
      <c r="C2476" s="315">
        <v>764</v>
      </c>
      <c r="D2476" s="316" t="s">
        <v>2695</v>
      </c>
      <c r="E2476" s="317" t="s">
        <v>2384</v>
      </c>
      <c r="F2476" s="317" t="s">
        <v>3176</v>
      </c>
      <c r="G2476" s="318" t="s">
        <v>921</v>
      </c>
      <c r="H2476" s="319">
        <v>0.55666666666511444</v>
      </c>
      <c r="I2476" s="319">
        <v>0.23000000001629817</v>
      </c>
      <c r="J2476" s="319">
        <v>0</v>
      </c>
      <c r="K2476" s="320">
        <v>30</v>
      </c>
      <c r="L2476" s="320">
        <v>45</v>
      </c>
      <c r="M2476" s="320">
        <v>1</v>
      </c>
      <c r="N2476" s="333" t="s">
        <v>225</v>
      </c>
      <c r="O2476" s="333" t="s">
        <v>225</v>
      </c>
      <c r="P2476" s="334" t="s">
        <v>225</v>
      </c>
      <c r="Q2476" s="144"/>
    </row>
    <row r="2477" spans="3:17" x14ac:dyDescent="0.2">
      <c r="C2477" s="315">
        <v>765</v>
      </c>
      <c r="D2477" s="316" t="s">
        <v>2695</v>
      </c>
      <c r="E2477" s="317" t="s">
        <v>2384</v>
      </c>
      <c r="F2477" s="317" t="s">
        <v>3176</v>
      </c>
      <c r="G2477" s="318" t="s">
        <v>922</v>
      </c>
      <c r="H2477" s="319">
        <v>5.2366666666232051</v>
      </c>
      <c r="I2477" s="319">
        <v>12.896666666620877</v>
      </c>
      <c r="J2477" s="319">
        <v>0.2</v>
      </c>
      <c r="K2477" s="320">
        <v>30</v>
      </c>
      <c r="L2477" s="320">
        <v>45</v>
      </c>
      <c r="M2477" s="320">
        <v>1</v>
      </c>
      <c r="N2477" s="333" t="s">
        <v>225</v>
      </c>
      <c r="O2477" s="333" t="s">
        <v>225</v>
      </c>
      <c r="P2477" s="334" t="s">
        <v>225</v>
      </c>
      <c r="Q2477" s="144"/>
    </row>
    <row r="2478" spans="3:17" x14ac:dyDescent="0.2">
      <c r="C2478" s="315">
        <v>766</v>
      </c>
      <c r="D2478" s="316" t="s">
        <v>2695</v>
      </c>
      <c r="E2478" s="317" t="s">
        <v>2384</v>
      </c>
      <c r="F2478" s="317" t="s">
        <v>3177</v>
      </c>
      <c r="G2478" s="318" t="s">
        <v>983</v>
      </c>
      <c r="H2478" s="319">
        <v>0</v>
      </c>
      <c r="I2478" s="319">
        <v>0.46999999999534342</v>
      </c>
      <c r="J2478" s="319">
        <v>0</v>
      </c>
      <c r="K2478" s="320">
        <v>30</v>
      </c>
      <c r="L2478" s="320">
        <v>45</v>
      </c>
      <c r="M2478" s="320">
        <v>1</v>
      </c>
      <c r="N2478" s="333" t="s">
        <v>225</v>
      </c>
      <c r="O2478" s="333" t="s">
        <v>225</v>
      </c>
      <c r="P2478" s="334" t="s">
        <v>225</v>
      </c>
      <c r="Q2478" s="144"/>
    </row>
    <row r="2479" spans="3:17" x14ac:dyDescent="0.2">
      <c r="C2479" s="315">
        <v>768</v>
      </c>
      <c r="D2479" s="316" t="s">
        <v>2695</v>
      </c>
      <c r="E2479" s="317" t="s">
        <v>2384</v>
      </c>
      <c r="F2479" s="317" t="s">
        <v>3178</v>
      </c>
      <c r="G2479" s="318" t="s">
        <v>1060</v>
      </c>
      <c r="H2479" s="319">
        <v>3.4966666667140092</v>
      </c>
      <c r="I2479" s="319">
        <v>1.3333333341870458E-2</v>
      </c>
      <c r="J2479" s="319">
        <v>0</v>
      </c>
      <c r="K2479" s="320">
        <v>30</v>
      </c>
      <c r="L2479" s="320">
        <v>45</v>
      </c>
      <c r="M2479" s="320">
        <v>1</v>
      </c>
      <c r="N2479" s="333" t="s">
        <v>225</v>
      </c>
      <c r="O2479" s="333" t="s">
        <v>225</v>
      </c>
      <c r="P2479" s="334" t="s">
        <v>225</v>
      </c>
      <c r="Q2479" s="144"/>
    </row>
    <row r="2480" spans="3:17" x14ac:dyDescent="0.2">
      <c r="C2480" s="315">
        <v>771</v>
      </c>
      <c r="D2480" s="316" t="s">
        <v>2695</v>
      </c>
      <c r="E2480" s="317" t="s">
        <v>2384</v>
      </c>
      <c r="F2480" s="317" t="s">
        <v>3179</v>
      </c>
      <c r="G2480" s="318" t="s">
        <v>1061</v>
      </c>
      <c r="H2480" s="319">
        <v>5.2199999999720603</v>
      </c>
      <c r="I2480" s="319">
        <v>0</v>
      </c>
      <c r="J2480" s="319">
        <v>0</v>
      </c>
      <c r="K2480" s="320">
        <v>30</v>
      </c>
      <c r="L2480" s="320">
        <v>45</v>
      </c>
      <c r="M2480" s="320">
        <v>1</v>
      </c>
      <c r="N2480" s="333" t="s">
        <v>225</v>
      </c>
      <c r="O2480" s="333" t="s">
        <v>225</v>
      </c>
      <c r="P2480" s="334" t="s">
        <v>225</v>
      </c>
      <c r="Q2480" s="144"/>
    </row>
    <row r="2481" spans="3:17" x14ac:dyDescent="0.2">
      <c r="C2481" s="315">
        <v>774</v>
      </c>
      <c r="D2481" s="316" t="s">
        <v>2695</v>
      </c>
      <c r="E2481" s="317" t="s">
        <v>2384</v>
      </c>
      <c r="F2481" s="317" t="s">
        <v>3180</v>
      </c>
      <c r="G2481" s="318" t="s">
        <v>1065</v>
      </c>
      <c r="H2481" s="319">
        <v>8.0000000016298145E-2</v>
      </c>
      <c r="I2481" s="319">
        <v>0</v>
      </c>
      <c r="J2481" s="319">
        <v>0</v>
      </c>
      <c r="K2481" s="320">
        <v>30</v>
      </c>
      <c r="L2481" s="320">
        <v>45</v>
      </c>
      <c r="M2481" s="320">
        <v>1</v>
      </c>
      <c r="N2481" s="333" t="s">
        <v>225</v>
      </c>
      <c r="O2481" s="333" t="s">
        <v>225</v>
      </c>
      <c r="P2481" s="334" t="s">
        <v>225</v>
      </c>
      <c r="Q2481" s="145"/>
    </row>
    <row r="2482" spans="3:17" x14ac:dyDescent="0.2">
      <c r="C2482" s="315">
        <v>777</v>
      </c>
      <c r="D2482" s="316" t="s">
        <v>2695</v>
      </c>
      <c r="E2482" s="317" t="s">
        <v>2384</v>
      </c>
      <c r="F2482" s="317" t="s">
        <v>3181</v>
      </c>
      <c r="G2482" s="318" t="s">
        <v>1099</v>
      </c>
      <c r="H2482" s="319">
        <v>5.4566666666767567</v>
      </c>
      <c r="I2482" s="319">
        <v>2.4500000000232833</v>
      </c>
      <c r="J2482" s="319">
        <v>0.2</v>
      </c>
      <c r="K2482" s="320">
        <v>30</v>
      </c>
      <c r="L2482" s="320">
        <v>45</v>
      </c>
      <c r="M2482" s="320">
        <v>1</v>
      </c>
      <c r="N2482" s="333" t="s">
        <v>225</v>
      </c>
      <c r="O2482" s="333" t="s">
        <v>225</v>
      </c>
      <c r="P2482" s="334" t="s">
        <v>225</v>
      </c>
      <c r="Q2482" s="144"/>
    </row>
    <row r="2483" spans="3:17" x14ac:dyDescent="0.2">
      <c r="C2483" s="315">
        <v>780</v>
      </c>
      <c r="D2483" s="316" t="s">
        <v>2695</v>
      </c>
      <c r="E2483" s="317" t="s">
        <v>2384</v>
      </c>
      <c r="F2483" s="317" t="s">
        <v>3067</v>
      </c>
      <c r="G2483" s="318" t="s">
        <v>1021</v>
      </c>
      <c r="H2483" s="319">
        <v>5.6499999999767176</v>
      </c>
      <c r="I2483" s="319">
        <v>0</v>
      </c>
      <c r="J2483" s="319">
        <v>0</v>
      </c>
      <c r="K2483" s="320">
        <v>30</v>
      </c>
      <c r="L2483" s="320">
        <v>45</v>
      </c>
      <c r="M2483" s="320">
        <v>1</v>
      </c>
      <c r="N2483" s="333" t="s">
        <v>225</v>
      </c>
      <c r="O2483" s="333" t="s">
        <v>225</v>
      </c>
      <c r="P2483" s="334" t="s">
        <v>225</v>
      </c>
      <c r="Q2483" s="144"/>
    </row>
    <row r="2484" spans="3:17" x14ac:dyDescent="0.2">
      <c r="C2484" s="315">
        <v>781</v>
      </c>
      <c r="D2484" s="316" t="s">
        <v>2695</v>
      </c>
      <c r="E2484" s="317" t="s">
        <v>2384</v>
      </c>
      <c r="F2484" s="317" t="s">
        <v>2738</v>
      </c>
      <c r="G2484" s="318" t="s">
        <v>1023</v>
      </c>
      <c r="H2484" s="319">
        <v>7.9533333333441991</v>
      </c>
      <c r="I2484" s="319">
        <v>0</v>
      </c>
      <c r="J2484" s="319">
        <v>0</v>
      </c>
      <c r="K2484" s="320">
        <v>30</v>
      </c>
      <c r="L2484" s="320">
        <v>45</v>
      </c>
      <c r="M2484" s="320">
        <v>1</v>
      </c>
      <c r="N2484" s="333" t="s">
        <v>225</v>
      </c>
      <c r="O2484" s="333" t="s">
        <v>225</v>
      </c>
      <c r="P2484" s="334" t="s">
        <v>225</v>
      </c>
      <c r="Q2484" s="144"/>
    </row>
    <row r="2485" spans="3:17" x14ac:dyDescent="0.2">
      <c r="C2485" s="315">
        <v>785</v>
      </c>
      <c r="D2485" s="316" t="s">
        <v>2695</v>
      </c>
      <c r="E2485" s="317" t="s">
        <v>2384</v>
      </c>
      <c r="F2485" s="317" t="s">
        <v>3182</v>
      </c>
      <c r="G2485" s="318" t="s">
        <v>1013</v>
      </c>
      <c r="H2485" s="319">
        <v>2.0800000000046568</v>
      </c>
      <c r="I2485" s="319">
        <v>0</v>
      </c>
      <c r="J2485" s="319">
        <v>0</v>
      </c>
      <c r="K2485" s="320">
        <v>30</v>
      </c>
      <c r="L2485" s="320">
        <v>45</v>
      </c>
      <c r="M2485" s="320">
        <v>1</v>
      </c>
      <c r="N2485" s="333" t="s">
        <v>225</v>
      </c>
      <c r="O2485" s="333" t="s">
        <v>225</v>
      </c>
      <c r="P2485" s="334" t="s">
        <v>225</v>
      </c>
      <c r="Q2485" s="144"/>
    </row>
    <row r="2486" spans="3:17" x14ac:dyDescent="0.2">
      <c r="C2486" s="315">
        <v>786</v>
      </c>
      <c r="D2486" s="316" t="s">
        <v>2695</v>
      </c>
      <c r="E2486" s="317" t="s">
        <v>2384</v>
      </c>
      <c r="F2486" s="317" t="s">
        <v>3182</v>
      </c>
      <c r="G2486" s="318" t="s">
        <v>1014</v>
      </c>
      <c r="H2486" s="319">
        <v>2.0766666666604578</v>
      </c>
      <c r="I2486" s="319">
        <v>0.48999999999068677</v>
      </c>
      <c r="J2486" s="319">
        <v>0.2</v>
      </c>
      <c r="K2486" s="320">
        <v>30</v>
      </c>
      <c r="L2486" s="320">
        <v>45</v>
      </c>
      <c r="M2486" s="320">
        <v>1</v>
      </c>
      <c r="N2486" s="333" t="s">
        <v>225</v>
      </c>
      <c r="O2486" s="333" t="s">
        <v>225</v>
      </c>
      <c r="P2486" s="334" t="s">
        <v>225</v>
      </c>
      <c r="Q2486" s="144"/>
    </row>
    <row r="2487" spans="3:17" x14ac:dyDescent="0.2">
      <c r="C2487" s="315">
        <v>787</v>
      </c>
      <c r="D2487" s="316" t="s">
        <v>2695</v>
      </c>
      <c r="E2487" s="317" t="s">
        <v>2384</v>
      </c>
      <c r="F2487" s="317" t="s">
        <v>3183</v>
      </c>
      <c r="G2487" s="318" t="s">
        <v>351</v>
      </c>
      <c r="H2487" s="319">
        <v>4.6366666666930545</v>
      </c>
      <c r="I2487" s="319">
        <v>0</v>
      </c>
      <c r="J2487" s="319">
        <v>0</v>
      </c>
      <c r="K2487" s="320">
        <v>30</v>
      </c>
      <c r="L2487" s="320">
        <v>45</v>
      </c>
      <c r="M2487" s="320">
        <v>1</v>
      </c>
      <c r="N2487" s="333" t="s">
        <v>225</v>
      </c>
      <c r="O2487" s="333" t="s">
        <v>225</v>
      </c>
      <c r="P2487" s="334" t="s">
        <v>225</v>
      </c>
      <c r="Q2487" s="144"/>
    </row>
    <row r="2488" spans="3:17" x14ac:dyDescent="0.2">
      <c r="C2488" s="315">
        <v>788</v>
      </c>
      <c r="D2488" s="316" t="s">
        <v>2695</v>
      </c>
      <c r="E2488" s="317" t="s">
        <v>2384</v>
      </c>
      <c r="F2488" s="317" t="s">
        <v>3183</v>
      </c>
      <c r="G2488" s="318" t="s">
        <v>352</v>
      </c>
      <c r="H2488" s="319">
        <v>1.3300000000046568</v>
      </c>
      <c r="I2488" s="319">
        <v>0</v>
      </c>
      <c r="J2488" s="319">
        <v>0</v>
      </c>
      <c r="K2488" s="320">
        <v>30</v>
      </c>
      <c r="L2488" s="320">
        <v>45</v>
      </c>
      <c r="M2488" s="320">
        <v>1</v>
      </c>
      <c r="N2488" s="333" t="s">
        <v>225</v>
      </c>
      <c r="O2488" s="333" t="s">
        <v>225</v>
      </c>
      <c r="P2488" s="334" t="s">
        <v>225</v>
      </c>
      <c r="Q2488" s="144"/>
    </row>
    <row r="2489" spans="3:17" x14ac:dyDescent="0.2">
      <c r="C2489" s="315">
        <v>789</v>
      </c>
      <c r="D2489" s="316" t="s">
        <v>2695</v>
      </c>
      <c r="E2489" s="317" t="s">
        <v>2384</v>
      </c>
      <c r="F2489" s="317" t="s">
        <v>3184</v>
      </c>
      <c r="G2489" s="318" t="s">
        <v>1041</v>
      </c>
      <c r="H2489" s="319" t="s">
        <v>84</v>
      </c>
      <c r="I2489" s="319" t="s">
        <v>84</v>
      </c>
      <c r="J2489" s="319" t="s">
        <v>84</v>
      </c>
      <c r="K2489" s="320">
        <v>30</v>
      </c>
      <c r="L2489" s="320">
        <v>45</v>
      </c>
      <c r="M2489" s="320">
        <v>1</v>
      </c>
      <c r="N2489" s="333" t="s">
        <v>4096</v>
      </c>
      <c r="O2489" s="333" t="s">
        <v>4096</v>
      </c>
      <c r="P2489" s="334" t="s">
        <v>4096</v>
      </c>
      <c r="Q2489" s="144"/>
    </row>
    <row r="2490" spans="3:17" x14ac:dyDescent="0.2">
      <c r="C2490" s="315">
        <v>790</v>
      </c>
      <c r="D2490" s="316" t="s">
        <v>2695</v>
      </c>
      <c r="E2490" s="317" t="s">
        <v>2384</v>
      </c>
      <c r="F2490" s="317" t="s">
        <v>3185</v>
      </c>
      <c r="G2490" s="318" t="s">
        <v>1057</v>
      </c>
      <c r="H2490" s="319">
        <v>3.1733333332696931</v>
      </c>
      <c r="I2490" s="319">
        <v>0</v>
      </c>
      <c r="J2490" s="319">
        <v>0</v>
      </c>
      <c r="K2490" s="320">
        <v>30</v>
      </c>
      <c r="L2490" s="320">
        <v>45</v>
      </c>
      <c r="M2490" s="320">
        <v>1</v>
      </c>
      <c r="N2490" s="333" t="s">
        <v>225</v>
      </c>
      <c r="O2490" s="333" t="s">
        <v>225</v>
      </c>
      <c r="P2490" s="334" t="s">
        <v>225</v>
      </c>
      <c r="Q2490" s="144"/>
    </row>
    <row r="2491" spans="3:17" x14ac:dyDescent="0.2">
      <c r="C2491" s="315">
        <v>791</v>
      </c>
      <c r="D2491" s="316" t="s">
        <v>2695</v>
      </c>
      <c r="E2491" s="317" t="s">
        <v>2384</v>
      </c>
      <c r="F2491" s="317" t="s">
        <v>3186</v>
      </c>
      <c r="G2491" s="318" t="s">
        <v>982</v>
      </c>
      <c r="H2491" s="319">
        <v>3.2133333333302292</v>
      </c>
      <c r="I2491" s="319">
        <v>3.1066666666651148</v>
      </c>
      <c r="J2491" s="319">
        <v>0.4</v>
      </c>
      <c r="K2491" s="320">
        <v>30</v>
      </c>
      <c r="L2491" s="320">
        <v>45</v>
      </c>
      <c r="M2491" s="320">
        <v>1</v>
      </c>
      <c r="N2491" s="333" t="s">
        <v>225</v>
      </c>
      <c r="O2491" s="333" t="s">
        <v>225</v>
      </c>
      <c r="P2491" s="334" t="s">
        <v>225</v>
      </c>
      <c r="Q2491" s="144"/>
    </row>
    <row r="2492" spans="3:17" x14ac:dyDescent="0.2">
      <c r="C2492" s="315">
        <v>792</v>
      </c>
      <c r="D2492" s="316" t="s">
        <v>2695</v>
      </c>
      <c r="E2492" s="317" t="s">
        <v>2384</v>
      </c>
      <c r="F2492" s="317" t="s">
        <v>3187</v>
      </c>
      <c r="G2492" s="318" t="s">
        <v>954</v>
      </c>
      <c r="H2492" s="319">
        <v>0.80666666667675602</v>
      </c>
      <c r="I2492" s="319">
        <v>0</v>
      </c>
      <c r="J2492" s="319">
        <v>0</v>
      </c>
      <c r="K2492" s="320">
        <v>30</v>
      </c>
      <c r="L2492" s="320">
        <v>45</v>
      </c>
      <c r="M2492" s="320">
        <v>1</v>
      </c>
      <c r="N2492" s="333" t="s">
        <v>225</v>
      </c>
      <c r="O2492" s="333" t="s">
        <v>225</v>
      </c>
      <c r="P2492" s="334" t="s">
        <v>225</v>
      </c>
      <c r="Q2492" s="144"/>
    </row>
    <row r="2493" spans="3:17" x14ac:dyDescent="0.2">
      <c r="C2493" s="315">
        <v>794</v>
      </c>
      <c r="D2493" s="316" t="s">
        <v>2695</v>
      </c>
      <c r="E2493" s="317" t="s">
        <v>2384</v>
      </c>
      <c r="F2493" s="317" t="s">
        <v>3188</v>
      </c>
      <c r="G2493" s="318" t="s">
        <v>974</v>
      </c>
      <c r="H2493" s="319">
        <v>1.073333333269693</v>
      </c>
      <c r="I2493" s="319">
        <v>0</v>
      </c>
      <c r="J2493" s="319">
        <v>0</v>
      </c>
      <c r="K2493" s="320">
        <v>30</v>
      </c>
      <c r="L2493" s="320">
        <v>45</v>
      </c>
      <c r="M2493" s="320">
        <v>1</v>
      </c>
      <c r="N2493" s="333" t="s">
        <v>225</v>
      </c>
      <c r="O2493" s="333" t="s">
        <v>225</v>
      </c>
      <c r="P2493" s="334" t="s">
        <v>225</v>
      </c>
      <c r="Q2493" s="144"/>
    </row>
    <row r="2494" spans="3:17" x14ac:dyDescent="0.2">
      <c r="C2494" s="315">
        <v>796</v>
      </c>
      <c r="D2494" s="316" t="s">
        <v>2695</v>
      </c>
      <c r="E2494" s="317" t="s">
        <v>2384</v>
      </c>
      <c r="F2494" s="317" t="s">
        <v>3189</v>
      </c>
      <c r="G2494" s="318" t="s">
        <v>895</v>
      </c>
      <c r="H2494" s="319" t="s">
        <v>84</v>
      </c>
      <c r="I2494" s="319" t="s">
        <v>84</v>
      </c>
      <c r="J2494" s="319" t="s">
        <v>84</v>
      </c>
      <c r="K2494" s="320">
        <v>30</v>
      </c>
      <c r="L2494" s="320">
        <v>45</v>
      </c>
      <c r="M2494" s="320">
        <v>1</v>
      </c>
      <c r="N2494" s="333" t="s">
        <v>4096</v>
      </c>
      <c r="O2494" s="333" t="s">
        <v>4096</v>
      </c>
      <c r="P2494" s="334" t="s">
        <v>4096</v>
      </c>
      <c r="Q2494" s="144"/>
    </row>
    <row r="2495" spans="3:17" x14ac:dyDescent="0.2">
      <c r="C2495" s="315">
        <v>797</v>
      </c>
      <c r="D2495" s="316" t="s">
        <v>2695</v>
      </c>
      <c r="E2495" s="317" t="s">
        <v>2384</v>
      </c>
      <c r="F2495" s="317" t="s">
        <v>3190</v>
      </c>
      <c r="G2495" s="318" t="s">
        <v>934</v>
      </c>
      <c r="H2495" s="319" t="s">
        <v>84</v>
      </c>
      <c r="I2495" s="319" t="s">
        <v>84</v>
      </c>
      <c r="J2495" s="319" t="s">
        <v>84</v>
      </c>
      <c r="K2495" s="320">
        <v>30</v>
      </c>
      <c r="L2495" s="320">
        <v>45</v>
      </c>
      <c r="M2495" s="320">
        <v>1</v>
      </c>
      <c r="N2495" s="333" t="s">
        <v>4096</v>
      </c>
      <c r="O2495" s="333" t="s">
        <v>4096</v>
      </c>
      <c r="P2495" s="334" t="s">
        <v>4096</v>
      </c>
      <c r="Q2495" s="144"/>
    </row>
    <row r="2496" spans="3:17" x14ac:dyDescent="0.2">
      <c r="C2496" s="315">
        <v>798</v>
      </c>
      <c r="D2496" s="316" t="s">
        <v>2695</v>
      </c>
      <c r="E2496" s="317" t="s">
        <v>2384</v>
      </c>
      <c r="F2496" s="317" t="s">
        <v>3191</v>
      </c>
      <c r="G2496" s="318" t="s">
        <v>906</v>
      </c>
      <c r="H2496" s="319">
        <v>4.9899999999906868</v>
      </c>
      <c r="I2496" s="319">
        <v>1.3333333341870458E-2</v>
      </c>
      <c r="J2496" s="319">
        <v>0.2</v>
      </c>
      <c r="K2496" s="320">
        <v>30</v>
      </c>
      <c r="L2496" s="320">
        <v>45</v>
      </c>
      <c r="M2496" s="320">
        <v>1</v>
      </c>
      <c r="N2496" s="333" t="s">
        <v>225</v>
      </c>
      <c r="O2496" s="333" t="s">
        <v>225</v>
      </c>
      <c r="P2496" s="334" t="s">
        <v>225</v>
      </c>
      <c r="Q2496" s="144"/>
    </row>
    <row r="2497" spans="3:17" x14ac:dyDescent="0.2">
      <c r="C2497" s="315">
        <v>799</v>
      </c>
      <c r="D2497" s="316" t="s">
        <v>2695</v>
      </c>
      <c r="E2497" s="317" t="s">
        <v>2384</v>
      </c>
      <c r="F2497" s="317" t="s">
        <v>3192</v>
      </c>
      <c r="G2497" s="318" t="s">
        <v>910</v>
      </c>
      <c r="H2497" s="319">
        <v>3.6966666667023675</v>
      </c>
      <c r="I2497" s="319">
        <v>0</v>
      </c>
      <c r="J2497" s="319">
        <v>0</v>
      </c>
      <c r="K2497" s="320">
        <v>30</v>
      </c>
      <c r="L2497" s="320">
        <v>45</v>
      </c>
      <c r="M2497" s="320">
        <v>1</v>
      </c>
      <c r="N2497" s="333" t="s">
        <v>225</v>
      </c>
      <c r="O2497" s="333" t="s">
        <v>225</v>
      </c>
      <c r="P2497" s="334" t="s">
        <v>225</v>
      </c>
      <c r="Q2497" s="144"/>
    </row>
    <row r="2498" spans="3:17" x14ac:dyDescent="0.2">
      <c r="C2498" s="315">
        <v>801</v>
      </c>
      <c r="D2498" s="316" t="s">
        <v>2695</v>
      </c>
      <c r="E2498" s="317" t="s">
        <v>2384</v>
      </c>
      <c r="F2498" s="317" t="s">
        <v>3193</v>
      </c>
      <c r="G2498" s="318" t="s">
        <v>914</v>
      </c>
      <c r="H2498" s="319">
        <v>1.3333333333488555</v>
      </c>
      <c r="I2498" s="319">
        <v>0</v>
      </c>
      <c r="J2498" s="319">
        <v>0</v>
      </c>
      <c r="K2498" s="320">
        <v>30</v>
      </c>
      <c r="L2498" s="320">
        <v>45</v>
      </c>
      <c r="M2498" s="320">
        <v>1</v>
      </c>
      <c r="N2498" s="333" t="s">
        <v>225</v>
      </c>
      <c r="O2498" s="333" t="s">
        <v>225</v>
      </c>
      <c r="P2498" s="334" t="s">
        <v>225</v>
      </c>
      <c r="Q2498" s="144"/>
    </row>
    <row r="2499" spans="3:17" x14ac:dyDescent="0.2">
      <c r="C2499" s="315">
        <v>802</v>
      </c>
      <c r="D2499" s="316" t="s">
        <v>2695</v>
      </c>
      <c r="E2499" s="317" t="s">
        <v>2384</v>
      </c>
      <c r="F2499" s="317" t="s">
        <v>3193</v>
      </c>
      <c r="G2499" s="318" t="s">
        <v>915</v>
      </c>
      <c r="H2499" s="319">
        <v>1.3333333333488555</v>
      </c>
      <c r="I2499" s="319">
        <v>0</v>
      </c>
      <c r="J2499" s="319">
        <v>0</v>
      </c>
      <c r="K2499" s="320">
        <v>30</v>
      </c>
      <c r="L2499" s="320">
        <v>45</v>
      </c>
      <c r="M2499" s="320">
        <v>1</v>
      </c>
      <c r="N2499" s="333" t="s">
        <v>225</v>
      </c>
      <c r="O2499" s="333" t="s">
        <v>225</v>
      </c>
      <c r="P2499" s="334" t="s">
        <v>225</v>
      </c>
      <c r="Q2499" s="144"/>
    </row>
    <row r="2500" spans="3:17" x14ac:dyDescent="0.2">
      <c r="C2500" s="315">
        <v>803</v>
      </c>
      <c r="D2500" s="316" t="s">
        <v>2695</v>
      </c>
      <c r="E2500" s="317" t="s">
        <v>2384</v>
      </c>
      <c r="F2500" s="317" t="s">
        <v>3193</v>
      </c>
      <c r="G2500" s="318" t="s">
        <v>916</v>
      </c>
      <c r="H2500" s="319">
        <v>1.3333333333488555</v>
      </c>
      <c r="I2500" s="319">
        <v>0</v>
      </c>
      <c r="J2500" s="319">
        <v>0</v>
      </c>
      <c r="K2500" s="320">
        <v>30</v>
      </c>
      <c r="L2500" s="320">
        <v>45</v>
      </c>
      <c r="M2500" s="320">
        <v>1</v>
      </c>
      <c r="N2500" s="333" t="s">
        <v>225</v>
      </c>
      <c r="O2500" s="333" t="s">
        <v>225</v>
      </c>
      <c r="P2500" s="334" t="s">
        <v>225</v>
      </c>
      <c r="Q2500" s="144"/>
    </row>
    <row r="2501" spans="3:17" x14ac:dyDescent="0.2">
      <c r="C2501" s="315">
        <v>804</v>
      </c>
      <c r="D2501" s="316" t="s">
        <v>2695</v>
      </c>
      <c r="E2501" s="317" t="s">
        <v>2384</v>
      </c>
      <c r="F2501" s="317" t="s">
        <v>3194</v>
      </c>
      <c r="G2501" s="318" t="s">
        <v>1058</v>
      </c>
      <c r="H2501" s="319">
        <v>8.9500000000116415</v>
      </c>
      <c r="I2501" s="319">
        <v>0</v>
      </c>
      <c r="J2501" s="319">
        <v>0</v>
      </c>
      <c r="K2501" s="320">
        <v>30</v>
      </c>
      <c r="L2501" s="320">
        <v>45</v>
      </c>
      <c r="M2501" s="320">
        <v>1</v>
      </c>
      <c r="N2501" s="333" t="s">
        <v>225</v>
      </c>
      <c r="O2501" s="333" t="s">
        <v>225</v>
      </c>
      <c r="P2501" s="334" t="s">
        <v>225</v>
      </c>
      <c r="Q2501" s="144"/>
    </row>
    <row r="2502" spans="3:17" x14ac:dyDescent="0.2">
      <c r="C2502" s="315">
        <v>805</v>
      </c>
      <c r="D2502" s="316" t="s">
        <v>2695</v>
      </c>
      <c r="E2502" s="317" t="s">
        <v>2384</v>
      </c>
      <c r="F2502" s="317" t="s">
        <v>3088</v>
      </c>
      <c r="G2502" s="318" t="s">
        <v>980</v>
      </c>
      <c r="H2502" s="319">
        <v>0.87666666666045789</v>
      </c>
      <c r="I2502" s="319">
        <v>0</v>
      </c>
      <c r="J2502" s="319">
        <v>0</v>
      </c>
      <c r="K2502" s="320">
        <v>30</v>
      </c>
      <c r="L2502" s="320">
        <v>45</v>
      </c>
      <c r="M2502" s="320">
        <v>1</v>
      </c>
      <c r="N2502" s="333" t="s">
        <v>225</v>
      </c>
      <c r="O2502" s="333" t="s">
        <v>225</v>
      </c>
      <c r="P2502" s="334" t="s">
        <v>225</v>
      </c>
      <c r="Q2502" s="144"/>
    </row>
    <row r="2503" spans="3:17" x14ac:dyDescent="0.2">
      <c r="C2503" s="315">
        <v>806</v>
      </c>
      <c r="D2503" s="316" t="s">
        <v>2695</v>
      </c>
      <c r="E2503" s="317" t="s">
        <v>2384</v>
      </c>
      <c r="F2503" s="317" t="s">
        <v>3191</v>
      </c>
      <c r="G2503" s="318" t="s">
        <v>329</v>
      </c>
      <c r="H2503" s="319">
        <v>3.656666666676756</v>
      </c>
      <c r="I2503" s="319">
        <v>1.3333333341870458E-2</v>
      </c>
      <c r="J2503" s="319">
        <v>0.2</v>
      </c>
      <c r="K2503" s="320">
        <v>30</v>
      </c>
      <c r="L2503" s="320">
        <v>45</v>
      </c>
      <c r="M2503" s="320">
        <v>1</v>
      </c>
      <c r="N2503" s="333" t="s">
        <v>225</v>
      </c>
      <c r="O2503" s="333" t="s">
        <v>225</v>
      </c>
      <c r="P2503" s="334" t="s">
        <v>225</v>
      </c>
      <c r="Q2503" s="144"/>
    </row>
    <row r="2504" spans="3:17" x14ac:dyDescent="0.2">
      <c r="C2504" s="315">
        <v>807</v>
      </c>
      <c r="D2504" s="316" t="s">
        <v>2695</v>
      </c>
      <c r="E2504" s="317" t="s">
        <v>2384</v>
      </c>
      <c r="F2504" s="317" t="s">
        <v>3164</v>
      </c>
      <c r="G2504" s="318" t="s">
        <v>1089</v>
      </c>
      <c r="H2504" s="319">
        <v>3.4966666666441597</v>
      </c>
      <c r="I2504" s="319">
        <v>0</v>
      </c>
      <c r="J2504" s="319">
        <v>0</v>
      </c>
      <c r="K2504" s="320">
        <v>30</v>
      </c>
      <c r="L2504" s="320">
        <v>45</v>
      </c>
      <c r="M2504" s="320">
        <v>1</v>
      </c>
      <c r="N2504" s="333" t="s">
        <v>225</v>
      </c>
      <c r="O2504" s="333" t="s">
        <v>225</v>
      </c>
      <c r="P2504" s="334" t="s">
        <v>225</v>
      </c>
      <c r="Q2504" s="144"/>
    </row>
    <row r="2505" spans="3:17" x14ac:dyDescent="0.2">
      <c r="C2505" s="315">
        <v>808</v>
      </c>
      <c r="D2505" s="316" t="s">
        <v>2695</v>
      </c>
      <c r="E2505" s="317" t="s">
        <v>2384</v>
      </c>
      <c r="F2505" s="317" t="s">
        <v>3164</v>
      </c>
      <c r="G2505" s="318" t="s">
        <v>1087</v>
      </c>
      <c r="H2505" s="319" t="s">
        <v>84</v>
      </c>
      <c r="I2505" s="319" t="s">
        <v>84</v>
      </c>
      <c r="J2505" s="319" t="s">
        <v>84</v>
      </c>
      <c r="K2505" s="320">
        <v>30</v>
      </c>
      <c r="L2505" s="320">
        <v>45</v>
      </c>
      <c r="M2505" s="320">
        <v>1</v>
      </c>
      <c r="N2505" s="333" t="s">
        <v>4096</v>
      </c>
      <c r="O2505" s="333" t="s">
        <v>4096</v>
      </c>
      <c r="P2505" s="334" t="s">
        <v>4096</v>
      </c>
      <c r="Q2505" s="144"/>
    </row>
    <row r="2506" spans="3:17" x14ac:dyDescent="0.2">
      <c r="C2506" s="315">
        <v>809</v>
      </c>
      <c r="D2506" s="316" t="s">
        <v>2695</v>
      </c>
      <c r="E2506" s="317" t="s">
        <v>2384</v>
      </c>
      <c r="F2506" s="317" t="s">
        <v>3195</v>
      </c>
      <c r="G2506" s="318" t="s">
        <v>1096</v>
      </c>
      <c r="H2506" s="319">
        <v>8.0233333333279013</v>
      </c>
      <c r="I2506" s="319">
        <v>0</v>
      </c>
      <c r="J2506" s="319">
        <v>0</v>
      </c>
      <c r="K2506" s="320">
        <v>30</v>
      </c>
      <c r="L2506" s="320">
        <v>45</v>
      </c>
      <c r="M2506" s="320">
        <v>1</v>
      </c>
      <c r="N2506" s="333" t="s">
        <v>225</v>
      </c>
      <c r="O2506" s="333" t="s">
        <v>225</v>
      </c>
      <c r="P2506" s="334" t="s">
        <v>225</v>
      </c>
      <c r="Q2506" s="144"/>
    </row>
    <row r="2507" spans="3:17" x14ac:dyDescent="0.2">
      <c r="C2507" s="315">
        <v>811</v>
      </c>
      <c r="D2507" s="316" t="s">
        <v>2695</v>
      </c>
      <c r="E2507" s="317" t="s">
        <v>2384</v>
      </c>
      <c r="F2507" s="317" t="s">
        <v>3196</v>
      </c>
      <c r="G2507" s="318" t="s">
        <v>988</v>
      </c>
      <c r="H2507" s="319">
        <v>7.0566666667233227</v>
      </c>
      <c r="I2507" s="319">
        <v>0</v>
      </c>
      <c r="J2507" s="319">
        <v>0</v>
      </c>
      <c r="K2507" s="320">
        <v>30</v>
      </c>
      <c r="L2507" s="320">
        <v>45</v>
      </c>
      <c r="M2507" s="320">
        <v>1</v>
      </c>
      <c r="N2507" s="333" t="s">
        <v>225</v>
      </c>
      <c r="O2507" s="333" t="s">
        <v>225</v>
      </c>
      <c r="P2507" s="334" t="s">
        <v>225</v>
      </c>
      <c r="Q2507" s="144"/>
    </row>
    <row r="2508" spans="3:17" x14ac:dyDescent="0.2">
      <c r="C2508" s="315">
        <v>812</v>
      </c>
      <c r="D2508" s="316" t="s">
        <v>2695</v>
      </c>
      <c r="E2508" s="317" t="s">
        <v>2384</v>
      </c>
      <c r="F2508" s="317" t="s">
        <v>3140</v>
      </c>
      <c r="G2508" s="318" t="s">
        <v>995</v>
      </c>
      <c r="H2508" s="319">
        <v>6.4200000000069855</v>
      </c>
      <c r="I2508" s="319">
        <v>0</v>
      </c>
      <c r="J2508" s="319">
        <v>0</v>
      </c>
      <c r="K2508" s="320">
        <v>30</v>
      </c>
      <c r="L2508" s="320">
        <v>45</v>
      </c>
      <c r="M2508" s="320">
        <v>1</v>
      </c>
      <c r="N2508" s="333" t="s">
        <v>225</v>
      </c>
      <c r="O2508" s="333" t="s">
        <v>225</v>
      </c>
      <c r="P2508" s="334" t="s">
        <v>225</v>
      </c>
      <c r="Q2508" s="144"/>
    </row>
    <row r="2509" spans="3:17" x14ac:dyDescent="0.2">
      <c r="C2509" s="315">
        <v>813</v>
      </c>
      <c r="D2509" s="316" t="s">
        <v>2695</v>
      </c>
      <c r="E2509" s="317" t="s">
        <v>2384</v>
      </c>
      <c r="F2509" s="317" t="s">
        <v>3197</v>
      </c>
      <c r="G2509" s="318" t="s">
        <v>1029</v>
      </c>
      <c r="H2509" s="319">
        <v>4.8000000000000007</v>
      </c>
      <c r="I2509" s="319">
        <v>0.20333333333255724</v>
      </c>
      <c r="J2509" s="319">
        <v>0</v>
      </c>
      <c r="K2509" s="320">
        <v>30</v>
      </c>
      <c r="L2509" s="320">
        <v>45</v>
      </c>
      <c r="M2509" s="320">
        <v>1</v>
      </c>
      <c r="N2509" s="333" t="s">
        <v>225</v>
      </c>
      <c r="O2509" s="333" t="s">
        <v>225</v>
      </c>
      <c r="P2509" s="334" t="s">
        <v>225</v>
      </c>
      <c r="Q2509" s="144"/>
    </row>
    <row r="2510" spans="3:17" x14ac:dyDescent="0.2">
      <c r="C2510" s="315">
        <v>814</v>
      </c>
      <c r="D2510" s="316" t="s">
        <v>2695</v>
      </c>
      <c r="E2510" s="317" t="s">
        <v>2384</v>
      </c>
      <c r="F2510" s="317" t="s">
        <v>3128</v>
      </c>
      <c r="G2510" s="318" t="s">
        <v>1035</v>
      </c>
      <c r="H2510" s="319">
        <v>1.143333333323244</v>
      </c>
      <c r="I2510" s="319">
        <v>0</v>
      </c>
      <c r="J2510" s="319">
        <v>0</v>
      </c>
      <c r="K2510" s="320">
        <v>30</v>
      </c>
      <c r="L2510" s="320">
        <v>45</v>
      </c>
      <c r="M2510" s="320">
        <v>1</v>
      </c>
      <c r="N2510" s="333" t="s">
        <v>225</v>
      </c>
      <c r="O2510" s="333" t="s">
        <v>225</v>
      </c>
      <c r="P2510" s="334" t="s">
        <v>225</v>
      </c>
      <c r="Q2510" s="144"/>
    </row>
    <row r="2511" spans="3:17" x14ac:dyDescent="0.2">
      <c r="C2511" s="315">
        <v>816</v>
      </c>
      <c r="D2511" s="316" t="s">
        <v>2695</v>
      </c>
      <c r="E2511" s="317" t="s">
        <v>2384</v>
      </c>
      <c r="F2511" s="317" t="s">
        <v>3062</v>
      </c>
      <c r="G2511" s="318" t="s">
        <v>1007</v>
      </c>
      <c r="H2511" s="319" t="s">
        <v>84</v>
      </c>
      <c r="I2511" s="319" t="s">
        <v>84</v>
      </c>
      <c r="J2511" s="319" t="s">
        <v>84</v>
      </c>
      <c r="K2511" s="320">
        <v>30</v>
      </c>
      <c r="L2511" s="320">
        <v>45</v>
      </c>
      <c r="M2511" s="320">
        <v>1</v>
      </c>
      <c r="N2511" s="333" t="s">
        <v>4096</v>
      </c>
      <c r="O2511" s="333" t="s">
        <v>4096</v>
      </c>
      <c r="P2511" s="334" t="s">
        <v>4096</v>
      </c>
      <c r="Q2511" s="144"/>
    </row>
    <row r="2512" spans="3:17" x14ac:dyDescent="0.2">
      <c r="C2512" s="315">
        <v>817</v>
      </c>
      <c r="D2512" s="316" t="s">
        <v>2695</v>
      </c>
      <c r="E2512" s="317" t="s">
        <v>2384</v>
      </c>
      <c r="F2512" s="317" t="s">
        <v>3079</v>
      </c>
      <c r="G2512" s="318" t="s">
        <v>941</v>
      </c>
      <c r="H2512" s="319">
        <v>15.386666666669772</v>
      </c>
      <c r="I2512" s="319">
        <v>0.73666666665812963</v>
      </c>
      <c r="J2512" s="319">
        <v>0</v>
      </c>
      <c r="K2512" s="320">
        <v>30</v>
      </c>
      <c r="L2512" s="320">
        <v>45</v>
      </c>
      <c r="M2512" s="320">
        <v>1</v>
      </c>
      <c r="N2512" s="333" t="s">
        <v>225</v>
      </c>
      <c r="O2512" s="333" t="s">
        <v>225</v>
      </c>
      <c r="P2512" s="334" t="s">
        <v>225</v>
      </c>
      <c r="Q2512" s="144"/>
    </row>
    <row r="2513" spans="3:17" x14ac:dyDescent="0.2">
      <c r="C2513" s="315">
        <v>818</v>
      </c>
      <c r="D2513" s="316" t="s">
        <v>2695</v>
      </c>
      <c r="E2513" s="317" t="s">
        <v>2384</v>
      </c>
      <c r="F2513" s="317" t="s">
        <v>3070</v>
      </c>
      <c r="G2513" s="318" t="s">
        <v>1083</v>
      </c>
      <c r="H2513" s="319">
        <v>2.1866666666697712</v>
      </c>
      <c r="I2513" s="319">
        <v>0</v>
      </c>
      <c r="J2513" s="319">
        <v>0</v>
      </c>
      <c r="K2513" s="320">
        <v>30</v>
      </c>
      <c r="L2513" s="320">
        <v>45</v>
      </c>
      <c r="M2513" s="320">
        <v>1</v>
      </c>
      <c r="N2513" s="333" t="s">
        <v>225</v>
      </c>
      <c r="O2513" s="333" t="s">
        <v>225</v>
      </c>
      <c r="P2513" s="334" t="s">
        <v>225</v>
      </c>
      <c r="Q2513" s="144"/>
    </row>
    <row r="2514" spans="3:17" x14ac:dyDescent="0.2">
      <c r="C2514" s="315">
        <v>819</v>
      </c>
      <c r="D2514" s="316" t="s">
        <v>2695</v>
      </c>
      <c r="E2514" s="317" t="s">
        <v>2384</v>
      </c>
      <c r="F2514" s="317" t="s">
        <v>3070</v>
      </c>
      <c r="G2514" s="318" t="s">
        <v>1085</v>
      </c>
      <c r="H2514" s="319">
        <v>3.889999999967404</v>
      </c>
      <c r="I2514" s="319">
        <v>0</v>
      </c>
      <c r="J2514" s="319">
        <v>0</v>
      </c>
      <c r="K2514" s="320">
        <v>30</v>
      </c>
      <c r="L2514" s="320">
        <v>45</v>
      </c>
      <c r="M2514" s="320">
        <v>1</v>
      </c>
      <c r="N2514" s="333" t="s">
        <v>225</v>
      </c>
      <c r="O2514" s="333" t="s">
        <v>225</v>
      </c>
      <c r="P2514" s="334" t="s">
        <v>225</v>
      </c>
      <c r="Q2514" s="144"/>
    </row>
    <row r="2515" spans="3:17" x14ac:dyDescent="0.2">
      <c r="C2515" s="315">
        <v>1032</v>
      </c>
      <c r="D2515" s="316" t="s">
        <v>2695</v>
      </c>
      <c r="E2515" s="317" t="s">
        <v>2384</v>
      </c>
      <c r="F2515" s="317" t="s">
        <v>3139</v>
      </c>
      <c r="G2515" s="318" t="s">
        <v>949</v>
      </c>
      <c r="H2515" s="319">
        <v>2.7299999999930153</v>
      </c>
      <c r="I2515" s="319">
        <v>0.24666666666744277</v>
      </c>
      <c r="J2515" s="319">
        <v>0</v>
      </c>
      <c r="K2515" s="320">
        <v>30</v>
      </c>
      <c r="L2515" s="320">
        <v>45</v>
      </c>
      <c r="M2515" s="320">
        <v>1</v>
      </c>
      <c r="N2515" s="333" t="s">
        <v>225</v>
      </c>
      <c r="O2515" s="333" t="s">
        <v>225</v>
      </c>
      <c r="P2515" s="334" t="s">
        <v>225</v>
      </c>
      <c r="Q2515" s="144"/>
    </row>
    <row r="2516" spans="3:17" x14ac:dyDescent="0.2">
      <c r="C2516" s="315">
        <v>1179</v>
      </c>
      <c r="D2516" s="316" t="s">
        <v>2695</v>
      </c>
      <c r="E2516" s="317" t="s">
        <v>59</v>
      </c>
      <c r="F2516" s="317" t="s">
        <v>2939</v>
      </c>
      <c r="G2516" s="318" t="s">
        <v>3198</v>
      </c>
      <c r="H2516" s="319" t="s">
        <v>7785</v>
      </c>
      <c r="I2516" s="319" t="s">
        <v>7785</v>
      </c>
      <c r="J2516" s="319" t="s">
        <v>7785</v>
      </c>
      <c r="K2516" s="320">
        <v>30</v>
      </c>
      <c r="L2516" s="320">
        <v>45</v>
      </c>
      <c r="M2516" s="320">
        <v>1</v>
      </c>
      <c r="N2516" s="333" t="s">
        <v>4096</v>
      </c>
      <c r="O2516" s="333" t="s">
        <v>4096</v>
      </c>
      <c r="P2516" s="334" t="s">
        <v>4096</v>
      </c>
      <c r="Q2516" s="144"/>
    </row>
    <row r="2517" spans="3:17" x14ac:dyDescent="0.2">
      <c r="C2517" s="315">
        <v>1033</v>
      </c>
      <c r="D2517" s="316" t="s">
        <v>2695</v>
      </c>
      <c r="E2517" s="317" t="s">
        <v>2384</v>
      </c>
      <c r="F2517" s="317" t="s">
        <v>3199</v>
      </c>
      <c r="G2517" s="318" t="s">
        <v>335</v>
      </c>
      <c r="H2517" s="319">
        <v>16.359999999997672</v>
      </c>
      <c r="I2517" s="319">
        <v>0</v>
      </c>
      <c r="J2517" s="319">
        <v>0</v>
      </c>
      <c r="K2517" s="320">
        <v>30</v>
      </c>
      <c r="L2517" s="320">
        <v>45</v>
      </c>
      <c r="M2517" s="320">
        <v>1</v>
      </c>
      <c r="N2517" s="333" t="s">
        <v>225</v>
      </c>
      <c r="O2517" s="333" t="s">
        <v>225</v>
      </c>
      <c r="P2517" s="334" t="s">
        <v>225</v>
      </c>
      <c r="Q2517" s="144"/>
    </row>
    <row r="2518" spans="3:17" x14ac:dyDescent="0.2">
      <c r="C2518" s="315">
        <v>1034</v>
      </c>
      <c r="D2518" s="316" t="s">
        <v>2695</v>
      </c>
      <c r="E2518" s="317" t="s">
        <v>2384</v>
      </c>
      <c r="F2518" s="317" t="s">
        <v>3188</v>
      </c>
      <c r="G2518" s="318" t="s">
        <v>973</v>
      </c>
      <c r="H2518" s="319">
        <v>1.5099999999976719</v>
      </c>
      <c r="I2518" s="319">
        <v>0.45</v>
      </c>
      <c r="J2518" s="319">
        <v>0</v>
      </c>
      <c r="K2518" s="320">
        <v>30</v>
      </c>
      <c r="L2518" s="320">
        <v>45</v>
      </c>
      <c r="M2518" s="320">
        <v>1</v>
      </c>
      <c r="N2518" s="333" t="s">
        <v>225</v>
      </c>
      <c r="O2518" s="333" t="s">
        <v>225</v>
      </c>
      <c r="P2518" s="334" t="s">
        <v>225</v>
      </c>
      <c r="Q2518" s="144"/>
    </row>
    <row r="2519" spans="3:17" x14ac:dyDescent="0.2">
      <c r="C2519" s="315">
        <v>1035</v>
      </c>
      <c r="D2519" s="316" t="s">
        <v>2695</v>
      </c>
      <c r="E2519" s="317" t="s">
        <v>2384</v>
      </c>
      <c r="F2519" s="317" t="s">
        <v>3200</v>
      </c>
      <c r="G2519" s="318" t="s">
        <v>347</v>
      </c>
      <c r="H2519" s="319">
        <v>8.7666666667093534</v>
      </c>
      <c r="I2519" s="319">
        <v>20.763333333365154</v>
      </c>
      <c r="J2519" s="319">
        <v>0.4</v>
      </c>
      <c r="K2519" s="320">
        <v>30</v>
      </c>
      <c r="L2519" s="320">
        <v>45</v>
      </c>
      <c r="M2519" s="320">
        <v>1</v>
      </c>
      <c r="N2519" s="333" t="s">
        <v>225</v>
      </c>
      <c r="O2519" s="333" t="s">
        <v>225</v>
      </c>
      <c r="P2519" s="334" t="s">
        <v>225</v>
      </c>
      <c r="Q2519" s="144"/>
    </row>
    <row r="2520" spans="3:17" x14ac:dyDescent="0.2">
      <c r="C2520" s="315">
        <v>1036</v>
      </c>
      <c r="D2520" s="316" t="s">
        <v>2695</v>
      </c>
      <c r="E2520" s="317" t="s">
        <v>2384</v>
      </c>
      <c r="F2520" s="317" t="s">
        <v>3067</v>
      </c>
      <c r="G2520" s="318" t="s">
        <v>1020</v>
      </c>
      <c r="H2520" s="319">
        <v>0</v>
      </c>
      <c r="I2520" s="319">
        <v>9.9999999976716943E-3</v>
      </c>
      <c r="J2520" s="319">
        <v>0.2</v>
      </c>
      <c r="K2520" s="320">
        <v>30</v>
      </c>
      <c r="L2520" s="320">
        <v>45</v>
      </c>
      <c r="M2520" s="320">
        <v>1</v>
      </c>
      <c r="N2520" s="333" t="s">
        <v>225</v>
      </c>
      <c r="O2520" s="333" t="s">
        <v>225</v>
      </c>
      <c r="P2520" s="334" t="s">
        <v>225</v>
      </c>
      <c r="Q2520" s="144"/>
    </row>
    <row r="2521" spans="3:17" x14ac:dyDescent="0.2">
      <c r="C2521" s="315">
        <v>1037</v>
      </c>
      <c r="D2521" s="316" t="s">
        <v>2695</v>
      </c>
      <c r="E2521" s="317" t="s">
        <v>2384</v>
      </c>
      <c r="F2521" s="317" t="s">
        <v>3201</v>
      </c>
      <c r="G2521" s="318" t="s">
        <v>1024</v>
      </c>
      <c r="H2521" s="319">
        <v>2.0266666666720994</v>
      </c>
      <c r="I2521" s="319">
        <v>3.3333333441987636E-3</v>
      </c>
      <c r="J2521" s="319">
        <v>0</v>
      </c>
      <c r="K2521" s="320">
        <v>30</v>
      </c>
      <c r="L2521" s="320">
        <v>45</v>
      </c>
      <c r="M2521" s="320">
        <v>1</v>
      </c>
      <c r="N2521" s="333" t="s">
        <v>225</v>
      </c>
      <c r="O2521" s="333" t="s">
        <v>225</v>
      </c>
      <c r="P2521" s="334" t="s">
        <v>225</v>
      </c>
      <c r="Q2521" s="144"/>
    </row>
    <row r="2522" spans="3:17" x14ac:dyDescent="0.2">
      <c r="C2522" s="315">
        <v>1038</v>
      </c>
      <c r="D2522" s="316" t="s">
        <v>2695</v>
      </c>
      <c r="E2522" s="317" t="s">
        <v>2384</v>
      </c>
      <c r="F2522" s="317" t="s">
        <v>3194</v>
      </c>
      <c r="G2522" s="318" t="s">
        <v>1059</v>
      </c>
      <c r="H2522" s="319">
        <v>2.2433333333465271</v>
      </c>
      <c r="I2522" s="319">
        <v>0</v>
      </c>
      <c r="J2522" s="319">
        <v>0</v>
      </c>
      <c r="K2522" s="320">
        <v>30</v>
      </c>
      <c r="L2522" s="320">
        <v>45</v>
      </c>
      <c r="M2522" s="320">
        <v>1</v>
      </c>
      <c r="N2522" s="333" t="s">
        <v>225</v>
      </c>
      <c r="O2522" s="333" t="s">
        <v>225</v>
      </c>
      <c r="P2522" s="334" t="s">
        <v>225</v>
      </c>
      <c r="Q2522" s="144"/>
    </row>
    <row r="2523" spans="3:17" x14ac:dyDescent="0.2">
      <c r="C2523" s="315">
        <v>1039</v>
      </c>
      <c r="D2523" s="316" t="s">
        <v>2695</v>
      </c>
      <c r="E2523" s="317" t="s">
        <v>2384</v>
      </c>
      <c r="F2523" s="317" t="s">
        <v>3106</v>
      </c>
      <c r="G2523" s="318" t="s">
        <v>1069</v>
      </c>
      <c r="H2523" s="319" t="s">
        <v>84</v>
      </c>
      <c r="I2523" s="319" t="s">
        <v>84</v>
      </c>
      <c r="J2523" s="319" t="s">
        <v>84</v>
      </c>
      <c r="K2523" s="320">
        <v>30</v>
      </c>
      <c r="L2523" s="320">
        <v>45</v>
      </c>
      <c r="M2523" s="320">
        <v>1</v>
      </c>
      <c r="N2523" s="333" t="s">
        <v>4096</v>
      </c>
      <c r="O2523" s="333" t="s">
        <v>4096</v>
      </c>
      <c r="P2523" s="334" t="s">
        <v>4096</v>
      </c>
      <c r="Q2523" s="144"/>
    </row>
    <row r="2524" spans="3:17" x14ac:dyDescent="0.2">
      <c r="C2524" s="315">
        <v>1044</v>
      </c>
      <c r="D2524" s="316" t="s">
        <v>2695</v>
      </c>
      <c r="E2524" s="317" t="s">
        <v>2384</v>
      </c>
      <c r="F2524" s="317" t="s">
        <v>3181</v>
      </c>
      <c r="G2524" s="318" t="s">
        <v>1100</v>
      </c>
      <c r="H2524" s="319">
        <v>2.906666666676756</v>
      </c>
      <c r="I2524" s="319">
        <v>0.98000000001629817</v>
      </c>
      <c r="J2524" s="319">
        <v>0</v>
      </c>
      <c r="K2524" s="320">
        <v>30</v>
      </c>
      <c r="L2524" s="320">
        <v>45</v>
      </c>
      <c r="M2524" s="320">
        <v>1</v>
      </c>
      <c r="N2524" s="333" t="s">
        <v>225</v>
      </c>
      <c r="O2524" s="333" t="s">
        <v>225</v>
      </c>
      <c r="P2524" s="334" t="s">
        <v>225</v>
      </c>
      <c r="Q2524" s="144"/>
    </row>
    <row r="2525" spans="3:17" x14ac:dyDescent="0.2">
      <c r="C2525" s="315">
        <v>1045</v>
      </c>
      <c r="D2525" s="316" t="s">
        <v>2695</v>
      </c>
      <c r="E2525" s="317" t="s">
        <v>2384</v>
      </c>
      <c r="F2525" s="317" t="s">
        <v>3202</v>
      </c>
      <c r="G2525" s="318" t="s">
        <v>3203</v>
      </c>
      <c r="H2525" s="319">
        <v>10.918360737463534</v>
      </c>
      <c r="I2525" s="319">
        <v>0</v>
      </c>
      <c r="J2525" s="319">
        <v>0</v>
      </c>
      <c r="K2525" s="320">
        <v>30</v>
      </c>
      <c r="L2525" s="320">
        <v>45</v>
      </c>
      <c r="M2525" s="320">
        <v>1</v>
      </c>
      <c r="N2525" s="333" t="s">
        <v>4096</v>
      </c>
      <c r="O2525" s="333" t="s">
        <v>4096</v>
      </c>
      <c r="P2525" s="334" t="s">
        <v>4096</v>
      </c>
      <c r="Q2525" s="144"/>
    </row>
    <row r="2526" spans="3:17" x14ac:dyDescent="0.2">
      <c r="C2526" s="315">
        <v>1096</v>
      </c>
      <c r="D2526" s="316" t="s">
        <v>2695</v>
      </c>
      <c r="E2526" s="317" t="s">
        <v>2384</v>
      </c>
      <c r="F2526" s="317" t="s">
        <v>3071</v>
      </c>
      <c r="G2526" s="318" t="s">
        <v>908</v>
      </c>
      <c r="H2526" s="319">
        <v>11.126666666683741</v>
      </c>
      <c r="I2526" s="319">
        <v>0.71999999997206032</v>
      </c>
      <c r="J2526" s="319">
        <v>0.2</v>
      </c>
      <c r="K2526" s="320">
        <v>30</v>
      </c>
      <c r="L2526" s="320">
        <v>45</v>
      </c>
      <c r="M2526" s="320">
        <v>1</v>
      </c>
      <c r="N2526" s="333" t="s">
        <v>225</v>
      </c>
      <c r="O2526" s="333" t="s">
        <v>225</v>
      </c>
      <c r="P2526" s="334" t="s">
        <v>225</v>
      </c>
      <c r="Q2526" s="144"/>
    </row>
    <row r="2527" spans="3:17" x14ac:dyDescent="0.2">
      <c r="C2527" s="315">
        <v>1097</v>
      </c>
      <c r="D2527" s="316" t="s">
        <v>2695</v>
      </c>
      <c r="E2527" s="317" t="s">
        <v>2384</v>
      </c>
      <c r="F2527" s="317" t="s">
        <v>3204</v>
      </c>
      <c r="G2527" s="318" t="s">
        <v>1055</v>
      </c>
      <c r="H2527" s="319">
        <v>10.556666666746606</v>
      </c>
      <c r="I2527" s="319">
        <v>0</v>
      </c>
      <c r="J2527" s="319">
        <v>0</v>
      </c>
      <c r="K2527" s="320">
        <v>30</v>
      </c>
      <c r="L2527" s="320">
        <v>45</v>
      </c>
      <c r="M2527" s="320">
        <v>1</v>
      </c>
      <c r="N2527" s="333" t="s">
        <v>225</v>
      </c>
      <c r="O2527" s="333" t="s">
        <v>225</v>
      </c>
      <c r="P2527" s="334" t="s">
        <v>225</v>
      </c>
      <c r="Q2527" s="144"/>
    </row>
    <row r="2528" spans="3:17" x14ac:dyDescent="0.2">
      <c r="C2528" s="315">
        <v>1098</v>
      </c>
      <c r="D2528" s="316" t="s">
        <v>2695</v>
      </c>
      <c r="E2528" s="317" t="s">
        <v>2384</v>
      </c>
      <c r="F2528" s="317" t="s">
        <v>3165</v>
      </c>
      <c r="G2528" s="318" t="s">
        <v>3205</v>
      </c>
      <c r="H2528" s="319">
        <v>1.7566666666651145</v>
      </c>
      <c r="I2528" s="319">
        <v>0</v>
      </c>
      <c r="J2528" s="319">
        <v>0</v>
      </c>
      <c r="K2528" s="320">
        <v>30</v>
      </c>
      <c r="L2528" s="320">
        <v>45</v>
      </c>
      <c r="M2528" s="320">
        <v>1</v>
      </c>
      <c r="N2528" s="333" t="s">
        <v>225</v>
      </c>
      <c r="O2528" s="333" t="s">
        <v>225</v>
      </c>
      <c r="P2528" s="334" t="s">
        <v>225</v>
      </c>
      <c r="Q2528" s="144"/>
    </row>
    <row r="2529" spans="3:17" x14ac:dyDescent="0.2">
      <c r="C2529" s="315">
        <v>1099</v>
      </c>
      <c r="D2529" s="316" t="s">
        <v>2695</v>
      </c>
      <c r="E2529" s="317" t="s">
        <v>2384</v>
      </c>
      <c r="F2529" s="317" t="s">
        <v>3206</v>
      </c>
      <c r="G2529" s="318" t="s">
        <v>1098</v>
      </c>
      <c r="H2529" s="319">
        <v>2.6400000000139698</v>
      </c>
      <c r="I2529" s="319">
        <v>0</v>
      </c>
      <c r="J2529" s="319">
        <v>0</v>
      </c>
      <c r="K2529" s="320">
        <v>30</v>
      </c>
      <c r="L2529" s="320">
        <v>45</v>
      </c>
      <c r="M2529" s="320">
        <v>1</v>
      </c>
      <c r="N2529" s="333" t="s">
        <v>225</v>
      </c>
      <c r="O2529" s="333" t="s">
        <v>225</v>
      </c>
      <c r="P2529" s="334" t="s">
        <v>225</v>
      </c>
      <c r="Q2529" s="144"/>
    </row>
    <row r="2530" spans="3:17" x14ac:dyDescent="0.2">
      <c r="C2530" s="315">
        <v>1104</v>
      </c>
      <c r="D2530" s="316" t="s">
        <v>2695</v>
      </c>
      <c r="E2530" s="317" t="s">
        <v>2384</v>
      </c>
      <c r="F2530" s="317" t="s">
        <v>3207</v>
      </c>
      <c r="G2530" s="318" t="s">
        <v>340</v>
      </c>
      <c r="H2530" s="319">
        <v>37.969999999995345</v>
      </c>
      <c r="I2530" s="319">
        <v>2.0033333332976326</v>
      </c>
      <c r="J2530" s="319">
        <v>0</v>
      </c>
      <c r="K2530" s="320">
        <v>30</v>
      </c>
      <c r="L2530" s="320">
        <v>45</v>
      </c>
      <c r="M2530" s="320">
        <v>1</v>
      </c>
      <c r="N2530" s="333" t="s">
        <v>224</v>
      </c>
      <c r="O2530" s="333" t="s">
        <v>225</v>
      </c>
      <c r="P2530" s="334" t="s">
        <v>225</v>
      </c>
      <c r="Q2530" s="144"/>
    </row>
    <row r="2531" spans="3:17" x14ac:dyDescent="0.2">
      <c r="C2531" s="315">
        <v>1105</v>
      </c>
      <c r="D2531" s="316" t="s">
        <v>2695</v>
      </c>
      <c r="E2531" s="317" t="s">
        <v>2384</v>
      </c>
      <c r="F2531" s="317" t="s">
        <v>3117</v>
      </c>
      <c r="G2531" s="318" t="s">
        <v>267</v>
      </c>
      <c r="H2531" s="319">
        <v>5.6066666666418321</v>
      </c>
      <c r="I2531" s="319">
        <v>0</v>
      </c>
      <c r="J2531" s="319">
        <v>0</v>
      </c>
      <c r="K2531" s="320">
        <v>30</v>
      </c>
      <c r="L2531" s="320">
        <v>45</v>
      </c>
      <c r="M2531" s="320">
        <v>1</v>
      </c>
      <c r="N2531" s="333" t="s">
        <v>225</v>
      </c>
      <c r="O2531" s="333" t="s">
        <v>225</v>
      </c>
      <c r="P2531" s="334" t="s">
        <v>225</v>
      </c>
      <c r="Q2531" s="144"/>
    </row>
    <row r="2532" spans="3:17" x14ac:dyDescent="0.2">
      <c r="C2532" s="315">
        <v>1106</v>
      </c>
      <c r="D2532" s="316" t="s">
        <v>2695</v>
      </c>
      <c r="E2532" s="317" t="s">
        <v>2384</v>
      </c>
      <c r="F2532" s="317" t="s">
        <v>3150</v>
      </c>
      <c r="G2532" s="318" t="s">
        <v>261</v>
      </c>
      <c r="H2532" s="319">
        <v>5.8599999999976724</v>
      </c>
      <c r="I2532" s="319">
        <v>0</v>
      </c>
      <c r="J2532" s="319">
        <v>0</v>
      </c>
      <c r="K2532" s="320">
        <v>30</v>
      </c>
      <c r="L2532" s="320">
        <v>45</v>
      </c>
      <c r="M2532" s="320">
        <v>1</v>
      </c>
      <c r="N2532" s="333" t="s">
        <v>225</v>
      </c>
      <c r="O2532" s="333" t="s">
        <v>225</v>
      </c>
      <c r="P2532" s="334" t="s">
        <v>225</v>
      </c>
      <c r="Q2532" s="144"/>
    </row>
    <row r="2533" spans="3:17" x14ac:dyDescent="0.2">
      <c r="C2533" s="315">
        <v>1107</v>
      </c>
      <c r="D2533" s="316" t="s">
        <v>2695</v>
      </c>
      <c r="E2533" s="317" t="s">
        <v>2384</v>
      </c>
      <c r="F2533" s="317" t="s">
        <v>3109</v>
      </c>
      <c r="G2533" s="318" t="s">
        <v>3208</v>
      </c>
      <c r="H2533" s="319">
        <v>1.9400000000023283</v>
      </c>
      <c r="I2533" s="319">
        <v>0</v>
      </c>
      <c r="J2533" s="319">
        <v>0</v>
      </c>
      <c r="K2533" s="320">
        <v>30</v>
      </c>
      <c r="L2533" s="320">
        <v>45</v>
      </c>
      <c r="M2533" s="320">
        <v>1</v>
      </c>
      <c r="N2533" s="333" t="s">
        <v>225</v>
      </c>
      <c r="O2533" s="333" t="s">
        <v>225</v>
      </c>
      <c r="P2533" s="334" t="s">
        <v>225</v>
      </c>
      <c r="Q2533" s="144"/>
    </row>
    <row r="2534" spans="3:17" x14ac:dyDescent="0.2">
      <c r="C2534" s="315">
        <v>1113</v>
      </c>
      <c r="D2534" s="316" t="s">
        <v>2695</v>
      </c>
      <c r="E2534" s="317" t="s">
        <v>2384</v>
      </c>
      <c r="F2534" s="317" t="s">
        <v>3120</v>
      </c>
      <c r="G2534" s="318" t="s">
        <v>953</v>
      </c>
      <c r="H2534" s="319">
        <v>672.06000000002098</v>
      </c>
      <c r="I2534" s="319">
        <v>0.59666666669072588</v>
      </c>
      <c r="J2534" s="319">
        <v>0.2</v>
      </c>
      <c r="K2534" s="320">
        <v>30</v>
      </c>
      <c r="L2534" s="320">
        <v>45</v>
      </c>
      <c r="M2534" s="320">
        <v>1</v>
      </c>
      <c r="N2534" s="333" t="s">
        <v>224</v>
      </c>
      <c r="O2534" s="333" t="s">
        <v>225</v>
      </c>
      <c r="P2534" s="334" t="s">
        <v>225</v>
      </c>
      <c r="Q2534" s="144"/>
    </row>
    <row r="2535" spans="3:17" x14ac:dyDescent="0.2">
      <c r="C2535" s="315">
        <v>1114</v>
      </c>
      <c r="D2535" s="316" t="s">
        <v>2695</v>
      </c>
      <c r="E2535" s="317" t="s">
        <v>2384</v>
      </c>
      <c r="F2535" s="317" t="s">
        <v>3102</v>
      </c>
      <c r="G2535" s="318" t="s">
        <v>1043</v>
      </c>
      <c r="H2535" s="319">
        <v>3.8300000000162981</v>
      </c>
      <c r="I2535" s="319">
        <v>1.1333333333604969</v>
      </c>
      <c r="J2535" s="319">
        <v>0.2</v>
      </c>
      <c r="K2535" s="320">
        <v>30</v>
      </c>
      <c r="L2535" s="320">
        <v>45</v>
      </c>
      <c r="M2535" s="320">
        <v>1</v>
      </c>
      <c r="N2535" s="333" t="s">
        <v>225</v>
      </c>
      <c r="O2535" s="333" t="s">
        <v>225</v>
      </c>
      <c r="P2535" s="334" t="s">
        <v>225</v>
      </c>
      <c r="Q2535" s="144"/>
    </row>
    <row r="2536" spans="3:17" x14ac:dyDescent="0.2">
      <c r="C2536" s="315">
        <v>1121</v>
      </c>
      <c r="D2536" s="316" t="s">
        <v>2695</v>
      </c>
      <c r="E2536" s="317" t="s">
        <v>2384</v>
      </c>
      <c r="F2536" s="317" t="s">
        <v>3209</v>
      </c>
      <c r="G2536" s="318" t="s">
        <v>355</v>
      </c>
      <c r="H2536" s="319">
        <v>6.3233333333395425</v>
      </c>
      <c r="I2536" s="319">
        <v>0</v>
      </c>
      <c r="J2536" s="319">
        <v>0</v>
      </c>
      <c r="K2536" s="320">
        <v>30</v>
      </c>
      <c r="L2536" s="320">
        <v>45</v>
      </c>
      <c r="M2536" s="320">
        <v>1</v>
      </c>
      <c r="N2536" s="333" t="s">
        <v>225</v>
      </c>
      <c r="O2536" s="333" t="s">
        <v>225</v>
      </c>
      <c r="P2536" s="334" t="s">
        <v>225</v>
      </c>
      <c r="Q2536" s="144"/>
    </row>
    <row r="2537" spans="3:17" x14ac:dyDescent="0.2">
      <c r="C2537" s="315">
        <v>1135</v>
      </c>
      <c r="D2537" s="316" t="s">
        <v>2695</v>
      </c>
      <c r="E2537" s="317" t="s">
        <v>2384</v>
      </c>
      <c r="F2537" s="317" t="s">
        <v>3129</v>
      </c>
      <c r="G2537" s="318" t="s">
        <v>3210</v>
      </c>
      <c r="H2537" s="319">
        <v>2.4700000000186266</v>
      </c>
      <c r="I2537" s="319">
        <v>0.66999999998370185</v>
      </c>
      <c r="J2537" s="319">
        <v>0</v>
      </c>
      <c r="K2537" s="320">
        <v>30</v>
      </c>
      <c r="L2537" s="320">
        <v>45</v>
      </c>
      <c r="M2537" s="320">
        <v>1</v>
      </c>
      <c r="N2537" s="333" t="s">
        <v>225</v>
      </c>
      <c r="O2537" s="333" t="s">
        <v>225</v>
      </c>
      <c r="P2537" s="334" t="s">
        <v>225</v>
      </c>
      <c r="Q2537" s="144"/>
    </row>
    <row r="2538" spans="3:17" x14ac:dyDescent="0.2">
      <c r="C2538" s="315">
        <v>1140</v>
      </c>
      <c r="D2538" s="316" t="s">
        <v>2695</v>
      </c>
      <c r="E2538" s="317" t="s">
        <v>2384</v>
      </c>
      <c r="F2538" s="317" t="s">
        <v>3072</v>
      </c>
      <c r="G2538" s="318" t="s">
        <v>911</v>
      </c>
      <c r="H2538" s="319">
        <v>1.8166666666860694</v>
      </c>
      <c r="I2538" s="319">
        <v>0</v>
      </c>
      <c r="J2538" s="319">
        <v>0</v>
      </c>
      <c r="K2538" s="320">
        <v>30</v>
      </c>
      <c r="L2538" s="320">
        <v>45</v>
      </c>
      <c r="M2538" s="320">
        <v>1</v>
      </c>
      <c r="N2538" s="333" t="s">
        <v>225</v>
      </c>
      <c r="O2538" s="333" t="s">
        <v>225</v>
      </c>
      <c r="P2538" s="334" t="s">
        <v>225</v>
      </c>
      <c r="Q2538" s="144"/>
    </row>
    <row r="2539" spans="3:17" x14ac:dyDescent="0.2">
      <c r="C2539" s="315">
        <v>1143</v>
      </c>
      <c r="D2539" s="316" t="s">
        <v>2695</v>
      </c>
      <c r="E2539" s="317" t="s">
        <v>2384</v>
      </c>
      <c r="F2539" s="317" t="s">
        <v>3050</v>
      </c>
      <c r="G2539" s="318" t="s">
        <v>1038</v>
      </c>
      <c r="H2539" s="319">
        <v>1.4700000000069851</v>
      </c>
      <c r="I2539" s="319">
        <v>0</v>
      </c>
      <c r="J2539" s="319">
        <v>0</v>
      </c>
      <c r="K2539" s="320">
        <v>30</v>
      </c>
      <c r="L2539" s="320">
        <v>45</v>
      </c>
      <c r="M2539" s="320">
        <v>1</v>
      </c>
      <c r="N2539" s="333" t="s">
        <v>225</v>
      </c>
      <c r="O2539" s="333" t="s">
        <v>225</v>
      </c>
      <c r="P2539" s="334" t="s">
        <v>225</v>
      </c>
      <c r="Q2539" s="144"/>
    </row>
    <row r="2540" spans="3:17" x14ac:dyDescent="0.2">
      <c r="C2540" s="315">
        <v>1144</v>
      </c>
      <c r="D2540" s="316" t="s">
        <v>2695</v>
      </c>
      <c r="E2540" s="317" t="s">
        <v>2384</v>
      </c>
      <c r="F2540" s="317" t="s">
        <v>3211</v>
      </c>
      <c r="G2540" s="318" t="s">
        <v>1046</v>
      </c>
      <c r="H2540" s="319">
        <v>157.44000000001398</v>
      </c>
      <c r="I2540" s="319">
        <v>129.96333333333024</v>
      </c>
      <c r="J2540" s="319">
        <v>0.60000000000000009</v>
      </c>
      <c r="K2540" s="320">
        <v>30</v>
      </c>
      <c r="L2540" s="320">
        <v>45</v>
      </c>
      <c r="M2540" s="320">
        <v>1</v>
      </c>
      <c r="N2540" s="333" t="s">
        <v>224</v>
      </c>
      <c r="O2540" s="333" t="s">
        <v>224</v>
      </c>
      <c r="P2540" s="334" t="s">
        <v>225</v>
      </c>
      <c r="Q2540" s="144"/>
    </row>
    <row r="2541" spans="3:17" x14ac:dyDescent="0.2">
      <c r="C2541" s="315">
        <v>1145</v>
      </c>
      <c r="D2541" s="316" t="s">
        <v>2695</v>
      </c>
      <c r="E2541" s="317" t="s">
        <v>2384</v>
      </c>
      <c r="F2541" s="317" t="s">
        <v>3195</v>
      </c>
      <c r="G2541" s="318" t="s">
        <v>3212</v>
      </c>
      <c r="H2541" s="319">
        <v>5.9966666666558019</v>
      </c>
      <c r="I2541" s="319">
        <v>0</v>
      </c>
      <c r="J2541" s="319">
        <v>0</v>
      </c>
      <c r="K2541" s="320">
        <v>30</v>
      </c>
      <c r="L2541" s="320">
        <v>45</v>
      </c>
      <c r="M2541" s="320">
        <v>1</v>
      </c>
      <c r="N2541" s="333" t="s">
        <v>225</v>
      </c>
      <c r="O2541" s="333" t="s">
        <v>225</v>
      </c>
      <c r="P2541" s="334" t="s">
        <v>225</v>
      </c>
      <c r="Q2541" s="144"/>
    </row>
    <row r="2542" spans="3:17" x14ac:dyDescent="0.2">
      <c r="C2542" s="315">
        <v>1150</v>
      </c>
      <c r="D2542" s="316" t="s">
        <v>2695</v>
      </c>
      <c r="E2542" s="317" t="s">
        <v>2384</v>
      </c>
      <c r="F2542" s="317" t="s">
        <v>3062</v>
      </c>
      <c r="G2542" s="318" t="s">
        <v>1006</v>
      </c>
      <c r="H2542" s="319">
        <v>3.5212851405459449</v>
      </c>
      <c r="I2542" s="319">
        <v>0.653571863209641</v>
      </c>
      <c r="J2542" s="319">
        <v>0</v>
      </c>
      <c r="K2542" s="320">
        <v>30</v>
      </c>
      <c r="L2542" s="320">
        <v>45</v>
      </c>
      <c r="M2542" s="320">
        <v>1</v>
      </c>
      <c r="N2542" s="333" t="s">
        <v>4096</v>
      </c>
      <c r="O2542" s="333" t="s">
        <v>4096</v>
      </c>
      <c r="P2542" s="334" t="s">
        <v>4096</v>
      </c>
      <c r="Q2542" s="144"/>
    </row>
    <row r="2543" spans="3:17" x14ac:dyDescent="0.2">
      <c r="C2543" s="315">
        <v>1151</v>
      </c>
      <c r="D2543" s="316" t="s">
        <v>2695</v>
      </c>
      <c r="E2543" s="317" t="s">
        <v>2384</v>
      </c>
      <c r="F2543" s="317" t="s">
        <v>3171</v>
      </c>
      <c r="G2543" s="318" t="s">
        <v>986</v>
      </c>
      <c r="H2543" s="319">
        <v>2.4533333333325573</v>
      </c>
      <c r="I2543" s="319">
        <v>0</v>
      </c>
      <c r="J2543" s="319">
        <v>0</v>
      </c>
      <c r="K2543" s="320">
        <v>30</v>
      </c>
      <c r="L2543" s="320">
        <v>45</v>
      </c>
      <c r="M2543" s="320">
        <v>1</v>
      </c>
      <c r="N2543" s="333" t="s">
        <v>225</v>
      </c>
      <c r="O2543" s="333" t="s">
        <v>225</v>
      </c>
      <c r="P2543" s="334" t="s">
        <v>225</v>
      </c>
      <c r="Q2543" s="144"/>
    </row>
    <row r="2544" spans="3:17" x14ac:dyDescent="0.2">
      <c r="C2544" s="315">
        <v>1152</v>
      </c>
      <c r="D2544" s="316" t="s">
        <v>2695</v>
      </c>
      <c r="E2544" s="317" t="s">
        <v>2384</v>
      </c>
      <c r="F2544" s="317" t="s">
        <v>3099</v>
      </c>
      <c r="G2544" s="318" t="s">
        <v>1032</v>
      </c>
      <c r="H2544" s="319">
        <v>9.9999999627470981E-3</v>
      </c>
      <c r="I2544" s="319">
        <v>2.1833333333255722</v>
      </c>
      <c r="J2544" s="319">
        <v>0</v>
      </c>
      <c r="K2544" s="320">
        <v>30</v>
      </c>
      <c r="L2544" s="320">
        <v>45</v>
      </c>
      <c r="M2544" s="320">
        <v>1</v>
      </c>
      <c r="N2544" s="333" t="s">
        <v>225</v>
      </c>
      <c r="O2544" s="333" t="s">
        <v>225</v>
      </c>
      <c r="P2544" s="334" t="s">
        <v>225</v>
      </c>
      <c r="Q2544" s="144"/>
    </row>
    <row r="2545" spans="3:17" x14ac:dyDescent="0.2">
      <c r="C2545" s="315">
        <v>1156</v>
      </c>
      <c r="D2545" s="316" t="s">
        <v>2695</v>
      </c>
      <c r="E2545" s="317" t="s">
        <v>2384</v>
      </c>
      <c r="F2545" s="317" t="s">
        <v>3213</v>
      </c>
      <c r="G2545" s="318" t="s">
        <v>901</v>
      </c>
      <c r="H2545" s="319">
        <v>0</v>
      </c>
      <c r="I2545" s="319">
        <v>1.9999999995343389E-2</v>
      </c>
      <c r="J2545" s="319">
        <v>0</v>
      </c>
      <c r="K2545" s="320">
        <v>30</v>
      </c>
      <c r="L2545" s="320">
        <v>45</v>
      </c>
      <c r="M2545" s="320">
        <v>1</v>
      </c>
      <c r="N2545" s="333" t="s">
        <v>225</v>
      </c>
      <c r="O2545" s="333" t="s">
        <v>225</v>
      </c>
      <c r="P2545" s="334" t="s">
        <v>225</v>
      </c>
      <c r="Q2545" s="145"/>
    </row>
    <row r="2546" spans="3:17" x14ac:dyDescent="0.2">
      <c r="C2546" s="315">
        <v>1158</v>
      </c>
      <c r="D2546" s="316" t="s">
        <v>2695</v>
      </c>
      <c r="E2546" s="317" t="s">
        <v>2384</v>
      </c>
      <c r="F2546" s="317" t="s">
        <v>3046</v>
      </c>
      <c r="G2546" s="318" t="s">
        <v>3214</v>
      </c>
      <c r="H2546" s="319" t="s">
        <v>84</v>
      </c>
      <c r="I2546" s="319" t="s">
        <v>84</v>
      </c>
      <c r="J2546" s="319" t="s">
        <v>84</v>
      </c>
      <c r="K2546" s="320">
        <v>30</v>
      </c>
      <c r="L2546" s="320">
        <v>45</v>
      </c>
      <c r="M2546" s="320">
        <v>1</v>
      </c>
      <c r="N2546" s="333" t="s">
        <v>4096</v>
      </c>
      <c r="O2546" s="333" t="s">
        <v>4096</v>
      </c>
      <c r="P2546" s="334" t="s">
        <v>4096</v>
      </c>
      <c r="Q2546" s="144"/>
    </row>
    <row r="2547" spans="3:17" x14ac:dyDescent="0.2">
      <c r="C2547" s="315">
        <v>1162</v>
      </c>
      <c r="D2547" s="316" t="s">
        <v>2695</v>
      </c>
      <c r="E2547" s="317" t="s">
        <v>2384</v>
      </c>
      <c r="F2547" s="317" t="s">
        <v>3154</v>
      </c>
      <c r="G2547" s="318" t="s">
        <v>265</v>
      </c>
      <c r="H2547" s="319">
        <v>0.4133333333185874</v>
      </c>
      <c r="I2547" s="319">
        <v>0</v>
      </c>
      <c r="J2547" s="319">
        <v>0</v>
      </c>
      <c r="K2547" s="320">
        <v>30</v>
      </c>
      <c r="L2547" s="320">
        <v>45</v>
      </c>
      <c r="M2547" s="320">
        <v>1</v>
      </c>
      <c r="N2547" s="333" t="s">
        <v>225</v>
      </c>
      <c r="O2547" s="333" t="s">
        <v>225</v>
      </c>
      <c r="P2547" s="334" t="s">
        <v>225</v>
      </c>
      <c r="Q2547" s="144"/>
    </row>
    <row r="2548" spans="3:17" x14ac:dyDescent="0.2">
      <c r="C2548" s="315">
        <v>1163</v>
      </c>
      <c r="D2548" s="316" t="s">
        <v>2695</v>
      </c>
      <c r="E2548" s="317" t="s">
        <v>2384</v>
      </c>
      <c r="F2548" s="317" t="s">
        <v>3161</v>
      </c>
      <c r="G2548" s="318" t="s">
        <v>346</v>
      </c>
      <c r="H2548" s="319">
        <v>4.8400000000256114</v>
      </c>
      <c r="I2548" s="319">
        <v>0</v>
      </c>
      <c r="J2548" s="319">
        <v>0</v>
      </c>
      <c r="K2548" s="320">
        <v>30</v>
      </c>
      <c r="L2548" s="320">
        <v>45</v>
      </c>
      <c r="M2548" s="320">
        <v>1</v>
      </c>
      <c r="N2548" s="333" t="s">
        <v>225</v>
      </c>
      <c r="O2548" s="333" t="s">
        <v>225</v>
      </c>
      <c r="P2548" s="334" t="s">
        <v>225</v>
      </c>
      <c r="Q2548" s="144"/>
    </row>
    <row r="2549" spans="3:17" x14ac:dyDescent="0.2">
      <c r="C2549" s="315">
        <v>1164</v>
      </c>
      <c r="D2549" s="316" t="s">
        <v>2695</v>
      </c>
      <c r="E2549" s="317" t="s">
        <v>2384</v>
      </c>
      <c r="F2549" s="317" t="s">
        <v>2740</v>
      </c>
      <c r="G2549" s="318" t="s">
        <v>1034</v>
      </c>
      <c r="H2549" s="319">
        <v>1.2733333333279007</v>
      </c>
      <c r="I2549" s="319">
        <v>1.1333333333604969</v>
      </c>
      <c r="J2549" s="319">
        <v>0.4</v>
      </c>
      <c r="K2549" s="320">
        <v>30</v>
      </c>
      <c r="L2549" s="320">
        <v>45</v>
      </c>
      <c r="M2549" s="320">
        <v>1</v>
      </c>
      <c r="N2549" s="333" t="s">
        <v>225</v>
      </c>
      <c r="O2549" s="333" t="s">
        <v>225</v>
      </c>
      <c r="P2549" s="334" t="s">
        <v>225</v>
      </c>
      <c r="Q2549" s="144"/>
    </row>
    <row r="2550" spans="3:17" x14ac:dyDescent="0.2">
      <c r="C2550" s="315">
        <v>1165</v>
      </c>
      <c r="D2550" s="316" t="s">
        <v>2695</v>
      </c>
      <c r="E2550" s="317" t="s">
        <v>2384</v>
      </c>
      <c r="F2550" s="317" t="s">
        <v>3080</v>
      </c>
      <c r="G2550" s="318" t="s">
        <v>945</v>
      </c>
      <c r="H2550" s="319">
        <v>3.1966666666441599</v>
      </c>
      <c r="I2550" s="319">
        <v>0</v>
      </c>
      <c r="J2550" s="319">
        <v>0</v>
      </c>
      <c r="K2550" s="320">
        <v>30</v>
      </c>
      <c r="L2550" s="320">
        <v>45</v>
      </c>
      <c r="M2550" s="320">
        <v>1</v>
      </c>
      <c r="N2550" s="333" t="s">
        <v>225</v>
      </c>
      <c r="O2550" s="333" t="s">
        <v>225</v>
      </c>
      <c r="P2550" s="334" t="s">
        <v>225</v>
      </c>
      <c r="Q2550" s="144"/>
    </row>
    <row r="2551" spans="3:17" x14ac:dyDescent="0.2">
      <c r="C2551" s="315">
        <v>1167</v>
      </c>
      <c r="D2551" s="316" t="s">
        <v>2695</v>
      </c>
      <c r="E2551" s="317" t="s">
        <v>2384</v>
      </c>
      <c r="F2551" s="317" t="s">
        <v>3124</v>
      </c>
      <c r="G2551" s="318" t="s">
        <v>3215</v>
      </c>
      <c r="H2551" s="319">
        <v>33.676666666637175</v>
      </c>
      <c r="I2551" s="319">
        <v>1.0100000000093132</v>
      </c>
      <c r="J2551" s="319">
        <v>0</v>
      </c>
      <c r="K2551" s="320">
        <v>30</v>
      </c>
      <c r="L2551" s="320">
        <v>45</v>
      </c>
      <c r="M2551" s="320">
        <v>1</v>
      </c>
      <c r="N2551" s="333" t="s">
        <v>224</v>
      </c>
      <c r="O2551" s="333" t="s">
        <v>225</v>
      </c>
      <c r="P2551" s="334" t="s">
        <v>225</v>
      </c>
      <c r="Q2551" s="144"/>
    </row>
    <row r="2552" spans="3:17" x14ac:dyDescent="0.2">
      <c r="C2552" s="315">
        <v>1172</v>
      </c>
      <c r="D2552" s="316" t="s">
        <v>2695</v>
      </c>
      <c r="E2552" s="317" t="s">
        <v>2384</v>
      </c>
      <c r="F2552" s="317" t="s">
        <v>3216</v>
      </c>
      <c r="G2552" s="318" t="s">
        <v>947</v>
      </c>
      <c r="H2552" s="319">
        <v>3.9641203832919318E-3</v>
      </c>
      <c r="I2552" s="319">
        <v>0</v>
      </c>
      <c r="J2552" s="319">
        <v>0</v>
      </c>
      <c r="K2552" s="320">
        <v>30</v>
      </c>
      <c r="L2552" s="320">
        <v>45</v>
      </c>
      <c r="M2552" s="320">
        <v>1</v>
      </c>
      <c r="N2552" s="333" t="s">
        <v>4096</v>
      </c>
      <c r="O2552" s="333" t="s">
        <v>4096</v>
      </c>
      <c r="P2552" s="334" t="s">
        <v>4096</v>
      </c>
      <c r="Q2552" s="144"/>
    </row>
    <row r="2553" spans="3:17" x14ac:dyDescent="0.2">
      <c r="C2553" s="315">
        <v>1175</v>
      </c>
      <c r="D2553" s="316" t="s">
        <v>2695</v>
      </c>
      <c r="E2553" s="317" t="s">
        <v>2384</v>
      </c>
      <c r="F2553" s="317" t="s">
        <v>3189</v>
      </c>
      <c r="G2553" s="318" t="s">
        <v>3217</v>
      </c>
      <c r="H2553" s="319">
        <v>4.0799999999930154</v>
      </c>
      <c r="I2553" s="319">
        <v>0</v>
      </c>
      <c r="J2553" s="319">
        <v>0</v>
      </c>
      <c r="K2553" s="320">
        <v>30</v>
      </c>
      <c r="L2553" s="320">
        <v>45</v>
      </c>
      <c r="M2553" s="320">
        <v>1</v>
      </c>
      <c r="N2553" s="333" t="s">
        <v>225</v>
      </c>
      <c r="O2553" s="333" t="s">
        <v>225</v>
      </c>
      <c r="P2553" s="334" t="s">
        <v>225</v>
      </c>
      <c r="Q2553" s="144"/>
    </row>
    <row r="2554" spans="3:17" x14ac:dyDescent="0.2">
      <c r="C2554" s="315">
        <v>1177</v>
      </c>
      <c r="D2554" s="316" t="s">
        <v>2695</v>
      </c>
      <c r="E2554" s="317" t="s">
        <v>2384</v>
      </c>
      <c r="F2554" s="317" t="s">
        <v>3204</v>
      </c>
      <c r="G2554" s="318" t="s">
        <v>1056</v>
      </c>
      <c r="H2554" s="319">
        <v>9.1400000000023294</v>
      </c>
      <c r="I2554" s="319">
        <v>0</v>
      </c>
      <c r="J2554" s="319">
        <v>0</v>
      </c>
      <c r="K2554" s="320">
        <v>30</v>
      </c>
      <c r="L2554" s="320">
        <v>45</v>
      </c>
      <c r="M2554" s="320">
        <v>1</v>
      </c>
      <c r="N2554" s="333" t="s">
        <v>225</v>
      </c>
      <c r="O2554" s="333" t="s">
        <v>225</v>
      </c>
      <c r="P2554" s="334" t="s">
        <v>225</v>
      </c>
      <c r="Q2554" s="144"/>
    </row>
    <row r="2555" spans="3:17" x14ac:dyDescent="0.2">
      <c r="C2555" s="315">
        <v>1186</v>
      </c>
      <c r="D2555" s="316" t="s">
        <v>2695</v>
      </c>
      <c r="E2555" s="317" t="s">
        <v>2384</v>
      </c>
      <c r="F2555" s="317" t="s">
        <v>3186</v>
      </c>
      <c r="G2555" s="318" t="s">
        <v>3218</v>
      </c>
      <c r="H2555" s="319">
        <v>1.5</v>
      </c>
      <c r="I2555" s="319">
        <v>5.1233333333395423</v>
      </c>
      <c r="J2555" s="319">
        <v>2.2000000000000002</v>
      </c>
      <c r="K2555" s="320">
        <v>30</v>
      </c>
      <c r="L2555" s="320">
        <v>45</v>
      </c>
      <c r="M2555" s="320">
        <v>1</v>
      </c>
      <c r="N2555" s="333" t="s">
        <v>225</v>
      </c>
      <c r="O2555" s="333" t="s">
        <v>225</v>
      </c>
      <c r="P2555" s="334" t="s">
        <v>224</v>
      </c>
      <c r="Q2555" s="144"/>
    </row>
    <row r="2556" spans="3:17" x14ac:dyDescent="0.2">
      <c r="C2556" s="315">
        <v>1188</v>
      </c>
      <c r="D2556" s="316" t="s">
        <v>2695</v>
      </c>
      <c r="E2556" s="317" t="s">
        <v>2384</v>
      </c>
      <c r="F2556" s="317" t="s">
        <v>3049</v>
      </c>
      <c r="G2556" s="318" t="s">
        <v>971</v>
      </c>
      <c r="H2556" s="319" t="s">
        <v>84</v>
      </c>
      <c r="I2556" s="319" t="s">
        <v>84</v>
      </c>
      <c r="J2556" s="319" t="s">
        <v>84</v>
      </c>
      <c r="K2556" s="320">
        <v>30</v>
      </c>
      <c r="L2556" s="320">
        <v>45</v>
      </c>
      <c r="M2556" s="320">
        <v>1</v>
      </c>
      <c r="N2556" s="333" t="s">
        <v>4096</v>
      </c>
      <c r="O2556" s="333" t="s">
        <v>4096</v>
      </c>
      <c r="P2556" s="334" t="s">
        <v>4096</v>
      </c>
      <c r="Q2556" s="144"/>
    </row>
    <row r="2557" spans="3:17" x14ac:dyDescent="0.2">
      <c r="C2557" s="315">
        <v>1206</v>
      </c>
      <c r="D2557" s="316" t="s">
        <v>2695</v>
      </c>
      <c r="E2557" s="317" t="s">
        <v>2384</v>
      </c>
      <c r="F2557" s="317" t="s">
        <v>2745</v>
      </c>
      <c r="G2557" s="318" t="s">
        <v>259</v>
      </c>
      <c r="H2557" s="319">
        <v>5.6133333333651541</v>
      </c>
      <c r="I2557" s="319">
        <v>0</v>
      </c>
      <c r="J2557" s="319">
        <v>0</v>
      </c>
      <c r="K2557" s="320">
        <v>30</v>
      </c>
      <c r="L2557" s="320">
        <v>45</v>
      </c>
      <c r="M2557" s="320">
        <v>1</v>
      </c>
      <c r="N2557" s="333" t="s">
        <v>225</v>
      </c>
      <c r="O2557" s="333" t="s">
        <v>225</v>
      </c>
      <c r="P2557" s="334" t="s">
        <v>225</v>
      </c>
      <c r="Q2557" s="144"/>
    </row>
    <row r="2558" spans="3:17" x14ac:dyDescent="0.2">
      <c r="C2558" s="315">
        <v>1207</v>
      </c>
      <c r="D2558" s="316" t="s">
        <v>2695</v>
      </c>
      <c r="E2558" s="317" t="s">
        <v>2384</v>
      </c>
      <c r="F2558" s="317" t="s">
        <v>2745</v>
      </c>
      <c r="G2558" s="318" t="s">
        <v>260</v>
      </c>
      <c r="H2558" s="319">
        <v>2.7133333333418705</v>
      </c>
      <c r="I2558" s="319">
        <v>0</v>
      </c>
      <c r="J2558" s="319">
        <v>0</v>
      </c>
      <c r="K2558" s="320">
        <v>30</v>
      </c>
      <c r="L2558" s="320">
        <v>45</v>
      </c>
      <c r="M2558" s="320">
        <v>1</v>
      </c>
      <c r="N2558" s="333" t="s">
        <v>225</v>
      </c>
      <c r="O2558" s="333" t="s">
        <v>225</v>
      </c>
      <c r="P2558" s="334" t="s">
        <v>225</v>
      </c>
      <c r="Q2558" s="144"/>
    </row>
    <row r="2559" spans="3:17" x14ac:dyDescent="0.2">
      <c r="C2559" s="315">
        <v>1208</v>
      </c>
      <c r="D2559" s="316" t="s">
        <v>2695</v>
      </c>
      <c r="E2559" s="317" t="s">
        <v>2384</v>
      </c>
      <c r="F2559" s="317" t="s">
        <v>3127</v>
      </c>
      <c r="G2559" s="318" t="s">
        <v>1015</v>
      </c>
      <c r="H2559" s="319">
        <v>4.0166666666977111</v>
      </c>
      <c r="I2559" s="319">
        <v>0</v>
      </c>
      <c r="J2559" s="319">
        <v>0</v>
      </c>
      <c r="K2559" s="320">
        <v>30</v>
      </c>
      <c r="L2559" s="320">
        <v>45</v>
      </c>
      <c r="M2559" s="320">
        <v>1</v>
      </c>
      <c r="N2559" s="333" t="s">
        <v>225</v>
      </c>
      <c r="O2559" s="333" t="s">
        <v>225</v>
      </c>
      <c r="P2559" s="334" t="s">
        <v>225</v>
      </c>
      <c r="Q2559" s="144"/>
    </row>
    <row r="2560" spans="3:17" x14ac:dyDescent="0.2">
      <c r="C2560" s="315">
        <v>1209</v>
      </c>
      <c r="D2560" s="316" t="s">
        <v>2695</v>
      </c>
      <c r="E2560" s="317" t="s">
        <v>2384</v>
      </c>
      <c r="F2560" s="317" t="s">
        <v>3158</v>
      </c>
      <c r="G2560" s="318" t="s">
        <v>956</v>
      </c>
      <c r="H2560" s="319">
        <v>6.746666666620877</v>
      </c>
      <c r="I2560" s="319">
        <v>1.6966666666790844</v>
      </c>
      <c r="J2560" s="319">
        <v>0.2</v>
      </c>
      <c r="K2560" s="320">
        <v>30</v>
      </c>
      <c r="L2560" s="320">
        <v>45</v>
      </c>
      <c r="M2560" s="320">
        <v>1</v>
      </c>
      <c r="N2560" s="333" t="s">
        <v>225</v>
      </c>
      <c r="O2560" s="333" t="s">
        <v>225</v>
      </c>
      <c r="P2560" s="334" t="s">
        <v>225</v>
      </c>
      <c r="Q2560" s="144"/>
    </row>
    <row r="2561" spans="3:17" x14ac:dyDescent="0.2">
      <c r="C2561" s="315">
        <v>1213</v>
      </c>
      <c r="D2561" s="316" t="s">
        <v>2695</v>
      </c>
      <c r="E2561" s="317" t="s">
        <v>2384</v>
      </c>
      <c r="F2561" s="317" t="s">
        <v>3129</v>
      </c>
      <c r="G2561" s="318" t="s">
        <v>3219</v>
      </c>
      <c r="H2561" s="319" t="s">
        <v>84</v>
      </c>
      <c r="I2561" s="319" t="s">
        <v>84</v>
      </c>
      <c r="J2561" s="319" t="s">
        <v>84</v>
      </c>
      <c r="K2561" s="320">
        <v>30</v>
      </c>
      <c r="L2561" s="320">
        <v>45</v>
      </c>
      <c r="M2561" s="320">
        <v>1</v>
      </c>
      <c r="N2561" s="333" t="s">
        <v>4096</v>
      </c>
      <c r="O2561" s="333" t="s">
        <v>4096</v>
      </c>
      <c r="P2561" s="334" t="s">
        <v>4096</v>
      </c>
      <c r="Q2561" s="144"/>
    </row>
    <row r="2562" spans="3:17" x14ac:dyDescent="0.2">
      <c r="C2562" s="315">
        <v>1239</v>
      </c>
      <c r="D2562" s="316" t="s">
        <v>2695</v>
      </c>
      <c r="E2562" s="317" t="s">
        <v>2384</v>
      </c>
      <c r="F2562" s="317" t="s">
        <v>3183</v>
      </c>
      <c r="G2562" s="318" t="s">
        <v>353</v>
      </c>
      <c r="H2562" s="319">
        <v>7.0666666666511446</v>
      </c>
      <c r="I2562" s="319">
        <v>0</v>
      </c>
      <c r="J2562" s="319">
        <v>0</v>
      </c>
      <c r="K2562" s="320">
        <v>30</v>
      </c>
      <c r="L2562" s="320">
        <v>45</v>
      </c>
      <c r="M2562" s="320">
        <v>1</v>
      </c>
      <c r="N2562" s="333" t="s">
        <v>225</v>
      </c>
      <c r="O2562" s="333" t="s">
        <v>225</v>
      </c>
      <c r="P2562" s="334" t="s">
        <v>225</v>
      </c>
      <c r="Q2562" s="144"/>
    </row>
    <row r="2563" spans="3:17" x14ac:dyDescent="0.2">
      <c r="C2563" s="315">
        <v>1240</v>
      </c>
      <c r="D2563" s="316" t="s">
        <v>2695</v>
      </c>
      <c r="E2563" s="317" t="s">
        <v>2384</v>
      </c>
      <c r="F2563" s="317" t="s">
        <v>2745</v>
      </c>
      <c r="G2563" s="318" t="s">
        <v>258</v>
      </c>
      <c r="H2563" s="319">
        <v>1.9466666666208767</v>
      </c>
      <c r="I2563" s="319">
        <v>0</v>
      </c>
      <c r="J2563" s="319">
        <v>0</v>
      </c>
      <c r="K2563" s="320">
        <v>30</v>
      </c>
      <c r="L2563" s="320">
        <v>45</v>
      </c>
      <c r="M2563" s="320">
        <v>1</v>
      </c>
      <c r="N2563" s="333" t="s">
        <v>225</v>
      </c>
      <c r="O2563" s="333" t="s">
        <v>225</v>
      </c>
      <c r="P2563" s="334" t="s">
        <v>225</v>
      </c>
      <c r="Q2563" s="144"/>
    </row>
    <row r="2564" spans="3:17" x14ac:dyDescent="0.2">
      <c r="C2564" s="315">
        <v>1242</v>
      </c>
      <c r="D2564" s="316" t="s">
        <v>2695</v>
      </c>
      <c r="E2564" s="317" t="s">
        <v>2384</v>
      </c>
      <c r="F2564" s="317" t="s">
        <v>3190</v>
      </c>
      <c r="G2564" s="318" t="s">
        <v>333</v>
      </c>
      <c r="H2564" s="319" t="s">
        <v>84</v>
      </c>
      <c r="I2564" s="319" t="s">
        <v>84</v>
      </c>
      <c r="J2564" s="319" t="s">
        <v>84</v>
      </c>
      <c r="K2564" s="320">
        <v>30</v>
      </c>
      <c r="L2564" s="320">
        <v>45</v>
      </c>
      <c r="M2564" s="320">
        <v>1</v>
      </c>
      <c r="N2564" s="333" t="s">
        <v>4096</v>
      </c>
      <c r="O2564" s="333" t="s">
        <v>4096</v>
      </c>
      <c r="P2564" s="334" t="s">
        <v>4096</v>
      </c>
      <c r="Q2564" s="144"/>
    </row>
    <row r="2565" spans="3:17" x14ac:dyDescent="0.2">
      <c r="C2565" s="315">
        <v>1283</v>
      </c>
      <c r="D2565" s="316" t="s">
        <v>2695</v>
      </c>
      <c r="E2565" s="317" t="s">
        <v>2384</v>
      </c>
      <c r="F2565" s="317" t="s">
        <v>3200</v>
      </c>
      <c r="G2565" s="318" t="s">
        <v>1018</v>
      </c>
      <c r="H2565" s="319">
        <v>5.6600000000093136</v>
      </c>
      <c r="I2565" s="319">
        <v>310.70999999995115</v>
      </c>
      <c r="J2565" s="319">
        <v>0.4</v>
      </c>
      <c r="K2565" s="320">
        <v>30</v>
      </c>
      <c r="L2565" s="320">
        <v>45</v>
      </c>
      <c r="M2565" s="320">
        <v>1</v>
      </c>
      <c r="N2565" s="333" t="s">
        <v>225</v>
      </c>
      <c r="O2565" s="333" t="s">
        <v>224</v>
      </c>
      <c r="P2565" s="334" t="s">
        <v>225</v>
      </c>
      <c r="Q2565" s="144"/>
    </row>
    <row r="2566" spans="3:17" x14ac:dyDescent="0.2">
      <c r="C2566" s="315">
        <v>1289</v>
      </c>
      <c r="D2566" s="316" t="s">
        <v>2695</v>
      </c>
      <c r="E2566" s="317" t="s">
        <v>2384</v>
      </c>
      <c r="F2566" s="317" t="s">
        <v>3207</v>
      </c>
      <c r="G2566" s="318" t="s">
        <v>3220</v>
      </c>
      <c r="H2566" s="319">
        <v>32.542569567768929</v>
      </c>
      <c r="I2566" s="319">
        <v>6.0095783172394741</v>
      </c>
      <c r="J2566" s="319">
        <v>0.64890467732386026</v>
      </c>
      <c r="K2566" s="320">
        <v>30</v>
      </c>
      <c r="L2566" s="320">
        <v>45</v>
      </c>
      <c r="M2566" s="320">
        <v>1</v>
      </c>
      <c r="N2566" s="333" t="s">
        <v>4096</v>
      </c>
      <c r="O2566" s="333" t="s">
        <v>4096</v>
      </c>
      <c r="P2566" s="334" t="s">
        <v>4096</v>
      </c>
      <c r="Q2566" s="144"/>
    </row>
    <row r="2567" spans="3:17" x14ac:dyDescent="0.2">
      <c r="C2567" s="315">
        <v>1293</v>
      </c>
      <c r="D2567" s="316" t="s">
        <v>2695</v>
      </c>
      <c r="E2567" s="317" t="s">
        <v>2384</v>
      </c>
      <c r="F2567" s="317" t="s">
        <v>3112</v>
      </c>
      <c r="G2567" s="318" t="s">
        <v>3221</v>
      </c>
      <c r="H2567" s="319">
        <v>2.1070863877879131</v>
      </c>
      <c r="I2567" s="319">
        <v>0</v>
      </c>
      <c r="J2567" s="319">
        <v>0</v>
      </c>
      <c r="K2567" s="320">
        <v>30</v>
      </c>
      <c r="L2567" s="320">
        <v>45</v>
      </c>
      <c r="M2567" s="320">
        <v>1</v>
      </c>
      <c r="N2567" s="333" t="s">
        <v>4096</v>
      </c>
      <c r="O2567" s="333" t="s">
        <v>4096</v>
      </c>
      <c r="P2567" s="334" t="s">
        <v>4096</v>
      </c>
      <c r="Q2567" s="144"/>
    </row>
    <row r="2568" spans="3:17" x14ac:dyDescent="0.2">
      <c r="C2568" s="315">
        <v>1296</v>
      </c>
      <c r="D2568" s="316" t="s">
        <v>2695</v>
      </c>
      <c r="E2568" s="317" t="s">
        <v>2384</v>
      </c>
      <c r="F2568" s="317" t="s">
        <v>3162</v>
      </c>
      <c r="G2568" s="318" t="s">
        <v>1054</v>
      </c>
      <c r="H2568" s="319">
        <v>2.34000000001397</v>
      </c>
      <c r="I2568" s="319">
        <v>2.1166666666860694</v>
      </c>
      <c r="J2568" s="319">
        <v>0</v>
      </c>
      <c r="K2568" s="320">
        <v>30</v>
      </c>
      <c r="L2568" s="320">
        <v>45</v>
      </c>
      <c r="M2568" s="320">
        <v>1</v>
      </c>
      <c r="N2568" s="333" t="s">
        <v>225</v>
      </c>
      <c r="O2568" s="333" t="s">
        <v>225</v>
      </c>
      <c r="P2568" s="334" t="s">
        <v>225</v>
      </c>
      <c r="Q2568" s="144"/>
    </row>
    <row r="2569" spans="3:17" x14ac:dyDescent="0.2">
      <c r="C2569" s="315">
        <v>220</v>
      </c>
      <c r="D2569" s="316" t="s">
        <v>2700</v>
      </c>
      <c r="E2569" s="317" t="s">
        <v>2384</v>
      </c>
      <c r="F2569" s="317" t="s">
        <v>3190</v>
      </c>
      <c r="G2569" s="318" t="s">
        <v>334</v>
      </c>
      <c r="H2569" s="319">
        <v>0</v>
      </c>
      <c r="I2569" s="319">
        <v>0.45</v>
      </c>
      <c r="J2569" s="319">
        <v>0</v>
      </c>
      <c r="K2569" s="320">
        <v>30</v>
      </c>
      <c r="L2569" s="320">
        <v>45</v>
      </c>
      <c r="M2569" s="320">
        <v>1</v>
      </c>
      <c r="N2569" s="333" t="s">
        <v>225</v>
      </c>
      <c r="O2569" s="333" t="s">
        <v>225</v>
      </c>
      <c r="P2569" s="334" t="s">
        <v>225</v>
      </c>
      <c r="Q2569" s="144"/>
    </row>
    <row r="2570" spans="3:17" x14ac:dyDescent="0.2">
      <c r="C2570" s="315">
        <v>2528</v>
      </c>
      <c r="D2570" s="316" t="s">
        <v>2695</v>
      </c>
      <c r="E2570" s="317" t="s">
        <v>2384</v>
      </c>
      <c r="F2570" s="317" t="s">
        <v>6689</v>
      </c>
      <c r="G2570" s="318" t="s">
        <v>6690</v>
      </c>
      <c r="H2570" s="319" t="s">
        <v>84</v>
      </c>
      <c r="I2570" s="319" t="s">
        <v>84</v>
      </c>
      <c r="J2570" s="319" t="s">
        <v>84</v>
      </c>
      <c r="K2570" s="320">
        <v>30</v>
      </c>
      <c r="L2570" s="320">
        <v>45</v>
      </c>
      <c r="M2570" s="320">
        <v>1</v>
      </c>
      <c r="N2570" s="333" t="s">
        <v>4096</v>
      </c>
      <c r="O2570" s="333" t="s">
        <v>4096</v>
      </c>
      <c r="P2570" s="334" t="s">
        <v>4096</v>
      </c>
      <c r="Q2570" s="144"/>
    </row>
    <row r="2571" spans="3:17" x14ac:dyDescent="0.2">
      <c r="C2571" s="315">
        <v>2931</v>
      </c>
      <c r="D2571" s="316" t="s">
        <v>2695</v>
      </c>
      <c r="E2571" s="317" t="s">
        <v>6275</v>
      </c>
      <c r="F2571" s="317" t="s">
        <v>6691</v>
      </c>
      <c r="G2571" s="318" t="s">
        <v>6692</v>
      </c>
      <c r="H2571" s="319" t="s">
        <v>84</v>
      </c>
      <c r="I2571" s="319" t="s">
        <v>84</v>
      </c>
      <c r="J2571" s="319" t="s">
        <v>84</v>
      </c>
      <c r="K2571" s="320">
        <v>30</v>
      </c>
      <c r="L2571" s="320">
        <v>45</v>
      </c>
      <c r="M2571" s="320">
        <v>1</v>
      </c>
      <c r="N2571" s="333" t="s">
        <v>4096</v>
      </c>
      <c r="O2571" s="333" t="s">
        <v>4096</v>
      </c>
      <c r="P2571" s="334" t="s">
        <v>4096</v>
      </c>
      <c r="Q2571" s="144"/>
    </row>
    <row r="2572" spans="3:17" x14ac:dyDescent="0.2">
      <c r="C2572" s="315">
        <v>257</v>
      </c>
      <c r="D2572" s="316" t="s">
        <v>2700</v>
      </c>
      <c r="E2572" s="317" t="s">
        <v>18</v>
      </c>
      <c r="F2572" s="317" t="s">
        <v>3022</v>
      </c>
      <c r="G2572" s="318" t="s">
        <v>3783</v>
      </c>
      <c r="H2572" s="319">
        <v>193.66333333334188</v>
      </c>
      <c r="I2572" s="319">
        <v>15.9033333333442</v>
      </c>
      <c r="J2572" s="319">
        <v>0</v>
      </c>
      <c r="K2572" s="320">
        <v>30</v>
      </c>
      <c r="L2572" s="320">
        <v>45</v>
      </c>
      <c r="M2572" s="320">
        <v>1</v>
      </c>
      <c r="N2572" s="333" t="s">
        <v>224</v>
      </c>
      <c r="O2572" s="333" t="s">
        <v>225</v>
      </c>
      <c r="P2572" s="334" t="s">
        <v>225</v>
      </c>
      <c r="Q2572" s="144"/>
    </row>
    <row r="2573" spans="3:17" x14ac:dyDescent="0.2">
      <c r="C2573" s="315">
        <v>244</v>
      </c>
      <c r="D2573" s="316" t="s">
        <v>2700</v>
      </c>
      <c r="E2573" s="317" t="s">
        <v>18</v>
      </c>
      <c r="F2573" s="317" t="s">
        <v>3022</v>
      </c>
      <c r="G2573" s="318" t="s">
        <v>3784</v>
      </c>
      <c r="H2573" s="319">
        <v>159.1600000000326</v>
      </c>
      <c r="I2573" s="319">
        <v>0</v>
      </c>
      <c r="J2573" s="319">
        <v>0</v>
      </c>
      <c r="K2573" s="320">
        <v>30</v>
      </c>
      <c r="L2573" s="320">
        <v>45</v>
      </c>
      <c r="M2573" s="320">
        <v>1</v>
      </c>
      <c r="N2573" s="333" t="s">
        <v>224</v>
      </c>
      <c r="O2573" s="333" t="s">
        <v>225</v>
      </c>
      <c r="P2573" s="334" t="s">
        <v>225</v>
      </c>
      <c r="Q2573" s="144"/>
    </row>
    <row r="2574" spans="3:17" x14ac:dyDescent="0.2">
      <c r="C2574" s="315">
        <v>1361</v>
      </c>
      <c r="D2574" s="316" t="s">
        <v>2695</v>
      </c>
      <c r="E2574" s="317" t="s">
        <v>3570</v>
      </c>
      <c r="F2574" s="317" t="s">
        <v>2765</v>
      </c>
      <c r="G2574" s="318" t="s">
        <v>621</v>
      </c>
      <c r="H2574" s="319">
        <v>6.4099999999743886</v>
      </c>
      <c r="I2574" s="319">
        <v>0</v>
      </c>
      <c r="J2574" s="319">
        <v>0</v>
      </c>
      <c r="K2574" s="320">
        <v>30</v>
      </c>
      <c r="L2574" s="320">
        <v>45</v>
      </c>
      <c r="M2574" s="320">
        <v>1</v>
      </c>
      <c r="N2574" s="333" t="s">
        <v>225</v>
      </c>
      <c r="O2574" s="333" t="s">
        <v>225</v>
      </c>
      <c r="P2574" s="334" t="s">
        <v>225</v>
      </c>
      <c r="Q2574" s="144"/>
    </row>
    <row r="2575" spans="3:17" x14ac:dyDescent="0.2">
      <c r="C2575" s="315">
        <v>1281</v>
      </c>
      <c r="D2575" s="316" t="s">
        <v>2695</v>
      </c>
      <c r="E2575" s="317" t="s">
        <v>2384</v>
      </c>
      <c r="F2575" s="317" t="s">
        <v>3649</v>
      </c>
      <c r="G2575" s="318" t="s">
        <v>3785</v>
      </c>
      <c r="H2575" s="319">
        <v>5.4886287396514906</v>
      </c>
      <c r="I2575" s="319">
        <v>0</v>
      </c>
      <c r="J2575" s="319">
        <v>0</v>
      </c>
      <c r="K2575" s="320">
        <v>30</v>
      </c>
      <c r="L2575" s="320">
        <v>45</v>
      </c>
      <c r="M2575" s="320">
        <v>1</v>
      </c>
      <c r="N2575" s="333" t="s">
        <v>4096</v>
      </c>
      <c r="O2575" s="333" t="s">
        <v>4096</v>
      </c>
      <c r="P2575" s="334" t="s">
        <v>4096</v>
      </c>
      <c r="Q2575" s="144"/>
    </row>
    <row r="2576" spans="3:17" x14ac:dyDescent="0.2">
      <c r="C2576" s="315">
        <v>1157</v>
      </c>
      <c r="D2576" s="316" t="s">
        <v>2695</v>
      </c>
      <c r="E2576" s="317" t="s">
        <v>2384</v>
      </c>
      <c r="F2576" s="317" t="s">
        <v>3046</v>
      </c>
      <c r="G2576" s="318" t="s">
        <v>3786</v>
      </c>
      <c r="H2576" s="319" t="s">
        <v>84</v>
      </c>
      <c r="I2576" s="319" t="s">
        <v>84</v>
      </c>
      <c r="J2576" s="319" t="s">
        <v>84</v>
      </c>
      <c r="K2576" s="320">
        <v>30</v>
      </c>
      <c r="L2576" s="320">
        <v>45</v>
      </c>
      <c r="M2576" s="320">
        <v>1</v>
      </c>
      <c r="N2576" s="333" t="s">
        <v>4096</v>
      </c>
      <c r="O2576" s="333" t="s">
        <v>4096</v>
      </c>
      <c r="P2576" s="334" t="s">
        <v>4096</v>
      </c>
      <c r="Q2576" s="144"/>
    </row>
    <row r="2577" spans="3:17" x14ac:dyDescent="0.2">
      <c r="C2577" s="315">
        <v>1399</v>
      </c>
      <c r="D2577" s="316" t="s">
        <v>2695</v>
      </c>
      <c r="E2577" s="317" t="s">
        <v>20</v>
      </c>
      <c r="F2577" s="317" t="s">
        <v>3650</v>
      </c>
      <c r="G2577" s="318" t="s">
        <v>3787</v>
      </c>
      <c r="H2577" s="319">
        <v>22.533535620044042</v>
      </c>
      <c r="I2577" s="319">
        <v>3.1173087071277519</v>
      </c>
      <c r="J2577" s="319">
        <v>0</v>
      </c>
      <c r="K2577" s="320">
        <v>30</v>
      </c>
      <c r="L2577" s="320">
        <v>45</v>
      </c>
      <c r="M2577" s="320">
        <v>1</v>
      </c>
      <c r="N2577" s="333" t="s">
        <v>4096</v>
      </c>
      <c r="O2577" s="333" t="s">
        <v>4096</v>
      </c>
      <c r="P2577" s="334" t="s">
        <v>4096</v>
      </c>
      <c r="Q2577" s="144"/>
    </row>
    <row r="2578" spans="3:17" x14ac:dyDescent="0.2">
      <c r="C2578" s="315">
        <v>1383</v>
      </c>
      <c r="D2578" s="316" t="s">
        <v>2695</v>
      </c>
      <c r="E2578" s="317" t="s">
        <v>2384</v>
      </c>
      <c r="F2578" s="317" t="s">
        <v>3114</v>
      </c>
      <c r="G2578" s="318" t="s">
        <v>3788</v>
      </c>
      <c r="H2578" s="319">
        <v>12.086610169544169</v>
      </c>
      <c r="I2578" s="319">
        <v>0</v>
      </c>
      <c r="J2578" s="319">
        <v>0</v>
      </c>
      <c r="K2578" s="320">
        <v>30</v>
      </c>
      <c r="L2578" s="320">
        <v>45</v>
      </c>
      <c r="M2578" s="320">
        <v>1</v>
      </c>
      <c r="N2578" s="333" t="s">
        <v>4096</v>
      </c>
      <c r="O2578" s="333" t="s">
        <v>4096</v>
      </c>
      <c r="P2578" s="334" t="s">
        <v>4096</v>
      </c>
      <c r="Q2578" s="144"/>
    </row>
    <row r="2579" spans="3:17" x14ac:dyDescent="0.2">
      <c r="C2579" s="315">
        <v>226</v>
      </c>
      <c r="D2579" s="316" t="s">
        <v>2700</v>
      </c>
      <c r="E2579" s="317" t="s">
        <v>2384</v>
      </c>
      <c r="F2579" s="317" t="s">
        <v>3139</v>
      </c>
      <c r="G2579" s="318" t="s">
        <v>3789</v>
      </c>
      <c r="H2579" s="319">
        <v>0.99664677463738671</v>
      </c>
      <c r="I2579" s="319">
        <v>1.0472577437052808</v>
      </c>
      <c r="J2579" s="319">
        <v>0</v>
      </c>
      <c r="K2579" s="320">
        <v>30</v>
      </c>
      <c r="L2579" s="320">
        <v>45</v>
      </c>
      <c r="M2579" s="320">
        <v>1</v>
      </c>
      <c r="N2579" s="333" t="s">
        <v>4096</v>
      </c>
      <c r="O2579" s="333" t="s">
        <v>4096</v>
      </c>
      <c r="P2579" s="334" t="s">
        <v>4096</v>
      </c>
      <c r="Q2579" s="144"/>
    </row>
    <row r="2580" spans="3:17" x14ac:dyDescent="0.2">
      <c r="C2580" s="315">
        <v>2459</v>
      </c>
      <c r="D2580" s="316" t="s">
        <v>2695</v>
      </c>
      <c r="E2580" s="317" t="s">
        <v>2390</v>
      </c>
      <c r="F2580" s="317" t="s">
        <v>2772</v>
      </c>
      <c r="G2580" s="318" t="s">
        <v>3790</v>
      </c>
      <c r="H2580" s="319">
        <v>4.8533333333325572</v>
      </c>
      <c r="I2580" s="319">
        <v>0</v>
      </c>
      <c r="J2580" s="319">
        <v>0</v>
      </c>
      <c r="K2580" s="320">
        <v>30</v>
      </c>
      <c r="L2580" s="320">
        <v>45</v>
      </c>
      <c r="M2580" s="320">
        <v>1</v>
      </c>
      <c r="N2580" s="333" t="s">
        <v>225</v>
      </c>
      <c r="O2580" s="333" t="s">
        <v>225</v>
      </c>
      <c r="P2580" s="334" t="s">
        <v>225</v>
      </c>
      <c r="Q2580" s="144"/>
    </row>
    <row r="2581" spans="3:17" x14ac:dyDescent="0.2">
      <c r="C2581" s="315">
        <v>2465</v>
      </c>
      <c r="D2581" s="316" t="s">
        <v>2695</v>
      </c>
      <c r="E2581" s="317" t="s">
        <v>2390</v>
      </c>
      <c r="F2581" s="317" t="s">
        <v>2737</v>
      </c>
      <c r="G2581" s="318" t="s">
        <v>3791</v>
      </c>
      <c r="H2581" s="319" t="s">
        <v>7785</v>
      </c>
      <c r="I2581" s="319" t="s">
        <v>7785</v>
      </c>
      <c r="J2581" s="319" t="s">
        <v>7785</v>
      </c>
      <c r="K2581" s="320">
        <v>30</v>
      </c>
      <c r="L2581" s="320">
        <v>45</v>
      </c>
      <c r="M2581" s="320">
        <v>1</v>
      </c>
      <c r="N2581" s="333" t="s">
        <v>4096</v>
      </c>
      <c r="O2581" s="333" t="s">
        <v>4096</v>
      </c>
      <c r="P2581" s="334" t="s">
        <v>4096</v>
      </c>
      <c r="Q2581" s="144"/>
    </row>
    <row r="2582" spans="3:17" x14ac:dyDescent="0.2">
      <c r="C2582" s="315">
        <v>1401</v>
      </c>
      <c r="D2582" s="316" t="s">
        <v>2695</v>
      </c>
      <c r="E2582" s="317" t="s">
        <v>20</v>
      </c>
      <c r="F2582" s="317" t="s">
        <v>2818</v>
      </c>
      <c r="G2582" s="318" t="s">
        <v>3792</v>
      </c>
      <c r="H2582" s="319">
        <v>7.2843275245514478</v>
      </c>
      <c r="I2582" s="319">
        <v>0</v>
      </c>
      <c r="J2582" s="319">
        <v>0</v>
      </c>
      <c r="K2582" s="320">
        <v>30</v>
      </c>
      <c r="L2582" s="320">
        <v>45</v>
      </c>
      <c r="M2582" s="320">
        <v>1</v>
      </c>
      <c r="N2582" s="333" t="s">
        <v>4096</v>
      </c>
      <c r="O2582" s="333" t="s">
        <v>4096</v>
      </c>
      <c r="P2582" s="334" t="s">
        <v>4096</v>
      </c>
      <c r="Q2582" s="144"/>
    </row>
    <row r="2583" spans="3:17" x14ac:dyDescent="0.2">
      <c r="C2583" s="315">
        <v>335</v>
      </c>
      <c r="D2583" s="316" t="s">
        <v>2700</v>
      </c>
      <c r="E2583" s="317" t="s">
        <v>3347</v>
      </c>
      <c r="F2583" s="317" t="s">
        <v>3651</v>
      </c>
      <c r="G2583" s="318" t="s">
        <v>3793</v>
      </c>
      <c r="H2583" s="319">
        <v>2.6930875576232816</v>
      </c>
      <c r="I2583" s="319">
        <v>2.6986981567199106</v>
      </c>
      <c r="J2583" s="319">
        <v>0</v>
      </c>
      <c r="K2583" s="320">
        <v>30</v>
      </c>
      <c r="L2583" s="320">
        <v>45</v>
      </c>
      <c r="M2583" s="320">
        <v>1</v>
      </c>
      <c r="N2583" s="333" t="s">
        <v>4096</v>
      </c>
      <c r="O2583" s="333" t="s">
        <v>4096</v>
      </c>
      <c r="P2583" s="334" t="s">
        <v>4096</v>
      </c>
      <c r="Q2583" s="144"/>
    </row>
    <row r="2584" spans="3:17" x14ac:dyDescent="0.2">
      <c r="C2584" s="315">
        <v>1348</v>
      </c>
      <c r="D2584" s="316" t="s">
        <v>2695</v>
      </c>
      <c r="E2584" s="317" t="s">
        <v>2384</v>
      </c>
      <c r="F2584" s="317" t="s">
        <v>3132</v>
      </c>
      <c r="G2584" s="318" t="s">
        <v>3794</v>
      </c>
      <c r="H2584" s="319">
        <v>0</v>
      </c>
      <c r="I2584" s="319">
        <v>1.8627234636544749</v>
      </c>
      <c r="J2584" s="319">
        <v>0.51033519553072626</v>
      </c>
      <c r="K2584" s="320">
        <v>30</v>
      </c>
      <c r="L2584" s="320">
        <v>45</v>
      </c>
      <c r="M2584" s="320">
        <v>1</v>
      </c>
      <c r="N2584" s="333" t="s">
        <v>4096</v>
      </c>
      <c r="O2584" s="333" t="s">
        <v>4096</v>
      </c>
      <c r="P2584" s="334" t="s">
        <v>4096</v>
      </c>
      <c r="Q2584" s="144"/>
    </row>
    <row r="2585" spans="3:17" x14ac:dyDescent="0.2">
      <c r="C2585" s="315">
        <v>1323</v>
      </c>
      <c r="D2585" s="316" t="s">
        <v>2695</v>
      </c>
      <c r="E2585" s="317" t="s">
        <v>65</v>
      </c>
      <c r="F2585" s="317" t="s">
        <v>437</v>
      </c>
      <c r="G2585" s="318" t="s">
        <v>3795</v>
      </c>
      <c r="H2585" s="319" t="s">
        <v>84</v>
      </c>
      <c r="I2585" s="319" t="s">
        <v>84</v>
      </c>
      <c r="J2585" s="319" t="s">
        <v>84</v>
      </c>
      <c r="K2585" s="320">
        <v>30</v>
      </c>
      <c r="L2585" s="320">
        <v>45</v>
      </c>
      <c r="M2585" s="320">
        <v>1</v>
      </c>
      <c r="N2585" s="333" t="s">
        <v>4096</v>
      </c>
      <c r="O2585" s="333" t="s">
        <v>4096</v>
      </c>
      <c r="P2585" s="334" t="s">
        <v>4096</v>
      </c>
      <c r="Q2585" s="144"/>
    </row>
    <row r="2586" spans="3:17" x14ac:dyDescent="0.2">
      <c r="C2586" s="315">
        <v>235</v>
      </c>
      <c r="D2586" s="316" t="s">
        <v>2700</v>
      </c>
      <c r="E2586" s="317" t="s">
        <v>4058</v>
      </c>
      <c r="F2586" s="317" t="s">
        <v>4401</v>
      </c>
      <c r="G2586" s="318" t="s">
        <v>4402</v>
      </c>
      <c r="H2586" s="319">
        <v>19.778689290216612</v>
      </c>
      <c r="I2586" s="319">
        <v>2.6533312577744876</v>
      </c>
      <c r="J2586" s="319">
        <v>0</v>
      </c>
      <c r="K2586" s="320">
        <v>30</v>
      </c>
      <c r="L2586" s="320">
        <v>45</v>
      </c>
      <c r="M2586" s="320">
        <v>1</v>
      </c>
      <c r="N2586" s="333" t="s">
        <v>4096</v>
      </c>
      <c r="O2586" s="333" t="s">
        <v>4096</v>
      </c>
      <c r="P2586" s="334" t="s">
        <v>4096</v>
      </c>
      <c r="Q2586" s="144"/>
    </row>
    <row r="2587" spans="3:17" x14ac:dyDescent="0.2">
      <c r="C2587" s="315">
        <v>1345</v>
      </c>
      <c r="D2587" s="316" t="s">
        <v>2695</v>
      </c>
      <c r="E2587" s="317" t="s">
        <v>2387</v>
      </c>
      <c r="F2587" s="317" t="s">
        <v>6693</v>
      </c>
      <c r="G2587" s="318" t="s">
        <v>6694</v>
      </c>
      <c r="H2587" s="319">
        <v>19.675050000052664</v>
      </c>
      <c r="I2587" s="319">
        <v>6.5162999999564475</v>
      </c>
      <c r="J2587" s="319">
        <v>0.26099999999999995</v>
      </c>
      <c r="K2587" s="320">
        <v>30</v>
      </c>
      <c r="L2587" s="320">
        <v>45</v>
      </c>
      <c r="M2587" s="320">
        <v>1</v>
      </c>
      <c r="N2587" s="333" t="s">
        <v>4096</v>
      </c>
      <c r="O2587" s="333" t="s">
        <v>4096</v>
      </c>
      <c r="P2587" s="334" t="s">
        <v>4096</v>
      </c>
      <c r="Q2587" s="144"/>
    </row>
    <row r="2588" spans="3:17" x14ac:dyDescent="0.2">
      <c r="C2588" s="315">
        <v>1340</v>
      </c>
      <c r="D2588" s="316" t="s">
        <v>2695</v>
      </c>
      <c r="E2588" s="317" t="s">
        <v>20</v>
      </c>
      <c r="F2588" s="317" t="s">
        <v>6695</v>
      </c>
      <c r="G2588" s="318" t="s">
        <v>6696</v>
      </c>
      <c r="H2588" s="319">
        <v>0</v>
      </c>
      <c r="I2588" s="319">
        <v>9.9999999976716943E-3</v>
      </c>
      <c r="J2588" s="319">
        <v>0.2</v>
      </c>
      <c r="K2588" s="320">
        <v>30</v>
      </c>
      <c r="L2588" s="320">
        <v>45</v>
      </c>
      <c r="M2588" s="320">
        <v>1</v>
      </c>
      <c r="N2588" s="333" t="s">
        <v>225</v>
      </c>
      <c r="O2588" s="333" t="s">
        <v>225</v>
      </c>
      <c r="P2588" s="334" t="s">
        <v>225</v>
      </c>
      <c r="Q2588" s="144"/>
    </row>
    <row r="2589" spans="3:17" x14ac:dyDescent="0.2">
      <c r="C2589" s="315">
        <v>498</v>
      </c>
      <c r="D2589" s="316" t="s">
        <v>2695</v>
      </c>
      <c r="E2589" s="317" t="s">
        <v>33</v>
      </c>
      <c r="F2589" s="317" t="s">
        <v>6697</v>
      </c>
      <c r="G2589" s="318" t="s">
        <v>6698</v>
      </c>
      <c r="H2589" s="319">
        <v>20.063333333353512</v>
      </c>
      <c r="I2589" s="319">
        <v>0</v>
      </c>
      <c r="J2589" s="319">
        <v>0</v>
      </c>
      <c r="K2589" s="320">
        <v>30</v>
      </c>
      <c r="L2589" s="320">
        <v>45</v>
      </c>
      <c r="M2589" s="320">
        <v>1</v>
      </c>
      <c r="N2589" s="333" t="s">
        <v>225</v>
      </c>
      <c r="O2589" s="333" t="s">
        <v>225</v>
      </c>
      <c r="P2589" s="334" t="s">
        <v>225</v>
      </c>
      <c r="Q2589" s="144"/>
    </row>
    <row r="2590" spans="3:17" x14ac:dyDescent="0.2">
      <c r="C2590" s="315">
        <v>1396</v>
      </c>
      <c r="D2590" s="316" t="s">
        <v>2695</v>
      </c>
      <c r="E2590" s="317" t="s">
        <v>56</v>
      </c>
      <c r="F2590" s="317" t="s">
        <v>5076</v>
      </c>
      <c r="G2590" s="318" t="s">
        <v>6699</v>
      </c>
      <c r="H2590" s="319">
        <v>0</v>
      </c>
      <c r="I2590" s="319">
        <v>1.0860838537146955</v>
      </c>
      <c r="J2590" s="319">
        <v>0</v>
      </c>
      <c r="K2590" s="320">
        <v>30</v>
      </c>
      <c r="L2590" s="320">
        <v>45</v>
      </c>
      <c r="M2590" s="320">
        <v>1</v>
      </c>
      <c r="N2590" s="333" t="s">
        <v>4096</v>
      </c>
      <c r="O2590" s="333" t="s">
        <v>4096</v>
      </c>
      <c r="P2590" s="334" t="s">
        <v>4096</v>
      </c>
      <c r="Q2590" s="144"/>
    </row>
    <row r="2591" spans="3:17" x14ac:dyDescent="0.2">
      <c r="C2591" s="315">
        <v>1366</v>
      </c>
      <c r="D2591" s="316" t="s">
        <v>2695</v>
      </c>
      <c r="E2591" s="317" t="s">
        <v>2398</v>
      </c>
      <c r="F2591" s="317" t="s">
        <v>6700</v>
      </c>
      <c r="G2591" s="318" t="s">
        <v>6701</v>
      </c>
      <c r="H2591" s="319">
        <v>4.8106279069778424</v>
      </c>
      <c r="I2591" s="319">
        <v>6.1419302325460476</v>
      </c>
      <c r="J2591" s="319">
        <v>0.28325581395348831</v>
      </c>
      <c r="K2591" s="320">
        <v>30</v>
      </c>
      <c r="L2591" s="320">
        <v>45</v>
      </c>
      <c r="M2591" s="320">
        <v>1</v>
      </c>
      <c r="N2591" s="333" t="s">
        <v>4096</v>
      </c>
      <c r="O2591" s="333" t="s">
        <v>4096</v>
      </c>
      <c r="P2591" s="334" t="s">
        <v>4096</v>
      </c>
      <c r="Q2591" s="144"/>
    </row>
    <row r="2592" spans="3:17" x14ac:dyDescent="0.2">
      <c r="C2592" s="315">
        <v>1101</v>
      </c>
      <c r="D2592" s="316" t="s">
        <v>2695</v>
      </c>
      <c r="E2592" s="317" t="s">
        <v>2300</v>
      </c>
      <c r="F2592" s="317" t="s">
        <v>6702</v>
      </c>
      <c r="G2592" s="318" t="s">
        <v>6703</v>
      </c>
      <c r="H2592" s="319">
        <v>88.516666666651147</v>
      </c>
      <c r="I2592" s="319">
        <v>0</v>
      </c>
      <c r="J2592" s="319">
        <v>0</v>
      </c>
      <c r="K2592" s="320">
        <v>30</v>
      </c>
      <c r="L2592" s="320">
        <v>45</v>
      </c>
      <c r="M2592" s="320">
        <v>1</v>
      </c>
      <c r="N2592" s="333" t="s">
        <v>224</v>
      </c>
      <c r="O2592" s="333" t="s">
        <v>225</v>
      </c>
      <c r="P2592" s="334" t="s">
        <v>225</v>
      </c>
      <c r="Q2592" s="144"/>
    </row>
    <row r="2593" spans="3:17" x14ac:dyDescent="0.2">
      <c r="C2593" s="315">
        <v>32</v>
      </c>
      <c r="D2593" s="316" t="s">
        <v>2695</v>
      </c>
      <c r="E2593" s="317" t="s">
        <v>2296</v>
      </c>
      <c r="F2593" s="317" t="s">
        <v>6704</v>
      </c>
      <c r="G2593" s="318" t="s">
        <v>6705</v>
      </c>
      <c r="H2593" s="319">
        <v>11.663333333318588</v>
      </c>
      <c r="I2593" s="319">
        <v>4.9266666666255334</v>
      </c>
      <c r="J2593" s="319">
        <v>0.4</v>
      </c>
      <c r="K2593" s="320">
        <v>30</v>
      </c>
      <c r="L2593" s="320">
        <v>45</v>
      </c>
      <c r="M2593" s="320">
        <v>1</v>
      </c>
      <c r="N2593" s="333" t="s">
        <v>225</v>
      </c>
      <c r="O2593" s="333" t="s">
        <v>225</v>
      </c>
      <c r="P2593" s="334" t="s">
        <v>225</v>
      </c>
      <c r="Q2593" s="144"/>
    </row>
    <row r="2594" spans="3:17" x14ac:dyDescent="0.2">
      <c r="C2594" s="315">
        <v>1196</v>
      </c>
      <c r="D2594" s="316" t="s">
        <v>2695</v>
      </c>
      <c r="E2594" s="317" t="s">
        <v>22</v>
      </c>
      <c r="F2594" s="317" t="s">
        <v>6706</v>
      </c>
      <c r="G2594" s="318" t="s">
        <v>6707</v>
      </c>
      <c r="H2594" s="319">
        <v>13.843333333369811</v>
      </c>
      <c r="I2594" s="319">
        <v>33.243333333358173</v>
      </c>
      <c r="J2594" s="319">
        <v>0</v>
      </c>
      <c r="K2594" s="320">
        <v>30</v>
      </c>
      <c r="L2594" s="320">
        <v>45</v>
      </c>
      <c r="M2594" s="320">
        <v>1</v>
      </c>
      <c r="N2594" s="333" t="s">
        <v>225</v>
      </c>
      <c r="O2594" s="333" t="s">
        <v>225</v>
      </c>
      <c r="P2594" s="334" t="s">
        <v>225</v>
      </c>
      <c r="Q2594" s="144"/>
    </row>
    <row r="2595" spans="3:17" x14ac:dyDescent="0.2">
      <c r="C2595" s="315">
        <v>1195</v>
      </c>
      <c r="D2595" s="316" t="s">
        <v>2695</v>
      </c>
      <c r="E2595" s="317" t="s">
        <v>22</v>
      </c>
      <c r="F2595" s="317" t="s">
        <v>6706</v>
      </c>
      <c r="G2595" s="318" t="s">
        <v>6708</v>
      </c>
      <c r="H2595" s="319">
        <v>16.976666666753591</v>
      </c>
      <c r="I2595" s="319">
        <v>26.230000000004658</v>
      </c>
      <c r="J2595" s="319">
        <v>0</v>
      </c>
      <c r="K2595" s="320">
        <v>30</v>
      </c>
      <c r="L2595" s="320">
        <v>45</v>
      </c>
      <c r="M2595" s="320">
        <v>1</v>
      </c>
      <c r="N2595" s="333" t="s">
        <v>225</v>
      </c>
      <c r="O2595" s="333" t="s">
        <v>225</v>
      </c>
      <c r="P2595" s="334" t="s">
        <v>225</v>
      </c>
      <c r="Q2595" s="144"/>
    </row>
    <row r="2596" spans="3:17" x14ac:dyDescent="0.2">
      <c r="C2596" s="315">
        <v>2419</v>
      </c>
      <c r="D2596" s="316" t="s">
        <v>2695</v>
      </c>
      <c r="E2596" s="317" t="s">
        <v>20</v>
      </c>
      <c r="F2596" s="317" t="s">
        <v>6709</v>
      </c>
      <c r="G2596" s="318" t="s">
        <v>6710</v>
      </c>
      <c r="H2596" s="319">
        <v>1.9338743094118422</v>
      </c>
      <c r="I2596" s="319">
        <v>0</v>
      </c>
      <c r="J2596" s="319">
        <v>0</v>
      </c>
      <c r="K2596" s="320">
        <v>30</v>
      </c>
      <c r="L2596" s="320">
        <v>45</v>
      </c>
      <c r="M2596" s="320">
        <v>1</v>
      </c>
      <c r="N2596" s="333" t="s">
        <v>4096</v>
      </c>
      <c r="O2596" s="333" t="s">
        <v>4096</v>
      </c>
      <c r="P2596" s="334" t="s">
        <v>4096</v>
      </c>
      <c r="Q2596" s="144"/>
    </row>
    <row r="2597" spans="3:17" x14ac:dyDescent="0.2">
      <c r="C2597" s="315">
        <v>1220</v>
      </c>
      <c r="D2597" s="316" t="s">
        <v>2695</v>
      </c>
      <c r="E2597" s="317" t="s">
        <v>2312</v>
      </c>
      <c r="F2597" s="317" t="s">
        <v>6711</v>
      </c>
      <c r="G2597" s="318" t="s">
        <v>6712</v>
      </c>
      <c r="H2597" s="319">
        <v>22.240000000025614</v>
      </c>
      <c r="I2597" s="319">
        <v>8.0399999999790452</v>
      </c>
      <c r="J2597" s="319">
        <v>0.4</v>
      </c>
      <c r="K2597" s="320">
        <v>30</v>
      </c>
      <c r="L2597" s="320">
        <v>45</v>
      </c>
      <c r="M2597" s="320">
        <v>1</v>
      </c>
      <c r="N2597" s="333" t="s">
        <v>225</v>
      </c>
      <c r="O2597" s="333" t="s">
        <v>225</v>
      </c>
      <c r="P2597" s="334" t="s">
        <v>225</v>
      </c>
      <c r="Q2597" s="144"/>
    </row>
    <row r="2598" spans="3:17" x14ac:dyDescent="0.2">
      <c r="C2598" s="315">
        <v>1205</v>
      </c>
      <c r="D2598" s="316" t="s">
        <v>2695</v>
      </c>
      <c r="E2598" s="317" t="s">
        <v>421</v>
      </c>
      <c r="F2598" s="317" t="s">
        <v>6713</v>
      </c>
      <c r="G2598" s="318" t="s">
        <v>6714</v>
      </c>
      <c r="H2598" s="319">
        <v>2.4966666666674429</v>
      </c>
      <c r="I2598" s="319">
        <v>0</v>
      </c>
      <c r="J2598" s="319">
        <v>0</v>
      </c>
      <c r="K2598" s="320">
        <v>30</v>
      </c>
      <c r="L2598" s="320">
        <v>45</v>
      </c>
      <c r="M2598" s="320">
        <v>1</v>
      </c>
      <c r="N2598" s="333" t="s">
        <v>225</v>
      </c>
      <c r="O2598" s="333" t="s">
        <v>225</v>
      </c>
      <c r="P2598" s="334" t="s">
        <v>225</v>
      </c>
      <c r="Q2598" s="144"/>
    </row>
    <row r="2599" spans="3:17" x14ac:dyDescent="0.2">
      <c r="C2599" s="315">
        <v>1204</v>
      </c>
      <c r="D2599" s="316" t="s">
        <v>2695</v>
      </c>
      <c r="E2599" s="317" t="s">
        <v>421</v>
      </c>
      <c r="F2599" s="317" t="s">
        <v>6713</v>
      </c>
      <c r="G2599" s="318" t="s">
        <v>6715</v>
      </c>
      <c r="H2599" s="319">
        <v>13.156666666665116</v>
      </c>
      <c r="I2599" s="319">
        <v>0</v>
      </c>
      <c r="J2599" s="319">
        <v>0</v>
      </c>
      <c r="K2599" s="320">
        <v>30</v>
      </c>
      <c r="L2599" s="320">
        <v>45</v>
      </c>
      <c r="M2599" s="320">
        <v>1</v>
      </c>
      <c r="N2599" s="333" t="s">
        <v>225</v>
      </c>
      <c r="O2599" s="333" t="s">
        <v>225</v>
      </c>
      <c r="P2599" s="334" t="s">
        <v>225</v>
      </c>
      <c r="Q2599" s="144"/>
    </row>
    <row r="2600" spans="3:17" x14ac:dyDescent="0.2">
      <c r="C2600" s="315">
        <v>1189</v>
      </c>
      <c r="D2600" s="316" t="s">
        <v>2695</v>
      </c>
      <c r="E2600" s="317" t="s">
        <v>3340</v>
      </c>
      <c r="F2600" s="317" t="s">
        <v>6716</v>
      </c>
      <c r="G2600" s="318" t="s">
        <v>6717</v>
      </c>
      <c r="H2600" s="319">
        <v>15.413333333283664</v>
      </c>
      <c r="I2600" s="319">
        <v>0</v>
      </c>
      <c r="J2600" s="319">
        <v>0</v>
      </c>
      <c r="K2600" s="320">
        <v>30</v>
      </c>
      <c r="L2600" s="320">
        <v>45</v>
      </c>
      <c r="M2600" s="320">
        <v>1</v>
      </c>
      <c r="N2600" s="333" t="s">
        <v>225</v>
      </c>
      <c r="O2600" s="333" t="s">
        <v>225</v>
      </c>
      <c r="P2600" s="334" t="s">
        <v>225</v>
      </c>
      <c r="Q2600" s="144"/>
    </row>
    <row r="2601" spans="3:17" x14ac:dyDescent="0.2">
      <c r="C2601" s="315">
        <v>1393</v>
      </c>
      <c r="D2601" s="316" t="s">
        <v>2695</v>
      </c>
      <c r="E2601" s="317" t="s">
        <v>2285</v>
      </c>
      <c r="F2601" s="317" t="s">
        <v>6718</v>
      </c>
      <c r="G2601" s="318" t="s">
        <v>6719</v>
      </c>
      <c r="H2601" s="319">
        <v>432.14153205659346</v>
      </c>
      <c r="I2601" s="319">
        <v>0</v>
      </c>
      <c r="J2601" s="319">
        <v>0</v>
      </c>
      <c r="K2601" s="320">
        <v>30</v>
      </c>
      <c r="L2601" s="320">
        <v>45</v>
      </c>
      <c r="M2601" s="320">
        <v>1</v>
      </c>
      <c r="N2601" s="333" t="s">
        <v>4096</v>
      </c>
      <c r="O2601" s="333" t="s">
        <v>4096</v>
      </c>
      <c r="P2601" s="334" t="s">
        <v>4096</v>
      </c>
      <c r="Q2601" s="144"/>
    </row>
    <row r="2602" spans="3:17" x14ac:dyDescent="0.2">
      <c r="C2602" s="315">
        <v>75</v>
      </c>
      <c r="D2602" s="316" t="s">
        <v>2695</v>
      </c>
      <c r="E2602" s="317" t="s">
        <v>22</v>
      </c>
      <c r="F2602" s="317" t="s">
        <v>6720</v>
      </c>
      <c r="G2602" s="318" t="s">
        <v>6721</v>
      </c>
      <c r="H2602" s="319">
        <v>5.5566666666534736</v>
      </c>
      <c r="I2602" s="319">
        <v>30.943333333334888</v>
      </c>
      <c r="J2602" s="319">
        <v>0</v>
      </c>
      <c r="K2602" s="320">
        <v>30</v>
      </c>
      <c r="L2602" s="320">
        <v>45</v>
      </c>
      <c r="M2602" s="320">
        <v>1</v>
      </c>
      <c r="N2602" s="333" t="s">
        <v>225</v>
      </c>
      <c r="O2602" s="333" t="s">
        <v>225</v>
      </c>
      <c r="P2602" s="334" t="s">
        <v>225</v>
      </c>
      <c r="Q2602" s="144"/>
    </row>
    <row r="2603" spans="3:17" x14ac:dyDescent="0.2">
      <c r="C2603" s="315">
        <v>2421</v>
      </c>
      <c r="D2603" s="316" t="s">
        <v>2695</v>
      </c>
      <c r="E2603" s="317" t="s">
        <v>20</v>
      </c>
      <c r="F2603" s="317" t="s">
        <v>6722</v>
      </c>
      <c r="G2603" s="318" t="s">
        <v>6723</v>
      </c>
      <c r="H2603" s="319">
        <v>1.8474787936016388</v>
      </c>
      <c r="I2603" s="319">
        <v>3.3736569274229478</v>
      </c>
      <c r="J2603" s="319">
        <v>0</v>
      </c>
      <c r="K2603" s="320">
        <v>30</v>
      </c>
      <c r="L2603" s="320">
        <v>45</v>
      </c>
      <c r="M2603" s="320">
        <v>1</v>
      </c>
      <c r="N2603" s="333" t="s">
        <v>4096</v>
      </c>
      <c r="O2603" s="333" t="s">
        <v>4096</v>
      </c>
      <c r="P2603" s="334" t="s">
        <v>4096</v>
      </c>
      <c r="Q2603" s="144"/>
    </row>
    <row r="2604" spans="3:17" x14ac:dyDescent="0.2">
      <c r="C2604" s="315">
        <v>251</v>
      </c>
      <c r="D2604" s="316" t="s">
        <v>2700</v>
      </c>
      <c r="E2604" s="317" t="s">
        <v>2332</v>
      </c>
      <c r="F2604" s="317" t="s">
        <v>6724</v>
      </c>
      <c r="G2604" s="318" t="s">
        <v>6725</v>
      </c>
      <c r="H2604" s="319">
        <v>6.7892455482794514</v>
      </c>
      <c r="I2604" s="319">
        <v>0.18256794751374444</v>
      </c>
      <c r="J2604" s="319">
        <v>0.34231490159325217</v>
      </c>
      <c r="K2604" s="320">
        <v>30</v>
      </c>
      <c r="L2604" s="320">
        <v>45</v>
      </c>
      <c r="M2604" s="320">
        <v>1</v>
      </c>
      <c r="N2604" s="333" t="s">
        <v>4096</v>
      </c>
      <c r="O2604" s="333" t="s">
        <v>4096</v>
      </c>
      <c r="P2604" s="334" t="s">
        <v>4096</v>
      </c>
      <c r="Q2604" s="144"/>
    </row>
    <row r="2605" spans="3:17" x14ac:dyDescent="0.2">
      <c r="C2605" s="315">
        <v>1327</v>
      </c>
      <c r="D2605" s="316" t="s">
        <v>2695</v>
      </c>
      <c r="E2605" s="317" t="s">
        <v>429</v>
      </c>
      <c r="F2605" s="317" t="s">
        <v>6726</v>
      </c>
      <c r="G2605" s="318" t="s">
        <v>6727</v>
      </c>
      <c r="H2605" s="319">
        <v>51.589999999967404</v>
      </c>
      <c r="I2605" s="319">
        <v>77.753333333402409</v>
      </c>
      <c r="J2605" s="319">
        <v>1</v>
      </c>
      <c r="K2605" s="320">
        <v>30</v>
      </c>
      <c r="L2605" s="320">
        <v>45</v>
      </c>
      <c r="M2605" s="320">
        <v>1</v>
      </c>
      <c r="N2605" s="333" t="s">
        <v>224</v>
      </c>
      <c r="O2605" s="333" t="s">
        <v>224</v>
      </c>
      <c r="P2605" s="334" t="s">
        <v>225</v>
      </c>
      <c r="Q2605" s="144"/>
    </row>
    <row r="2606" spans="3:17" x14ac:dyDescent="0.2">
      <c r="C2606" s="315">
        <v>1380</v>
      </c>
      <c r="D2606" s="316" t="s">
        <v>2695</v>
      </c>
      <c r="E2606" s="317" t="s">
        <v>18</v>
      </c>
      <c r="F2606" s="317" t="s">
        <v>6728</v>
      </c>
      <c r="G2606" s="318" t="s">
        <v>6729</v>
      </c>
      <c r="H2606" s="319" t="s">
        <v>84</v>
      </c>
      <c r="I2606" s="319" t="s">
        <v>84</v>
      </c>
      <c r="J2606" s="319" t="s">
        <v>84</v>
      </c>
      <c r="K2606" s="320">
        <v>30</v>
      </c>
      <c r="L2606" s="320">
        <v>45</v>
      </c>
      <c r="M2606" s="320">
        <v>1</v>
      </c>
      <c r="N2606" s="333" t="s">
        <v>4096</v>
      </c>
      <c r="O2606" s="333" t="s">
        <v>4096</v>
      </c>
      <c r="P2606" s="334" t="s">
        <v>4096</v>
      </c>
      <c r="Q2606" s="144"/>
    </row>
    <row r="2607" spans="3:17" x14ac:dyDescent="0.2">
      <c r="C2607" s="315">
        <v>2498</v>
      </c>
      <c r="D2607" s="316" t="s">
        <v>2695</v>
      </c>
      <c r="E2607" s="317" t="s">
        <v>2276</v>
      </c>
      <c r="F2607" s="317" t="s">
        <v>6730</v>
      </c>
      <c r="G2607" s="318" t="s">
        <v>6731</v>
      </c>
      <c r="H2607" s="319" t="s">
        <v>84</v>
      </c>
      <c r="I2607" s="319" t="s">
        <v>84</v>
      </c>
      <c r="J2607" s="319" t="s">
        <v>84</v>
      </c>
      <c r="K2607" s="320">
        <v>30</v>
      </c>
      <c r="L2607" s="320">
        <v>45</v>
      </c>
      <c r="M2607" s="320">
        <v>1</v>
      </c>
      <c r="N2607" s="333" t="s">
        <v>4096</v>
      </c>
      <c r="O2607" s="333" t="s">
        <v>4096</v>
      </c>
      <c r="P2607" s="334" t="s">
        <v>4096</v>
      </c>
      <c r="Q2607" s="144"/>
    </row>
    <row r="2608" spans="3:17" x14ac:dyDescent="0.2">
      <c r="C2608" s="315">
        <v>1137</v>
      </c>
      <c r="D2608" s="316" t="s">
        <v>2695</v>
      </c>
      <c r="E2608" s="317" t="s">
        <v>2384</v>
      </c>
      <c r="F2608" s="317" t="s">
        <v>6732</v>
      </c>
      <c r="G2608" s="318" t="s">
        <v>6733</v>
      </c>
      <c r="H2608" s="319">
        <v>2.7199999999953435</v>
      </c>
      <c r="I2608" s="319">
        <v>0.15333333334419877</v>
      </c>
      <c r="J2608" s="319">
        <v>0.2</v>
      </c>
      <c r="K2608" s="320">
        <v>30</v>
      </c>
      <c r="L2608" s="320">
        <v>45</v>
      </c>
      <c r="M2608" s="320">
        <v>1</v>
      </c>
      <c r="N2608" s="333" t="s">
        <v>225</v>
      </c>
      <c r="O2608" s="333" t="s">
        <v>225</v>
      </c>
      <c r="P2608" s="334" t="s">
        <v>225</v>
      </c>
      <c r="Q2608" s="144"/>
    </row>
    <row r="2609" spans="3:17" x14ac:dyDescent="0.2">
      <c r="C2609" s="315">
        <v>1378</v>
      </c>
      <c r="D2609" s="316" t="s">
        <v>2695</v>
      </c>
      <c r="E2609" s="317" t="s">
        <v>2382</v>
      </c>
      <c r="F2609" s="317" t="s">
        <v>6734</v>
      </c>
      <c r="G2609" s="318" t="s">
        <v>6735</v>
      </c>
      <c r="H2609" s="319">
        <v>6.3588285229563146</v>
      </c>
      <c r="I2609" s="319">
        <v>17.696154499201661</v>
      </c>
      <c r="J2609" s="319">
        <v>1.2407470288624789</v>
      </c>
      <c r="K2609" s="320">
        <v>30</v>
      </c>
      <c r="L2609" s="320">
        <v>45</v>
      </c>
      <c r="M2609" s="320">
        <v>1</v>
      </c>
      <c r="N2609" s="333" t="s">
        <v>4096</v>
      </c>
      <c r="O2609" s="333" t="s">
        <v>4096</v>
      </c>
      <c r="P2609" s="334" t="s">
        <v>4096</v>
      </c>
      <c r="Q2609" s="144"/>
    </row>
    <row r="2610" spans="3:17" x14ac:dyDescent="0.2">
      <c r="C2610" s="315">
        <v>33</v>
      </c>
      <c r="D2610" s="316" t="s">
        <v>2695</v>
      </c>
      <c r="E2610" s="317" t="s">
        <v>2296</v>
      </c>
      <c r="F2610" s="317" t="s">
        <v>6704</v>
      </c>
      <c r="G2610" s="318" t="s">
        <v>6736</v>
      </c>
      <c r="H2610" s="319">
        <v>74.42666666675359</v>
      </c>
      <c r="I2610" s="319">
        <v>33.519999999983703</v>
      </c>
      <c r="J2610" s="319">
        <v>0.4</v>
      </c>
      <c r="K2610" s="320">
        <v>30</v>
      </c>
      <c r="L2610" s="320">
        <v>45</v>
      </c>
      <c r="M2610" s="320">
        <v>1</v>
      </c>
      <c r="N2610" s="333" t="s">
        <v>224</v>
      </c>
      <c r="O2610" s="333" t="s">
        <v>225</v>
      </c>
      <c r="P2610" s="334" t="s">
        <v>225</v>
      </c>
      <c r="Q2610" s="144"/>
    </row>
    <row r="2611" spans="3:17" x14ac:dyDescent="0.2">
      <c r="C2611" s="315">
        <v>1080</v>
      </c>
      <c r="D2611" s="316" t="s">
        <v>2695</v>
      </c>
      <c r="E2611" s="317" t="s">
        <v>22</v>
      </c>
      <c r="F2611" s="317" t="s">
        <v>6737</v>
      </c>
      <c r="G2611" s="318" t="s">
        <v>6738</v>
      </c>
      <c r="H2611" s="319">
        <v>4.963333333341871</v>
      </c>
      <c r="I2611" s="319">
        <v>126.72666666669539</v>
      </c>
      <c r="J2611" s="319">
        <v>0.2</v>
      </c>
      <c r="K2611" s="320">
        <v>30</v>
      </c>
      <c r="L2611" s="320">
        <v>45</v>
      </c>
      <c r="M2611" s="320">
        <v>1</v>
      </c>
      <c r="N2611" s="333" t="s">
        <v>225</v>
      </c>
      <c r="O2611" s="333" t="s">
        <v>224</v>
      </c>
      <c r="P2611" s="334" t="s">
        <v>225</v>
      </c>
      <c r="Q2611" s="144"/>
    </row>
    <row r="2612" spans="3:17" x14ac:dyDescent="0.2">
      <c r="C2612" s="315">
        <v>2476</v>
      </c>
      <c r="D2612" s="316" t="s">
        <v>2695</v>
      </c>
      <c r="E2612" s="317" t="s">
        <v>2384</v>
      </c>
      <c r="F2612" s="317" t="s">
        <v>6740</v>
      </c>
      <c r="G2612" s="318" t="s">
        <v>6741</v>
      </c>
      <c r="H2612" s="319">
        <v>0</v>
      </c>
      <c r="I2612" s="319">
        <v>0.26490896976182043</v>
      </c>
      <c r="J2612" s="319">
        <v>0.32437833037300173</v>
      </c>
      <c r="K2612" s="320">
        <v>30</v>
      </c>
      <c r="L2612" s="320">
        <v>45</v>
      </c>
      <c r="M2612" s="320">
        <v>1</v>
      </c>
      <c r="N2612" s="333" t="s">
        <v>4096</v>
      </c>
      <c r="O2612" s="333" t="s">
        <v>4096</v>
      </c>
      <c r="P2612" s="334" t="s">
        <v>4096</v>
      </c>
      <c r="Q2612" s="144"/>
    </row>
    <row r="2613" spans="3:17" x14ac:dyDescent="0.2">
      <c r="C2613" s="315">
        <v>549</v>
      </c>
      <c r="D2613" s="316" t="s">
        <v>2695</v>
      </c>
      <c r="E2613" s="317" t="s">
        <v>3339</v>
      </c>
      <c r="F2613" s="317" t="s">
        <v>6742</v>
      </c>
      <c r="G2613" s="318" t="s">
        <v>6743</v>
      </c>
      <c r="H2613" s="319">
        <v>336.27999999996973</v>
      </c>
      <c r="I2613" s="319">
        <v>0</v>
      </c>
      <c r="J2613" s="319">
        <v>0</v>
      </c>
      <c r="K2613" s="320">
        <v>30</v>
      </c>
      <c r="L2613" s="320">
        <v>45</v>
      </c>
      <c r="M2613" s="320">
        <v>1</v>
      </c>
      <c r="N2613" s="333" t="s">
        <v>224</v>
      </c>
      <c r="O2613" s="333" t="s">
        <v>225</v>
      </c>
      <c r="P2613" s="334" t="s">
        <v>225</v>
      </c>
      <c r="Q2613" s="144"/>
    </row>
    <row r="2614" spans="3:17" x14ac:dyDescent="0.2">
      <c r="C2614" s="315">
        <v>27</v>
      </c>
      <c r="D2614" s="316" t="s">
        <v>2695</v>
      </c>
      <c r="E2614" s="317" t="s">
        <v>3339</v>
      </c>
      <c r="F2614" s="317" t="s">
        <v>6744</v>
      </c>
      <c r="G2614" s="318" t="s">
        <v>6745</v>
      </c>
      <c r="H2614" s="319">
        <v>100.8433333333349</v>
      </c>
      <c r="I2614" s="319">
        <v>0</v>
      </c>
      <c r="J2614" s="319">
        <v>0</v>
      </c>
      <c r="K2614" s="320">
        <v>30</v>
      </c>
      <c r="L2614" s="320">
        <v>45</v>
      </c>
      <c r="M2614" s="320">
        <v>1</v>
      </c>
      <c r="N2614" s="333" t="s">
        <v>224</v>
      </c>
      <c r="O2614" s="333" t="s">
        <v>225</v>
      </c>
      <c r="P2614" s="334" t="s">
        <v>225</v>
      </c>
      <c r="Q2614" s="144"/>
    </row>
    <row r="2615" spans="3:17" x14ac:dyDescent="0.2">
      <c r="C2615" s="315">
        <v>514</v>
      </c>
      <c r="D2615" s="316" t="s">
        <v>2695</v>
      </c>
      <c r="E2615" s="317" t="s">
        <v>22</v>
      </c>
      <c r="F2615" s="317" t="s">
        <v>6746</v>
      </c>
      <c r="G2615" s="318" t="s">
        <v>6747</v>
      </c>
      <c r="H2615" s="319">
        <v>5.0166666666744284</v>
      </c>
      <c r="I2615" s="319">
        <v>0</v>
      </c>
      <c r="J2615" s="319">
        <v>0</v>
      </c>
      <c r="K2615" s="320">
        <v>30</v>
      </c>
      <c r="L2615" s="320">
        <v>45</v>
      </c>
      <c r="M2615" s="320">
        <v>1</v>
      </c>
      <c r="N2615" s="333" t="s">
        <v>225</v>
      </c>
      <c r="O2615" s="333" t="s">
        <v>225</v>
      </c>
      <c r="P2615" s="334" t="s">
        <v>225</v>
      </c>
      <c r="Q2615" s="144"/>
    </row>
    <row r="2616" spans="3:17" x14ac:dyDescent="0.2">
      <c r="C2616" s="315">
        <v>2466</v>
      </c>
      <c r="D2616" s="316" t="s">
        <v>2695</v>
      </c>
      <c r="E2616" s="317" t="s">
        <v>2384</v>
      </c>
      <c r="F2616" s="317" t="s">
        <v>6748</v>
      </c>
      <c r="G2616" s="318" t="s">
        <v>6749</v>
      </c>
      <c r="H2616" s="319">
        <v>8.9806870937316265</v>
      </c>
      <c r="I2616" s="319">
        <v>6.0634478490026584</v>
      </c>
      <c r="J2616" s="319">
        <v>0.50882079851439177</v>
      </c>
      <c r="K2616" s="320">
        <v>30</v>
      </c>
      <c r="L2616" s="320">
        <v>45</v>
      </c>
      <c r="M2616" s="320">
        <v>1</v>
      </c>
      <c r="N2616" s="333" t="s">
        <v>4096</v>
      </c>
      <c r="O2616" s="333" t="s">
        <v>4096</v>
      </c>
      <c r="P2616" s="334" t="s">
        <v>4096</v>
      </c>
      <c r="Q2616" s="144"/>
    </row>
    <row r="2617" spans="3:17" x14ac:dyDescent="0.2">
      <c r="C2617" s="315">
        <v>141</v>
      </c>
      <c r="D2617" s="316" t="s">
        <v>2695</v>
      </c>
      <c r="E2617" s="317" t="s">
        <v>2384</v>
      </c>
      <c r="F2617" s="317" t="s">
        <v>3420</v>
      </c>
      <c r="G2617" s="318" t="s">
        <v>6750</v>
      </c>
      <c r="H2617" s="319" t="s">
        <v>84</v>
      </c>
      <c r="I2617" s="319" t="s">
        <v>84</v>
      </c>
      <c r="J2617" s="319" t="s">
        <v>84</v>
      </c>
      <c r="K2617" s="320">
        <v>30</v>
      </c>
      <c r="L2617" s="320">
        <v>45</v>
      </c>
      <c r="M2617" s="320">
        <v>1</v>
      </c>
      <c r="N2617" s="333" t="s">
        <v>4096</v>
      </c>
      <c r="O2617" s="333" t="s">
        <v>4096</v>
      </c>
      <c r="P2617" s="334" t="s">
        <v>4096</v>
      </c>
      <c r="Q2617" s="144"/>
    </row>
    <row r="2618" spans="3:17" x14ac:dyDescent="0.2">
      <c r="C2618" s="315">
        <v>512</v>
      </c>
      <c r="D2618" s="316" t="s">
        <v>2695</v>
      </c>
      <c r="E2618" s="317" t="s">
        <v>22</v>
      </c>
      <c r="F2618" s="317" t="s">
        <v>6751</v>
      </c>
      <c r="G2618" s="318" t="s">
        <v>6752</v>
      </c>
      <c r="H2618" s="319">
        <v>12.616666666720995</v>
      </c>
      <c r="I2618" s="319">
        <v>35.240000000002333</v>
      </c>
      <c r="J2618" s="319">
        <v>0.4</v>
      </c>
      <c r="K2618" s="320">
        <v>30</v>
      </c>
      <c r="L2618" s="320">
        <v>45</v>
      </c>
      <c r="M2618" s="320">
        <v>1</v>
      </c>
      <c r="N2618" s="333" t="s">
        <v>225</v>
      </c>
      <c r="O2618" s="333" t="s">
        <v>225</v>
      </c>
      <c r="P2618" s="334" t="s">
        <v>225</v>
      </c>
      <c r="Q2618" s="144"/>
    </row>
    <row r="2619" spans="3:17" x14ac:dyDescent="0.2">
      <c r="C2619" s="315">
        <v>1234</v>
      </c>
      <c r="D2619" s="316" t="s">
        <v>2695</v>
      </c>
      <c r="E2619" s="317" t="s">
        <v>430</v>
      </c>
      <c r="F2619" s="317" t="s">
        <v>6753</v>
      </c>
      <c r="G2619" s="318" t="s">
        <v>6754</v>
      </c>
      <c r="H2619" s="319">
        <v>26.873333333269695</v>
      </c>
      <c r="I2619" s="319">
        <v>0</v>
      </c>
      <c r="J2619" s="319">
        <v>0</v>
      </c>
      <c r="K2619" s="320">
        <v>30</v>
      </c>
      <c r="L2619" s="320">
        <v>45</v>
      </c>
      <c r="M2619" s="320">
        <v>1</v>
      </c>
      <c r="N2619" s="333" t="s">
        <v>225</v>
      </c>
      <c r="O2619" s="333" t="s">
        <v>225</v>
      </c>
      <c r="P2619" s="334" t="s">
        <v>225</v>
      </c>
      <c r="Q2619" s="144"/>
    </row>
    <row r="2620" spans="3:17" x14ac:dyDescent="0.2">
      <c r="C2620" s="315">
        <v>1368</v>
      </c>
      <c r="D2620" s="316" t="s">
        <v>2695</v>
      </c>
      <c r="E2620" s="317" t="s">
        <v>3349</v>
      </c>
      <c r="F2620" s="317" t="s">
        <v>6753</v>
      </c>
      <c r="G2620" s="318" t="s">
        <v>6755</v>
      </c>
      <c r="H2620" s="319">
        <v>28.287515789439851</v>
      </c>
      <c r="I2620" s="319">
        <v>0</v>
      </c>
      <c r="J2620" s="319">
        <v>0</v>
      </c>
      <c r="K2620" s="320">
        <v>30</v>
      </c>
      <c r="L2620" s="320">
        <v>45</v>
      </c>
      <c r="M2620" s="320">
        <v>1</v>
      </c>
      <c r="N2620" s="333" t="s">
        <v>4096</v>
      </c>
      <c r="O2620" s="333" t="s">
        <v>4096</v>
      </c>
      <c r="P2620" s="334" t="s">
        <v>4096</v>
      </c>
      <c r="Q2620" s="144"/>
    </row>
    <row r="2621" spans="3:17" x14ac:dyDescent="0.2">
      <c r="C2621" s="315">
        <v>31</v>
      </c>
      <c r="D2621" s="316" t="s">
        <v>2695</v>
      </c>
      <c r="E2621" s="317" t="s">
        <v>2384</v>
      </c>
      <c r="F2621" s="317" t="s">
        <v>6756</v>
      </c>
      <c r="G2621" s="318" t="s">
        <v>6757</v>
      </c>
      <c r="H2621" s="319" t="s">
        <v>84</v>
      </c>
      <c r="I2621" s="319" t="s">
        <v>84</v>
      </c>
      <c r="J2621" s="319" t="s">
        <v>84</v>
      </c>
      <c r="K2621" s="320">
        <v>30</v>
      </c>
      <c r="L2621" s="320">
        <v>45</v>
      </c>
      <c r="M2621" s="320">
        <v>1</v>
      </c>
      <c r="N2621" s="333" t="s">
        <v>4096</v>
      </c>
      <c r="O2621" s="333" t="s">
        <v>4096</v>
      </c>
      <c r="P2621" s="334" t="s">
        <v>4096</v>
      </c>
      <c r="Q2621" s="144"/>
    </row>
    <row r="2622" spans="3:17" x14ac:dyDescent="0.2">
      <c r="C2622" s="315">
        <v>511</v>
      </c>
      <c r="D2622" s="316" t="s">
        <v>2695</v>
      </c>
      <c r="E2622" s="317" t="s">
        <v>22</v>
      </c>
      <c r="F2622" s="317" t="s">
        <v>6751</v>
      </c>
      <c r="G2622" s="318" t="s">
        <v>6758</v>
      </c>
      <c r="H2622" s="319">
        <v>278.16666666660461</v>
      </c>
      <c r="I2622" s="319">
        <v>0.63333333333721387</v>
      </c>
      <c r="J2622" s="319">
        <v>0.2</v>
      </c>
      <c r="K2622" s="320">
        <v>30</v>
      </c>
      <c r="L2622" s="320">
        <v>45</v>
      </c>
      <c r="M2622" s="320">
        <v>1</v>
      </c>
      <c r="N2622" s="333" t="s">
        <v>224</v>
      </c>
      <c r="O2622" s="333" t="s">
        <v>225</v>
      </c>
      <c r="P2622" s="334" t="s">
        <v>225</v>
      </c>
      <c r="Q2622" s="144"/>
    </row>
    <row r="2623" spans="3:17" x14ac:dyDescent="0.2">
      <c r="C2623" s="315">
        <v>2618</v>
      </c>
      <c r="D2623" s="316" t="s">
        <v>2695</v>
      </c>
      <c r="E2623" s="317" t="s">
        <v>3</v>
      </c>
      <c r="F2623" s="317" t="s">
        <v>6759</v>
      </c>
      <c r="G2623" s="318" t="s">
        <v>6760</v>
      </c>
      <c r="H2623" s="319" t="s">
        <v>84</v>
      </c>
      <c r="I2623" s="319" t="s">
        <v>84</v>
      </c>
      <c r="J2623" s="319" t="s">
        <v>84</v>
      </c>
      <c r="K2623" s="320">
        <v>30</v>
      </c>
      <c r="L2623" s="320">
        <v>45</v>
      </c>
      <c r="M2623" s="320">
        <v>1</v>
      </c>
      <c r="N2623" s="333" t="s">
        <v>4096</v>
      </c>
      <c r="O2623" s="333" t="s">
        <v>4096</v>
      </c>
      <c r="P2623" s="334" t="s">
        <v>4096</v>
      </c>
      <c r="Q2623" s="144"/>
    </row>
    <row r="2624" spans="3:17" x14ac:dyDescent="0.2">
      <c r="C2624" s="315">
        <v>1136</v>
      </c>
      <c r="D2624" s="316" t="s">
        <v>2695</v>
      </c>
      <c r="E2624" s="317" t="s">
        <v>2306</v>
      </c>
      <c r="F2624" s="317" t="s">
        <v>6761</v>
      </c>
      <c r="G2624" s="318" t="s">
        <v>6762</v>
      </c>
      <c r="H2624" s="319">
        <v>2.0966666666558011</v>
      </c>
      <c r="I2624" s="319">
        <v>0</v>
      </c>
      <c r="J2624" s="319">
        <v>0</v>
      </c>
      <c r="K2624" s="320">
        <v>30</v>
      </c>
      <c r="L2624" s="320">
        <v>45</v>
      </c>
      <c r="M2624" s="320">
        <v>1</v>
      </c>
      <c r="N2624" s="333" t="s">
        <v>225</v>
      </c>
      <c r="O2624" s="333" t="s">
        <v>225</v>
      </c>
      <c r="P2624" s="334" t="s">
        <v>225</v>
      </c>
      <c r="Q2624" s="144"/>
    </row>
    <row r="2625" spans="3:17" x14ac:dyDescent="0.2">
      <c r="C2625" s="315">
        <v>1389</v>
      </c>
      <c r="D2625" s="316" t="s">
        <v>2695</v>
      </c>
      <c r="E2625" s="317" t="s">
        <v>22</v>
      </c>
      <c r="F2625" s="317" t="s">
        <v>6751</v>
      </c>
      <c r="G2625" s="318" t="s">
        <v>6763</v>
      </c>
      <c r="H2625" s="319">
        <v>162.78666666664651</v>
      </c>
      <c r="I2625" s="319">
        <v>0</v>
      </c>
      <c r="J2625" s="319">
        <v>0</v>
      </c>
      <c r="K2625" s="320">
        <v>30</v>
      </c>
      <c r="L2625" s="320">
        <v>45</v>
      </c>
      <c r="M2625" s="320">
        <v>1</v>
      </c>
      <c r="N2625" s="333" t="s">
        <v>224</v>
      </c>
      <c r="O2625" s="333" t="s">
        <v>225</v>
      </c>
      <c r="P2625" s="334" t="s">
        <v>225</v>
      </c>
      <c r="Q2625" s="144"/>
    </row>
    <row r="2626" spans="3:17" x14ac:dyDescent="0.2">
      <c r="C2626" s="315">
        <v>519</v>
      </c>
      <c r="D2626" s="316" t="s">
        <v>2695</v>
      </c>
      <c r="E2626" s="317" t="s">
        <v>21</v>
      </c>
      <c r="F2626" s="317" t="s">
        <v>3403</v>
      </c>
      <c r="G2626" s="318" t="s">
        <v>6764</v>
      </c>
      <c r="H2626" s="319">
        <v>5.713333333341871</v>
      </c>
      <c r="I2626" s="319">
        <v>11.063333333318589</v>
      </c>
      <c r="J2626" s="319">
        <v>0.2</v>
      </c>
      <c r="K2626" s="320">
        <v>30</v>
      </c>
      <c r="L2626" s="320">
        <v>45</v>
      </c>
      <c r="M2626" s="320">
        <v>1</v>
      </c>
      <c r="N2626" s="333" t="s">
        <v>225</v>
      </c>
      <c r="O2626" s="333" t="s">
        <v>225</v>
      </c>
      <c r="P2626" s="334" t="s">
        <v>225</v>
      </c>
      <c r="Q2626" s="144"/>
    </row>
    <row r="2627" spans="3:17" x14ac:dyDescent="0.2">
      <c r="C2627" s="315">
        <v>520</v>
      </c>
      <c r="D2627" s="316" t="s">
        <v>2695</v>
      </c>
      <c r="E2627" s="317" t="s">
        <v>21</v>
      </c>
      <c r="F2627" s="317" t="s">
        <v>3403</v>
      </c>
      <c r="G2627" s="318" t="s">
        <v>6765</v>
      </c>
      <c r="H2627" s="319">
        <v>5.620000000018627</v>
      </c>
      <c r="I2627" s="319">
        <v>0</v>
      </c>
      <c r="J2627" s="319">
        <v>0</v>
      </c>
      <c r="K2627" s="320">
        <v>30</v>
      </c>
      <c r="L2627" s="320">
        <v>45</v>
      </c>
      <c r="M2627" s="320">
        <v>1</v>
      </c>
      <c r="N2627" s="333" t="s">
        <v>225</v>
      </c>
      <c r="O2627" s="333" t="s">
        <v>225</v>
      </c>
      <c r="P2627" s="334" t="s">
        <v>225</v>
      </c>
      <c r="Q2627" s="144"/>
    </row>
    <row r="2628" spans="3:17" x14ac:dyDescent="0.2">
      <c r="C2628" s="315">
        <v>8</v>
      </c>
      <c r="D2628" s="316" t="s">
        <v>2695</v>
      </c>
      <c r="E2628" s="317" t="s">
        <v>2384</v>
      </c>
      <c r="F2628" s="317" t="s">
        <v>3408</v>
      </c>
      <c r="G2628" s="318" t="s">
        <v>6766</v>
      </c>
      <c r="H2628" s="319" t="s">
        <v>84</v>
      </c>
      <c r="I2628" s="319" t="s">
        <v>84</v>
      </c>
      <c r="J2628" s="319" t="s">
        <v>84</v>
      </c>
      <c r="K2628" s="320">
        <v>30</v>
      </c>
      <c r="L2628" s="320">
        <v>45</v>
      </c>
      <c r="M2628" s="320">
        <v>1</v>
      </c>
      <c r="N2628" s="333" t="s">
        <v>4096</v>
      </c>
      <c r="O2628" s="333" t="s">
        <v>4096</v>
      </c>
      <c r="P2628" s="334" t="s">
        <v>4096</v>
      </c>
      <c r="Q2628" s="144"/>
    </row>
    <row r="2629" spans="3:17" x14ac:dyDescent="0.2">
      <c r="C2629" s="315">
        <v>10</v>
      </c>
      <c r="D2629" s="316" t="s">
        <v>2695</v>
      </c>
      <c r="E2629" s="317" t="s">
        <v>2384</v>
      </c>
      <c r="F2629" s="317" t="s">
        <v>6767</v>
      </c>
      <c r="G2629" s="318" t="s">
        <v>6768</v>
      </c>
      <c r="H2629" s="319" t="s">
        <v>84</v>
      </c>
      <c r="I2629" s="319" t="s">
        <v>84</v>
      </c>
      <c r="J2629" s="319" t="s">
        <v>84</v>
      </c>
      <c r="K2629" s="320">
        <v>30</v>
      </c>
      <c r="L2629" s="320">
        <v>45</v>
      </c>
      <c r="M2629" s="320">
        <v>1</v>
      </c>
      <c r="N2629" s="333" t="s">
        <v>4096</v>
      </c>
      <c r="O2629" s="333" t="s">
        <v>4096</v>
      </c>
      <c r="P2629" s="334" t="s">
        <v>4096</v>
      </c>
      <c r="Q2629" s="144"/>
    </row>
    <row r="2630" spans="3:17" x14ac:dyDescent="0.2">
      <c r="C2630" s="315">
        <v>11</v>
      </c>
      <c r="D2630" s="316" t="s">
        <v>2695</v>
      </c>
      <c r="E2630" s="317" t="s">
        <v>2384</v>
      </c>
      <c r="F2630" s="317" t="s">
        <v>6767</v>
      </c>
      <c r="G2630" s="318" t="s">
        <v>6769</v>
      </c>
      <c r="H2630" s="319">
        <v>4.9866666667163377</v>
      </c>
      <c r="I2630" s="319">
        <v>0</v>
      </c>
      <c r="J2630" s="319">
        <v>0</v>
      </c>
      <c r="K2630" s="320">
        <v>30</v>
      </c>
      <c r="L2630" s="320">
        <v>45</v>
      </c>
      <c r="M2630" s="320">
        <v>1</v>
      </c>
      <c r="N2630" s="333" t="s">
        <v>225</v>
      </c>
      <c r="O2630" s="333" t="s">
        <v>225</v>
      </c>
      <c r="P2630" s="334" t="s">
        <v>225</v>
      </c>
      <c r="Q2630" s="144"/>
    </row>
    <row r="2631" spans="3:17" x14ac:dyDescent="0.2">
      <c r="C2631" s="315">
        <v>1139</v>
      </c>
      <c r="D2631" s="316" t="s">
        <v>2695</v>
      </c>
      <c r="E2631" s="317" t="s">
        <v>2384</v>
      </c>
      <c r="F2631" s="317" t="s">
        <v>6748</v>
      </c>
      <c r="G2631" s="318" t="s">
        <v>6770</v>
      </c>
      <c r="H2631" s="319">
        <v>5.4099999999976722</v>
      </c>
      <c r="I2631" s="319">
        <v>0.68666666666977116</v>
      </c>
      <c r="J2631" s="319">
        <v>0.2</v>
      </c>
      <c r="K2631" s="320">
        <v>30</v>
      </c>
      <c r="L2631" s="320">
        <v>45</v>
      </c>
      <c r="M2631" s="320">
        <v>1</v>
      </c>
      <c r="N2631" s="333" t="s">
        <v>225</v>
      </c>
      <c r="O2631" s="333" t="s">
        <v>225</v>
      </c>
      <c r="P2631" s="334" t="s">
        <v>225</v>
      </c>
      <c r="Q2631" s="144"/>
    </row>
    <row r="2632" spans="3:17" x14ac:dyDescent="0.2">
      <c r="C2632" s="315">
        <v>73</v>
      </c>
      <c r="D2632" s="316" t="s">
        <v>2695</v>
      </c>
      <c r="E2632" s="317" t="s">
        <v>138</v>
      </c>
      <c r="F2632" s="317" t="s">
        <v>6771</v>
      </c>
      <c r="G2632" s="318" t="s">
        <v>6772</v>
      </c>
      <c r="H2632" s="319" t="s">
        <v>84</v>
      </c>
      <c r="I2632" s="319" t="s">
        <v>84</v>
      </c>
      <c r="J2632" s="319" t="s">
        <v>84</v>
      </c>
      <c r="K2632" s="320">
        <v>30</v>
      </c>
      <c r="L2632" s="320">
        <v>45</v>
      </c>
      <c r="M2632" s="320">
        <v>1</v>
      </c>
      <c r="N2632" s="333" t="s">
        <v>4096</v>
      </c>
      <c r="O2632" s="333" t="s">
        <v>4096</v>
      </c>
      <c r="P2632" s="334" t="s">
        <v>4096</v>
      </c>
      <c r="Q2632" s="144"/>
    </row>
    <row r="2633" spans="3:17" x14ac:dyDescent="0.2">
      <c r="C2633" s="315">
        <v>1324</v>
      </c>
      <c r="D2633" s="316" t="s">
        <v>2695</v>
      </c>
      <c r="E2633" s="317" t="s">
        <v>65</v>
      </c>
      <c r="F2633" s="317" t="s">
        <v>6773</v>
      </c>
      <c r="G2633" s="318" t="s">
        <v>6774</v>
      </c>
      <c r="H2633" s="319" t="s">
        <v>84</v>
      </c>
      <c r="I2633" s="319" t="s">
        <v>84</v>
      </c>
      <c r="J2633" s="319" t="s">
        <v>84</v>
      </c>
      <c r="K2633" s="320">
        <v>30</v>
      </c>
      <c r="L2633" s="320">
        <v>45</v>
      </c>
      <c r="M2633" s="320">
        <v>1</v>
      </c>
      <c r="N2633" s="333" t="s">
        <v>4096</v>
      </c>
      <c r="O2633" s="333" t="s">
        <v>4096</v>
      </c>
      <c r="P2633" s="334" t="s">
        <v>4096</v>
      </c>
      <c r="Q2633" s="144"/>
    </row>
    <row r="2634" spans="3:17" x14ac:dyDescent="0.2">
      <c r="C2634" s="315">
        <v>94</v>
      </c>
      <c r="D2634" s="316" t="s">
        <v>2695</v>
      </c>
      <c r="E2634" s="317" t="s">
        <v>2384</v>
      </c>
      <c r="F2634" s="317" t="s">
        <v>6775</v>
      </c>
      <c r="G2634" s="318" t="s">
        <v>6776</v>
      </c>
      <c r="H2634" s="319" t="s">
        <v>84</v>
      </c>
      <c r="I2634" s="319" t="s">
        <v>84</v>
      </c>
      <c r="J2634" s="319" t="s">
        <v>84</v>
      </c>
      <c r="K2634" s="320">
        <v>30</v>
      </c>
      <c r="L2634" s="320">
        <v>45</v>
      </c>
      <c r="M2634" s="320">
        <v>1</v>
      </c>
      <c r="N2634" s="333" t="s">
        <v>4096</v>
      </c>
      <c r="O2634" s="333" t="s">
        <v>4096</v>
      </c>
      <c r="P2634" s="334" t="s">
        <v>4096</v>
      </c>
      <c r="Q2634" s="144"/>
    </row>
    <row r="2635" spans="3:17" x14ac:dyDescent="0.2">
      <c r="C2635" s="315">
        <v>1310</v>
      </c>
      <c r="D2635" s="316" t="s">
        <v>2695</v>
      </c>
      <c r="E2635" s="317" t="s">
        <v>3339</v>
      </c>
      <c r="F2635" s="317" t="s">
        <v>6777</v>
      </c>
      <c r="G2635" s="318" t="s">
        <v>6778</v>
      </c>
      <c r="H2635" s="319">
        <v>0</v>
      </c>
      <c r="I2635" s="319">
        <v>1.2399999999906868</v>
      </c>
      <c r="J2635" s="319">
        <v>0</v>
      </c>
      <c r="K2635" s="320">
        <v>30</v>
      </c>
      <c r="L2635" s="320">
        <v>45</v>
      </c>
      <c r="M2635" s="320">
        <v>1</v>
      </c>
      <c r="N2635" s="333" t="s">
        <v>225</v>
      </c>
      <c r="O2635" s="333" t="s">
        <v>225</v>
      </c>
      <c r="P2635" s="334" t="s">
        <v>225</v>
      </c>
      <c r="Q2635" s="144"/>
    </row>
    <row r="2636" spans="3:17" x14ac:dyDescent="0.2">
      <c r="C2636" s="315">
        <v>58</v>
      </c>
      <c r="D2636" s="316" t="s">
        <v>2695</v>
      </c>
      <c r="E2636" s="317" t="s">
        <v>57</v>
      </c>
      <c r="F2636" s="317" t="s">
        <v>6779</v>
      </c>
      <c r="G2636" s="318" t="s">
        <v>6780</v>
      </c>
      <c r="H2636" s="319" t="s">
        <v>84</v>
      </c>
      <c r="I2636" s="319" t="s">
        <v>84</v>
      </c>
      <c r="J2636" s="319" t="s">
        <v>84</v>
      </c>
      <c r="K2636" s="320">
        <v>30</v>
      </c>
      <c r="L2636" s="320">
        <v>45</v>
      </c>
      <c r="M2636" s="320">
        <v>1</v>
      </c>
      <c r="N2636" s="333" t="s">
        <v>4096</v>
      </c>
      <c r="O2636" s="333" t="s">
        <v>4096</v>
      </c>
      <c r="P2636" s="334" t="s">
        <v>4096</v>
      </c>
      <c r="Q2636" s="144"/>
    </row>
    <row r="2637" spans="3:17" x14ac:dyDescent="0.2">
      <c r="C2637" s="315">
        <v>2479</v>
      </c>
      <c r="D2637" s="316" t="s">
        <v>2695</v>
      </c>
      <c r="E2637" s="317" t="s">
        <v>2384</v>
      </c>
      <c r="F2637" s="317" t="s">
        <v>6781</v>
      </c>
      <c r="G2637" s="318" t="s">
        <v>6782</v>
      </c>
      <c r="H2637" s="319">
        <v>2.9146812385993961</v>
      </c>
      <c r="I2637" s="319">
        <v>0</v>
      </c>
      <c r="J2637" s="319">
        <v>0</v>
      </c>
      <c r="K2637" s="320">
        <v>30</v>
      </c>
      <c r="L2637" s="320">
        <v>45</v>
      </c>
      <c r="M2637" s="320">
        <v>1</v>
      </c>
      <c r="N2637" s="333" t="s">
        <v>4096</v>
      </c>
      <c r="O2637" s="333" t="s">
        <v>4096</v>
      </c>
      <c r="P2637" s="334" t="s">
        <v>4096</v>
      </c>
      <c r="Q2637" s="145"/>
    </row>
    <row r="2638" spans="3:17" x14ac:dyDescent="0.2">
      <c r="C2638" s="315">
        <v>2526</v>
      </c>
      <c r="D2638" s="316" t="s">
        <v>2695</v>
      </c>
      <c r="E2638" s="317" t="s">
        <v>423</v>
      </c>
      <c r="F2638" s="317" t="s">
        <v>6783</v>
      </c>
      <c r="G2638" s="318" t="s">
        <v>6784</v>
      </c>
      <c r="H2638" s="319">
        <v>60.570568960274876</v>
      </c>
      <c r="I2638" s="319">
        <v>0</v>
      </c>
      <c r="J2638" s="319">
        <v>0</v>
      </c>
      <c r="K2638" s="320">
        <v>30</v>
      </c>
      <c r="L2638" s="320">
        <v>45</v>
      </c>
      <c r="M2638" s="320">
        <v>1</v>
      </c>
      <c r="N2638" s="333" t="s">
        <v>4096</v>
      </c>
      <c r="O2638" s="333" t="s">
        <v>4096</v>
      </c>
      <c r="P2638" s="334" t="s">
        <v>4096</v>
      </c>
      <c r="Q2638" s="144"/>
    </row>
    <row r="2639" spans="3:17" x14ac:dyDescent="0.2">
      <c r="C2639" s="315">
        <v>617</v>
      </c>
      <c r="D2639" s="316" t="s">
        <v>2695</v>
      </c>
      <c r="E2639" s="317" t="s">
        <v>2297</v>
      </c>
      <c r="F2639" s="317" t="s">
        <v>3419</v>
      </c>
      <c r="G2639" s="318" t="s">
        <v>6785</v>
      </c>
      <c r="H2639" s="319" t="s">
        <v>7785</v>
      </c>
      <c r="I2639" s="319" t="s">
        <v>7785</v>
      </c>
      <c r="J2639" s="319" t="s">
        <v>7785</v>
      </c>
      <c r="K2639" s="320">
        <v>30</v>
      </c>
      <c r="L2639" s="320">
        <v>45</v>
      </c>
      <c r="M2639" s="320">
        <v>1</v>
      </c>
      <c r="N2639" s="333" t="s">
        <v>4096</v>
      </c>
      <c r="O2639" s="333" t="s">
        <v>4096</v>
      </c>
      <c r="P2639" s="334" t="s">
        <v>4096</v>
      </c>
      <c r="Q2639" s="144"/>
    </row>
    <row r="2640" spans="3:17" x14ac:dyDescent="0.2">
      <c r="C2640" s="315">
        <v>1287</v>
      </c>
      <c r="D2640" s="316" t="s">
        <v>2695</v>
      </c>
      <c r="E2640" s="317" t="s">
        <v>33</v>
      </c>
      <c r="F2640" s="317" t="s">
        <v>6786</v>
      </c>
      <c r="G2640" s="318" t="s">
        <v>6787</v>
      </c>
      <c r="H2640" s="319">
        <v>26.613333333295305</v>
      </c>
      <c r="I2640" s="319">
        <v>0</v>
      </c>
      <c r="J2640" s="319">
        <v>0</v>
      </c>
      <c r="K2640" s="320">
        <v>30</v>
      </c>
      <c r="L2640" s="320">
        <v>45</v>
      </c>
      <c r="M2640" s="320">
        <v>1</v>
      </c>
      <c r="N2640" s="333" t="s">
        <v>225</v>
      </c>
      <c r="O2640" s="333" t="s">
        <v>225</v>
      </c>
      <c r="P2640" s="334" t="s">
        <v>225</v>
      </c>
      <c r="Q2640" s="144"/>
    </row>
    <row r="2641" spans="3:17" x14ac:dyDescent="0.2">
      <c r="C2641" s="315">
        <v>52</v>
      </c>
      <c r="D2641" s="316" t="s">
        <v>2695</v>
      </c>
      <c r="E2641" s="317" t="s">
        <v>3342</v>
      </c>
      <c r="F2641" s="317" t="s">
        <v>6788</v>
      </c>
      <c r="G2641" s="318" t="s">
        <v>6789</v>
      </c>
      <c r="H2641" s="319">
        <v>0</v>
      </c>
      <c r="I2641" s="319">
        <v>0.35999999998603016</v>
      </c>
      <c r="J2641" s="319">
        <v>0.4</v>
      </c>
      <c r="K2641" s="320">
        <v>30</v>
      </c>
      <c r="L2641" s="320">
        <v>45</v>
      </c>
      <c r="M2641" s="320">
        <v>1</v>
      </c>
      <c r="N2641" s="333" t="s">
        <v>225</v>
      </c>
      <c r="O2641" s="333" t="s">
        <v>225</v>
      </c>
      <c r="P2641" s="334" t="s">
        <v>225</v>
      </c>
      <c r="Q2641" s="145"/>
    </row>
    <row r="2642" spans="3:17" x14ac:dyDescent="0.2">
      <c r="C2642" s="315">
        <v>350</v>
      </c>
      <c r="D2642" s="316" t="s">
        <v>2700</v>
      </c>
      <c r="E2642" s="317" t="s">
        <v>18</v>
      </c>
      <c r="F2642" s="317" t="s">
        <v>3400</v>
      </c>
      <c r="G2642" s="318" t="s">
        <v>6790</v>
      </c>
      <c r="H2642" s="319" t="s">
        <v>84</v>
      </c>
      <c r="I2642" s="319" t="s">
        <v>84</v>
      </c>
      <c r="J2642" s="319" t="s">
        <v>84</v>
      </c>
      <c r="K2642" s="320">
        <v>30</v>
      </c>
      <c r="L2642" s="320">
        <v>45</v>
      </c>
      <c r="M2642" s="320">
        <v>1</v>
      </c>
      <c r="N2642" s="333" t="s">
        <v>4096</v>
      </c>
      <c r="O2642" s="333" t="s">
        <v>4096</v>
      </c>
      <c r="P2642" s="334" t="s">
        <v>4096</v>
      </c>
      <c r="Q2642" s="144"/>
    </row>
    <row r="2643" spans="3:17" x14ac:dyDescent="0.2">
      <c r="C2643" s="315">
        <v>261</v>
      </c>
      <c r="D2643" s="316" t="s">
        <v>2700</v>
      </c>
      <c r="E2643" s="317" t="s">
        <v>18</v>
      </c>
      <c r="F2643" s="317" t="s">
        <v>3413</v>
      </c>
      <c r="G2643" s="318" t="s">
        <v>6791</v>
      </c>
      <c r="H2643" s="319">
        <v>0</v>
      </c>
      <c r="I2643" s="319">
        <v>19.40425951717998</v>
      </c>
      <c r="J2643" s="319">
        <v>0</v>
      </c>
      <c r="K2643" s="320">
        <v>30</v>
      </c>
      <c r="L2643" s="320">
        <v>45</v>
      </c>
      <c r="M2643" s="320">
        <v>1</v>
      </c>
      <c r="N2643" s="333" t="s">
        <v>4096</v>
      </c>
      <c r="O2643" s="333" t="s">
        <v>4096</v>
      </c>
      <c r="P2643" s="334" t="s">
        <v>4096</v>
      </c>
      <c r="Q2643" s="145"/>
    </row>
    <row r="2644" spans="3:17" x14ac:dyDescent="0.2">
      <c r="C2644" s="315">
        <v>76</v>
      </c>
      <c r="D2644" s="316" t="s">
        <v>2695</v>
      </c>
      <c r="E2644" s="317" t="s">
        <v>22</v>
      </c>
      <c r="F2644" s="317" t="s">
        <v>6720</v>
      </c>
      <c r="G2644" s="318" t="s">
        <v>6792</v>
      </c>
      <c r="H2644" s="319">
        <v>85.766666666697716</v>
      </c>
      <c r="I2644" s="319">
        <v>104.56333333334187</v>
      </c>
      <c r="J2644" s="319">
        <v>0</v>
      </c>
      <c r="K2644" s="320">
        <v>30</v>
      </c>
      <c r="L2644" s="320">
        <v>45</v>
      </c>
      <c r="M2644" s="320">
        <v>1</v>
      </c>
      <c r="N2644" s="333" t="s">
        <v>224</v>
      </c>
      <c r="O2644" s="333" t="s">
        <v>224</v>
      </c>
      <c r="P2644" s="334" t="s">
        <v>225</v>
      </c>
      <c r="Q2644" s="144"/>
    </row>
    <row r="2645" spans="3:17" x14ac:dyDescent="0.2">
      <c r="C2645" s="315">
        <v>1236</v>
      </c>
      <c r="D2645" s="316" t="s">
        <v>2695</v>
      </c>
      <c r="E2645" s="317" t="s">
        <v>2313</v>
      </c>
      <c r="F2645" s="317" t="s">
        <v>5071</v>
      </c>
      <c r="G2645" s="318" t="s">
        <v>6793</v>
      </c>
      <c r="H2645" s="319">
        <v>1.713333333330229</v>
      </c>
      <c r="I2645" s="319">
        <v>37.75333333335584</v>
      </c>
      <c r="J2645" s="319">
        <v>0.4</v>
      </c>
      <c r="K2645" s="320">
        <v>30</v>
      </c>
      <c r="L2645" s="320">
        <v>45</v>
      </c>
      <c r="M2645" s="320">
        <v>1</v>
      </c>
      <c r="N2645" s="333" t="s">
        <v>225</v>
      </c>
      <c r="O2645" s="333" t="s">
        <v>225</v>
      </c>
      <c r="P2645" s="334" t="s">
        <v>225</v>
      </c>
      <c r="Q2645" s="144"/>
    </row>
    <row r="2646" spans="3:17" x14ac:dyDescent="0.2">
      <c r="C2646" s="315">
        <v>1336</v>
      </c>
      <c r="D2646" s="316" t="s">
        <v>2695</v>
      </c>
      <c r="E2646" s="317" t="s">
        <v>433</v>
      </c>
      <c r="F2646" s="317" t="s">
        <v>6794</v>
      </c>
      <c r="G2646" s="318" t="s">
        <v>6795</v>
      </c>
      <c r="H2646" s="319" t="s">
        <v>7785</v>
      </c>
      <c r="I2646" s="319" t="s">
        <v>7785</v>
      </c>
      <c r="J2646" s="319" t="s">
        <v>7785</v>
      </c>
      <c r="K2646" s="320">
        <v>30</v>
      </c>
      <c r="L2646" s="320">
        <v>45</v>
      </c>
      <c r="M2646" s="320">
        <v>1</v>
      </c>
      <c r="N2646" s="333" t="s">
        <v>4096</v>
      </c>
      <c r="O2646" s="333" t="s">
        <v>4096</v>
      </c>
      <c r="P2646" s="334" t="s">
        <v>4096</v>
      </c>
      <c r="Q2646" s="145"/>
    </row>
    <row r="2647" spans="3:17" x14ac:dyDescent="0.2">
      <c r="C2647" s="315">
        <v>1342</v>
      </c>
      <c r="D2647" s="316" t="s">
        <v>2695</v>
      </c>
      <c r="E2647" s="317" t="s">
        <v>2385</v>
      </c>
      <c r="F2647" s="317" t="s">
        <v>6796</v>
      </c>
      <c r="G2647" s="318" t="s">
        <v>6797</v>
      </c>
      <c r="H2647" s="319">
        <v>8.0501417003818947</v>
      </c>
      <c r="I2647" s="319">
        <v>19.864412955461756</v>
      </c>
      <c r="J2647" s="319">
        <v>0.49311740890688249</v>
      </c>
      <c r="K2647" s="320">
        <v>30</v>
      </c>
      <c r="L2647" s="320">
        <v>45</v>
      </c>
      <c r="M2647" s="320">
        <v>1</v>
      </c>
      <c r="N2647" s="333" t="s">
        <v>4096</v>
      </c>
      <c r="O2647" s="333" t="s">
        <v>4096</v>
      </c>
      <c r="P2647" s="334" t="s">
        <v>4096</v>
      </c>
      <c r="Q2647" s="144"/>
    </row>
    <row r="2648" spans="3:17" x14ac:dyDescent="0.2">
      <c r="C2648" s="315">
        <v>59</v>
      </c>
      <c r="D2648" s="316" t="s">
        <v>2695</v>
      </c>
      <c r="E2648" s="317" t="s">
        <v>3339</v>
      </c>
      <c r="F2648" s="317" t="s">
        <v>6798</v>
      </c>
      <c r="G2648" s="318" t="s">
        <v>6799</v>
      </c>
      <c r="H2648" s="319">
        <v>1.6366666666930543</v>
      </c>
      <c r="I2648" s="319">
        <v>0</v>
      </c>
      <c r="J2648" s="319">
        <v>0</v>
      </c>
      <c r="K2648" s="320">
        <v>30</v>
      </c>
      <c r="L2648" s="320">
        <v>45</v>
      </c>
      <c r="M2648" s="320">
        <v>1</v>
      </c>
      <c r="N2648" s="333" t="s">
        <v>225</v>
      </c>
      <c r="O2648" s="333" t="s">
        <v>225</v>
      </c>
      <c r="P2648" s="334" t="s">
        <v>225</v>
      </c>
      <c r="Q2648" s="144"/>
    </row>
    <row r="2649" spans="3:17" x14ac:dyDescent="0.2">
      <c r="C2649" s="315">
        <v>12</v>
      </c>
      <c r="D2649" s="316" t="s">
        <v>2695</v>
      </c>
      <c r="E2649" s="317" t="s">
        <v>2384</v>
      </c>
      <c r="F2649" s="317" t="s">
        <v>6800</v>
      </c>
      <c r="G2649" s="318" t="s">
        <v>6801</v>
      </c>
      <c r="H2649" s="319">
        <v>7.966666666651145</v>
      </c>
      <c r="I2649" s="319">
        <v>0</v>
      </c>
      <c r="J2649" s="319">
        <v>0</v>
      </c>
      <c r="K2649" s="320">
        <v>30</v>
      </c>
      <c r="L2649" s="320">
        <v>45</v>
      </c>
      <c r="M2649" s="320">
        <v>1</v>
      </c>
      <c r="N2649" s="333" t="s">
        <v>225</v>
      </c>
      <c r="O2649" s="333" t="s">
        <v>225</v>
      </c>
      <c r="P2649" s="334" t="s">
        <v>225</v>
      </c>
      <c r="Q2649" s="145"/>
    </row>
    <row r="2650" spans="3:17" x14ac:dyDescent="0.2">
      <c r="C2650" s="315">
        <v>1367</v>
      </c>
      <c r="D2650" s="316" t="s">
        <v>2695</v>
      </c>
      <c r="E2650" s="317" t="s">
        <v>2398</v>
      </c>
      <c r="F2650" s="317" t="s">
        <v>6700</v>
      </c>
      <c r="G2650" s="318" t="s">
        <v>6802</v>
      </c>
      <c r="H2650" s="319">
        <v>1.1566279069877357</v>
      </c>
      <c r="I2650" s="319">
        <v>3.6020697674605455</v>
      </c>
      <c r="J2650" s="319">
        <v>0</v>
      </c>
      <c r="K2650" s="320">
        <v>30</v>
      </c>
      <c r="L2650" s="320">
        <v>45</v>
      </c>
      <c r="M2650" s="320">
        <v>1</v>
      </c>
      <c r="N2650" s="333" t="s">
        <v>4096</v>
      </c>
      <c r="O2650" s="333" t="s">
        <v>4096</v>
      </c>
      <c r="P2650" s="334" t="s">
        <v>4096</v>
      </c>
      <c r="Q2650" s="144"/>
    </row>
    <row r="2651" spans="3:17" x14ac:dyDescent="0.2">
      <c r="C2651" s="315">
        <v>35</v>
      </c>
      <c r="D2651" s="316" t="s">
        <v>2695</v>
      </c>
      <c r="E2651" s="317" t="s">
        <v>2332</v>
      </c>
      <c r="F2651" s="317" t="s">
        <v>6803</v>
      </c>
      <c r="G2651" s="318" t="s">
        <v>6804</v>
      </c>
      <c r="H2651" s="319">
        <v>4.503333333309274</v>
      </c>
      <c r="I2651" s="319">
        <v>0.27666666666045786</v>
      </c>
      <c r="J2651" s="319">
        <v>0</v>
      </c>
      <c r="K2651" s="320">
        <v>30</v>
      </c>
      <c r="L2651" s="320">
        <v>45</v>
      </c>
      <c r="M2651" s="320">
        <v>1</v>
      </c>
      <c r="N2651" s="333" t="s">
        <v>225</v>
      </c>
      <c r="O2651" s="333" t="s">
        <v>225</v>
      </c>
      <c r="P2651" s="334" t="s">
        <v>225</v>
      </c>
      <c r="Q2651" s="144"/>
    </row>
    <row r="2652" spans="3:17" x14ac:dyDescent="0.2">
      <c r="C2652" s="315">
        <v>1100</v>
      </c>
      <c r="D2652" s="316" t="s">
        <v>2695</v>
      </c>
      <c r="E2652" s="317" t="s">
        <v>2300</v>
      </c>
      <c r="F2652" s="317" t="s">
        <v>6702</v>
      </c>
      <c r="G2652" s="318" t="s">
        <v>6805</v>
      </c>
      <c r="H2652" s="319">
        <v>193.92666666666048</v>
      </c>
      <c r="I2652" s="319">
        <v>11.570000000030269</v>
      </c>
      <c r="J2652" s="319">
        <v>0.8</v>
      </c>
      <c r="K2652" s="320">
        <v>30</v>
      </c>
      <c r="L2652" s="320">
        <v>45</v>
      </c>
      <c r="M2652" s="320">
        <v>1</v>
      </c>
      <c r="N2652" s="333" t="s">
        <v>224</v>
      </c>
      <c r="O2652" s="333" t="s">
        <v>225</v>
      </c>
      <c r="P2652" s="334" t="s">
        <v>225</v>
      </c>
      <c r="Q2652" s="144"/>
    </row>
    <row r="2653" spans="3:17" x14ac:dyDescent="0.2">
      <c r="C2653" s="315">
        <v>2491</v>
      </c>
      <c r="D2653" s="316" t="s">
        <v>2695</v>
      </c>
      <c r="E2653" s="317" t="s">
        <v>2384</v>
      </c>
      <c r="F2653" s="317" t="s">
        <v>6806</v>
      </c>
      <c r="G2653" s="318" t="s">
        <v>6807</v>
      </c>
      <c r="H2653" s="319">
        <v>13.736071616566427</v>
      </c>
      <c r="I2653" s="319">
        <v>0</v>
      </c>
      <c r="J2653" s="319">
        <v>0</v>
      </c>
      <c r="K2653" s="320">
        <v>30</v>
      </c>
      <c r="L2653" s="320">
        <v>45</v>
      </c>
      <c r="M2653" s="320">
        <v>1</v>
      </c>
      <c r="N2653" s="333" t="s">
        <v>4096</v>
      </c>
      <c r="O2653" s="333" t="s">
        <v>4096</v>
      </c>
      <c r="P2653" s="334" t="s">
        <v>4096</v>
      </c>
      <c r="Q2653" s="144"/>
    </row>
    <row r="2654" spans="3:17" x14ac:dyDescent="0.2">
      <c r="C2654" s="315">
        <v>240</v>
      </c>
      <c r="D2654" s="316" t="s">
        <v>2700</v>
      </c>
      <c r="E2654" s="317" t="s">
        <v>4058</v>
      </c>
      <c r="F2654" s="317" t="s">
        <v>5069</v>
      </c>
      <c r="G2654" s="318" t="s">
        <v>6808</v>
      </c>
      <c r="H2654" s="319">
        <v>0</v>
      </c>
      <c r="I2654" s="319">
        <v>8.2445824705989832</v>
      </c>
      <c r="J2654" s="319">
        <v>0</v>
      </c>
      <c r="K2654" s="320">
        <v>30</v>
      </c>
      <c r="L2654" s="320">
        <v>45</v>
      </c>
      <c r="M2654" s="320">
        <v>1</v>
      </c>
      <c r="N2654" s="333" t="s">
        <v>4096</v>
      </c>
      <c r="O2654" s="333" t="s">
        <v>4096</v>
      </c>
      <c r="P2654" s="334" t="s">
        <v>4096</v>
      </c>
      <c r="Q2654" s="144"/>
    </row>
    <row r="2655" spans="3:17" x14ac:dyDescent="0.2">
      <c r="C2655" s="315">
        <v>2556</v>
      </c>
      <c r="D2655" s="316" t="s">
        <v>2695</v>
      </c>
      <c r="E2655" s="317" t="s">
        <v>5046</v>
      </c>
      <c r="F2655" s="317" t="s">
        <v>6809</v>
      </c>
      <c r="G2655" s="318" t="s">
        <v>6810</v>
      </c>
      <c r="H2655" s="319" t="s">
        <v>84</v>
      </c>
      <c r="I2655" s="319" t="s">
        <v>84</v>
      </c>
      <c r="J2655" s="319" t="s">
        <v>84</v>
      </c>
      <c r="K2655" s="320">
        <v>30</v>
      </c>
      <c r="L2655" s="320">
        <v>45</v>
      </c>
      <c r="M2655" s="320">
        <v>1</v>
      </c>
      <c r="N2655" s="333" t="s">
        <v>4096</v>
      </c>
      <c r="O2655" s="333" t="s">
        <v>4096</v>
      </c>
      <c r="P2655" s="334" t="s">
        <v>4096</v>
      </c>
      <c r="Q2655" s="145"/>
    </row>
    <row r="2656" spans="3:17" x14ac:dyDescent="0.2">
      <c r="C2656" s="315">
        <v>2506</v>
      </c>
      <c r="D2656" s="316" t="s">
        <v>2695</v>
      </c>
      <c r="E2656" s="317" t="s">
        <v>2384</v>
      </c>
      <c r="F2656" s="317" t="s">
        <v>6811</v>
      </c>
      <c r="G2656" s="318" t="s">
        <v>6812</v>
      </c>
      <c r="H2656" s="319">
        <v>0</v>
      </c>
      <c r="I2656" s="319">
        <v>1.4687701442051422</v>
      </c>
      <c r="J2656" s="319">
        <v>0</v>
      </c>
      <c r="K2656" s="320">
        <v>30</v>
      </c>
      <c r="L2656" s="320">
        <v>45</v>
      </c>
      <c r="M2656" s="320">
        <v>1</v>
      </c>
      <c r="N2656" s="333" t="s">
        <v>4096</v>
      </c>
      <c r="O2656" s="333" t="s">
        <v>4096</v>
      </c>
      <c r="P2656" s="334" t="s">
        <v>4096</v>
      </c>
      <c r="Q2656" s="144"/>
    </row>
    <row r="2657" spans="3:17" x14ac:dyDescent="0.2">
      <c r="C2657" s="315">
        <v>18</v>
      </c>
      <c r="D2657" s="316" t="s">
        <v>2695</v>
      </c>
      <c r="E2657" s="317" t="s">
        <v>21</v>
      </c>
      <c r="F2657" s="317" t="s">
        <v>6813</v>
      </c>
      <c r="G2657" s="318" t="s">
        <v>6814</v>
      </c>
      <c r="H2657" s="319">
        <v>10.073333333339543</v>
      </c>
      <c r="I2657" s="319">
        <v>0</v>
      </c>
      <c r="J2657" s="319">
        <v>0</v>
      </c>
      <c r="K2657" s="320">
        <v>30</v>
      </c>
      <c r="L2657" s="320">
        <v>45</v>
      </c>
      <c r="M2657" s="320">
        <v>1</v>
      </c>
      <c r="N2657" s="333" t="s">
        <v>225</v>
      </c>
      <c r="O2657" s="333" t="s">
        <v>225</v>
      </c>
      <c r="P2657" s="334" t="s">
        <v>225</v>
      </c>
      <c r="Q2657" s="144"/>
    </row>
    <row r="2658" spans="3:17" x14ac:dyDescent="0.2">
      <c r="C2658" s="315">
        <v>548</v>
      </c>
      <c r="D2658" s="316" t="s">
        <v>2695</v>
      </c>
      <c r="E2658" s="317" t="s">
        <v>3339</v>
      </c>
      <c r="F2658" s="317" t="s">
        <v>6742</v>
      </c>
      <c r="G2658" s="318" t="s">
        <v>6815</v>
      </c>
      <c r="H2658" s="319">
        <v>30.863333333353513</v>
      </c>
      <c r="I2658" s="319">
        <v>24.789999999990687</v>
      </c>
      <c r="J2658" s="319">
        <v>0</v>
      </c>
      <c r="K2658" s="320">
        <v>30</v>
      </c>
      <c r="L2658" s="320">
        <v>45</v>
      </c>
      <c r="M2658" s="320">
        <v>1</v>
      </c>
      <c r="N2658" s="333" t="s">
        <v>224</v>
      </c>
      <c r="O2658" s="333" t="s">
        <v>225</v>
      </c>
      <c r="P2658" s="334" t="s">
        <v>225</v>
      </c>
      <c r="Q2658" s="144"/>
    </row>
    <row r="2659" spans="3:17" x14ac:dyDescent="0.2">
      <c r="C2659" s="315">
        <v>1304</v>
      </c>
      <c r="D2659" s="316" t="s">
        <v>2695</v>
      </c>
      <c r="E2659" s="317" t="s">
        <v>2383</v>
      </c>
      <c r="F2659" s="317" t="s">
        <v>6816</v>
      </c>
      <c r="G2659" s="318" t="s">
        <v>6817</v>
      </c>
      <c r="H2659" s="319">
        <v>4.2459375226322802</v>
      </c>
      <c r="I2659" s="319">
        <v>0</v>
      </c>
      <c r="J2659" s="319">
        <v>0</v>
      </c>
      <c r="K2659" s="320">
        <v>30</v>
      </c>
      <c r="L2659" s="320">
        <v>45</v>
      </c>
      <c r="M2659" s="320">
        <v>1</v>
      </c>
      <c r="N2659" s="333" t="s">
        <v>4096</v>
      </c>
      <c r="O2659" s="333" t="s">
        <v>4096</v>
      </c>
      <c r="P2659" s="334" t="s">
        <v>4096</v>
      </c>
      <c r="Q2659" s="144"/>
    </row>
    <row r="2660" spans="3:17" x14ac:dyDescent="0.2">
      <c r="C2660" s="315">
        <v>16</v>
      </c>
      <c r="D2660" s="316" t="s">
        <v>2695</v>
      </c>
      <c r="E2660" s="317" t="s">
        <v>21</v>
      </c>
      <c r="F2660" s="317" t="s">
        <v>6813</v>
      </c>
      <c r="G2660" s="318" t="s">
        <v>6818</v>
      </c>
      <c r="H2660" s="319">
        <v>6.8700000000069856</v>
      </c>
      <c r="I2660" s="319">
        <v>0</v>
      </c>
      <c r="J2660" s="319">
        <v>0</v>
      </c>
      <c r="K2660" s="320">
        <v>30</v>
      </c>
      <c r="L2660" s="320">
        <v>45</v>
      </c>
      <c r="M2660" s="320">
        <v>1</v>
      </c>
      <c r="N2660" s="333" t="s">
        <v>225</v>
      </c>
      <c r="O2660" s="333" t="s">
        <v>225</v>
      </c>
      <c r="P2660" s="334" t="s">
        <v>225</v>
      </c>
      <c r="Q2660" s="144"/>
    </row>
    <row r="2661" spans="3:17" x14ac:dyDescent="0.2">
      <c r="C2661" s="315">
        <v>17</v>
      </c>
      <c r="D2661" s="316" t="s">
        <v>2695</v>
      </c>
      <c r="E2661" s="317" t="s">
        <v>21</v>
      </c>
      <c r="F2661" s="317" t="s">
        <v>6813</v>
      </c>
      <c r="G2661" s="318" t="s">
        <v>6819</v>
      </c>
      <c r="H2661" s="319" t="s">
        <v>84</v>
      </c>
      <c r="I2661" s="319" t="s">
        <v>84</v>
      </c>
      <c r="J2661" s="319" t="s">
        <v>84</v>
      </c>
      <c r="K2661" s="320">
        <v>30</v>
      </c>
      <c r="L2661" s="320">
        <v>45</v>
      </c>
      <c r="M2661" s="320">
        <v>1</v>
      </c>
      <c r="N2661" s="333" t="s">
        <v>4096</v>
      </c>
      <c r="O2661" s="333" t="s">
        <v>4096</v>
      </c>
      <c r="P2661" s="334" t="s">
        <v>4096</v>
      </c>
      <c r="Q2661" s="144"/>
    </row>
    <row r="2662" spans="3:17" x14ac:dyDescent="0.2">
      <c r="C2662" s="315">
        <v>41</v>
      </c>
      <c r="D2662" s="316" t="s">
        <v>2695</v>
      </c>
      <c r="E2662" s="317" t="s">
        <v>2411</v>
      </c>
      <c r="F2662" s="317" t="s">
        <v>6820</v>
      </c>
      <c r="G2662" s="318" t="s">
        <v>6821</v>
      </c>
      <c r="H2662" s="319">
        <v>0</v>
      </c>
      <c r="I2662" s="319">
        <v>0.23000000001629817</v>
      </c>
      <c r="J2662" s="319">
        <v>0.2</v>
      </c>
      <c r="K2662" s="320">
        <v>30</v>
      </c>
      <c r="L2662" s="320">
        <v>45</v>
      </c>
      <c r="M2662" s="320">
        <v>1</v>
      </c>
      <c r="N2662" s="333" t="s">
        <v>225</v>
      </c>
      <c r="O2662" s="333" t="s">
        <v>225</v>
      </c>
      <c r="P2662" s="334" t="s">
        <v>225</v>
      </c>
      <c r="Q2662" s="144"/>
    </row>
    <row r="2663" spans="3:17" x14ac:dyDescent="0.2">
      <c r="C2663" s="315">
        <v>2547</v>
      </c>
      <c r="D2663" s="316" t="s">
        <v>2695</v>
      </c>
      <c r="E2663" s="317" t="s">
        <v>56</v>
      </c>
      <c r="F2663" s="317" t="s">
        <v>6822</v>
      </c>
      <c r="G2663" s="318" t="s">
        <v>6823</v>
      </c>
      <c r="H2663" s="319">
        <v>5.9403794037674391</v>
      </c>
      <c r="I2663" s="319">
        <v>0</v>
      </c>
      <c r="J2663" s="319">
        <v>0</v>
      </c>
      <c r="K2663" s="320">
        <v>30</v>
      </c>
      <c r="L2663" s="320">
        <v>45</v>
      </c>
      <c r="M2663" s="320">
        <v>1</v>
      </c>
      <c r="N2663" s="333" t="s">
        <v>4096</v>
      </c>
      <c r="O2663" s="333" t="s">
        <v>4096</v>
      </c>
      <c r="P2663" s="334" t="s">
        <v>4096</v>
      </c>
      <c r="Q2663" s="144"/>
    </row>
    <row r="2664" spans="3:17" x14ac:dyDescent="0.2">
      <c r="C2664" s="315">
        <v>2559</v>
      </c>
      <c r="D2664" s="316" t="s">
        <v>2695</v>
      </c>
      <c r="E2664" s="317" t="s">
        <v>2390</v>
      </c>
      <c r="F2664" s="317" t="s">
        <v>6824</v>
      </c>
      <c r="G2664" s="318" t="s">
        <v>6825</v>
      </c>
      <c r="H2664" s="319">
        <v>12.397858099067799</v>
      </c>
      <c r="I2664" s="319">
        <v>7.4827309237094193</v>
      </c>
      <c r="J2664" s="319">
        <v>0</v>
      </c>
      <c r="K2664" s="320">
        <v>30</v>
      </c>
      <c r="L2664" s="320">
        <v>45</v>
      </c>
      <c r="M2664" s="320">
        <v>1</v>
      </c>
      <c r="N2664" s="333" t="s">
        <v>4096</v>
      </c>
      <c r="O2664" s="333" t="s">
        <v>4096</v>
      </c>
      <c r="P2664" s="334" t="s">
        <v>4096</v>
      </c>
      <c r="Q2664" s="144"/>
    </row>
    <row r="2665" spans="3:17" x14ac:dyDescent="0.2">
      <c r="C2665" s="315">
        <v>2558</v>
      </c>
      <c r="D2665" s="316" t="s">
        <v>2695</v>
      </c>
      <c r="E2665" s="317" t="s">
        <v>3346</v>
      </c>
      <c r="F2665" s="317" t="s">
        <v>6826</v>
      </c>
      <c r="G2665" s="318" t="s">
        <v>6827</v>
      </c>
      <c r="H2665" s="319">
        <v>5.4462406294315846</v>
      </c>
      <c r="I2665" s="319">
        <v>0.79720923328043058</v>
      </c>
      <c r="J2665" s="319">
        <v>0.24404364284123803</v>
      </c>
      <c r="K2665" s="320">
        <v>30</v>
      </c>
      <c r="L2665" s="320">
        <v>45</v>
      </c>
      <c r="M2665" s="320">
        <v>1</v>
      </c>
      <c r="N2665" s="333" t="s">
        <v>4096</v>
      </c>
      <c r="O2665" s="333" t="s">
        <v>4096</v>
      </c>
      <c r="P2665" s="334" t="s">
        <v>4096</v>
      </c>
      <c r="Q2665" s="144"/>
    </row>
    <row r="2666" spans="3:17" x14ac:dyDescent="0.2">
      <c r="C2666" s="315">
        <v>2497</v>
      </c>
      <c r="D2666" s="316" t="s">
        <v>2695</v>
      </c>
      <c r="E2666" s="317" t="s">
        <v>2384</v>
      </c>
      <c r="F2666" s="317" t="s">
        <v>6828</v>
      </c>
      <c r="G2666" s="318" t="s">
        <v>6829</v>
      </c>
      <c r="H2666" s="319" t="s">
        <v>84</v>
      </c>
      <c r="I2666" s="319" t="s">
        <v>84</v>
      </c>
      <c r="J2666" s="319" t="s">
        <v>84</v>
      </c>
      <c r="K2666" s="320">
        <v>30</v>
      </c>
      <c r="L2666" s="320">
        <v>45</v>
      </c>
      <c r="M2666" s="320">
        <v>1</v>
      </c>
      <c r="N2666" s="333" t="s">
        <v>4096</v>
      </c>
      <c r="O2666" s="333" t="s">
        <v>4096</v>
      </c>
      <c r="P2666" s="334" t="s">
        <v>4096</v>
      </c>
      <c r="Q2666" s="144"/>
    </row>
    <row r="2667" spans="3:17" x14ac:dyDescent="0.2">
      <c r="C2667" s="315">
        <v>37</v>
      </c>
      <c r="D2667" s="316" t="s">
        <v>2695</v>
      </c>
      <c r="E2667" s="317" t="s">
        <v>3339</v>
      </c>
      <c r="F2667" s="317" t="s">
        <v>6830</v>
      </c>
      <c r="G2667" s="318" t="s">
        <v>6831</v>
      </c>
      <c r="H2667" s="319">
        <v>11.846666666655802</v>
      </c>
      <c r="I2667" s="319">
        <v>0</v>
      </c>
      <c r="J2667" s="319">
        <v>0</v>
      </c>
      <c r="K2667" s="320">
        <v>30</v>
      </c>
      <c r="L2667" s="320">
        <v>45</v>
      </c>
      <c r="M2667" s="320">
        <v>1</v>
      </c>
      <c r="N2667" s="333" t="s">
        <v>225</v>
      </c>
      <c r="O2667" s="333" t="s">
        <v>225</v>
      </c>
      <c r="P2667" s="334" t="s">
        <v>225</v>
      </c>
      <c r="Q2667" s="144"/>
    </row>
    <row r="2668" spans="3:17" x14ac:dyDescent="0.2">
      <c r="C2668" s="315">
        <v>2462</v>
      </c>
      <c r="D2668" s="316" t="s">
        <v>2695</v>
      </c>
      <c r="E2668" s="317" t="s">
        <v>3</v>
      </c>
      <c r="F2668" s="317" t="s">
        <v>6832</v>
      </c>
      <c r="G2668" s="318" t="s">
        <v>6833</v>
      </c>
      <c r="H2668" s="319">
        <v>2.1577604725872606</v>
      </c>
      <c r="I2668" s="319">
        <v>0</v>
      </c>
      <c r="J2668" s="319">
        <v>0</v>
      </c>
      <c r="K2668" s="320">
        <v>30</v>
      </c>
      <c r="L2668" s="320">
        <v>45</v>
      </c>
      <c r="M2668" s="320">
        <v>1</v>
      </c>
      <c r="N2668" s="333" t="s">
        <v>4096</v>
      </c>
      <c r="O2668" s="333" t="s">
        <v>4096</v>
      </c>
      <c r="P2668" s="334" t="s">
        <v>4096</v>
      </c>
      <c r="Q2668" s="144"/>
    </row>
    <row r="2669" spans="3:17" x14ac:dyDescent="0.2">
      <c r="C2669" s="315">
        <v>47</v>
      </c>
      <c r="D2669" s="316" t="s">
        <v>2700</v>
      </c>
      <c r="E2669" s="317" t="s">
        <v>3339</v>
      </c>
      <c r="F2669" s="317" t="s">
        <v>6834</v>
      </c>
      <c r="G2669" s="318" t="s">
        <v>6835</v>
      </c>
      <c r="H2669" s="319" t="s">
        <v>84</v>
      </c>
      <c r="I2669" s="319" t="s">
        <v>84</v>
      </c>
      <c r="J2669" s="319" t="s">
        <v>84</v>
      </c>
      <c r="K2669" s="320">
        <v>30</v>
      </c>
      <c r="L2669" s="320">
        <v>45</v>
      </c>
      <c r="M2669" s="320">
        <v>1</v>
      </c>
      <c r="N2669" s="333" t="s">
        <v>4096</v>
      </c>
      <c r="O2669" s="333" t="s">
        <v>4096</v>
      </c>
      <c r="P2669" s="334" t="s">
        <v>4096</v>
      </c>
      <c r="Q2669" s="144"/>
    </row>
    <row r="2670" spans="3:17" x14ac:dyDescent="0.2">
      <c r="C2670" s="315">
        <v>1075</v>
      </c>
      <c r="D2670" s="316" t="s">
        <v>2695</v>
      </c>
      <c r="E2670" s="317" t="s">
        <v>2342</v>
      </c>
      <c r="F2670" s="317" t="s">
        <v>6836</v>
      </c>
      <c r="G2670" s="318" t="s">
        <v>6837</v>
      </c>
      <c r="H2670" s="319" t="s">
        <v>84</v>
      </c>
      <c r="I2670" s="319" t="s">
        <v>84</v>
      </c>
      <c r="J2670" s="319" t="s">
        <v>84</v>
      </c>
      <c r="K2670" s="320">
        <v>30</v>
      </c>
      <c r="L2670" s="320">
        <v>45</v>
      </c>
      <c r="M2670" s="320">
        <v>1</v>
      </c>
      <c r="N2670" s="333" t="s">
        <v>4096</v>
      </c>
      <c r="O2670" s="333" t="s">
        <v>4096</v>
      </c>
      <c r="P2670" s="334" t="s">
        <v>4096</v>
      </c>
      <c r="Q2670" s="144"/>
    </row>
    <row r="2671" spans="3:17" x14ac:dyDescent="0.2">
      <c r="C2671" s="315">
        <v>1273</v>
      </c>
      <c r="D2671" s="316" t="s">
        <v>2695</v>
      </c>
      <c r="E2671" s="317" t="s">
        <v>443</v>
      </c>
      <c r="F2671" s="317" t="s">
        <v>6838</v>
      </c>
      <c r="G2671" s="318" t="s">
        <v>6839</v>
      </c>
      <c r="H2671" s="319" t="s">
        <v>84</v>
      </c>
      <c r="I2671" s="319" t="s">
        <v>84</v>
      </c>
      <c r="J2671" s="319" t="s">
        <v>84</v>
      </c>
      <c r="K2671" s="320">
        <v>30</v>
      </c>
      <c r="L2671" s="320">
        <v>45</v>
      </c>
      <c r="M2671" s="320">
        <v>1</v>
      </c>
      <c r="N2671" s="333" t="s">
        <v>4096</v>
      </c>
      <c r="O2671" s="333" t="s">
        <v>4096</v>
      </c>
      <c r="P2671" s="334" t="s">
        <v>4096</v>
      </c>
      <c r="Q2671" s="144"/>
    </row>
    <row r="2672" spans="3:17" x14ac:dyDescent="0.2">
      <c r="C2672" s="315">
        <v>623</v>
      </c>
      <c r="D2672" s="316" t="s">
        <v>2695</v>
      </c>
      <c r="E2672" s="317" t="s">
        <v>424</v>
      </c>
      <c r="F2672" s="317" t="s">
        <v>6840</v>
      </c>
      <c r="G2672" s="318" t="s">
        <v>6841</v>
      </c>
      <c r="H2672" s="319">
        <v>8.4499999999185089</v>
      </c>
      <c r="I2672" s="319">
        <v>0</v>
      </c>
      <c r="J2672" s="319">
        <v>0</v>
      </c>
      <c r="K2672" s="320">
        <v>30</v>
      </c>
      <c r="L2672" s="320">
        <v>45</v>
      </c>
      <c r="M2672" s="320">
        <v>1</v>
      </c>
      <c r="N2672" s="333" t="s">
        <v>225</v>
      </c>
      <c r="O2672" s="333" t="s">
        <v>225</v>
      </c>
      <c r="P2672" s="334" t="s">
        <v>225</v>
      </c>
      <c r="Q2672" s="144"/>
    </row>
    <row r="2673" spans="3:17" x14ac:dyDescent="0.2">
      <c r="C2673" s="315">
        <v>636</v>
      </c>
      <c r="D2673" s="316" t="s">
        <v>2695</v>
      </c>
      <c r="E2673" s="317" t="s">
        <v>40</v>
      </c>
      <c r="F2673" s="317" t="s">
        <v>6842</v>
      </c>
      <c r="G2673" s="318" t="s">
        <v>6843</v>
      </c>
      <c r="H2673" s="319">
        <v>4.5366666666464885</v>
      </c>
      <c r="I2673" s="319">
        <v>0</v>
      </c>
      <c r="J2673" s="319">
        <v>0</v>
      </c>
      <c r="K2673" s="320">
        <v>30</v>
      </c>
      <c r="L2673" s="320">
        <v>45</v>
      </c>
      <c r="M2673" s="320">
        <v>1</v>
      </c>
      <c r="N2673" s="333" t="s">
        <v>225</v>
      </c>
      <c r="O2673" s="333" t="s">
        <v>225</v>
      </c>
      <c r="P2673" s="334" t="s">
        <v>225</v>
      </c>
      <c r="Q2673" s="144"/>
    </row>
    <row r="2674" spans="3:17" x14ac:dyDescent="0.2">
      <c r="C2674" s="315">
        <v>51</v>
      </c>
      <c r="D2674" s="316" t="s">
        <v>2695</v>
      </c>
      <c r="E2674" s="317" t="s">
        <v>40</v>
      </c>
      <c r="F2674" s="317" t="s">
        <v>6844</v>
      </c>
      <c r="G2674" s="318" t="s">
        <v>6845</v>
      </c>
      <c r="H2674" s="319">
        <v>9.9733333333628256</v>
      </c>
      <c r="I2674" s="319">
        <v>0</v>
      </c>
      <c r="J2674" s="319">
        <v>0</v>
      </c>
      <c r="K2674" s="320">
        <v>30</v>
      </c>
      <c r="L2674" s="320">
        <v>45</v>
      </c>
      <c r="M2674" s="320">
        <v>1</v>
      </c>
      <c r="N2674" s="333" t="s">
        <v>225</v>
      </c>
      <c r="O2674" s="333" t="s">
        <v>225</v>
      </c>
      <c r="P2674" s="334" t="s">
        <v>225</v>
      </c>
      <c r="Q2674" s="144"/>
    </row>
    <row r="2675" spans="3:17" x14ac:dyDescent="0.2">
      <c r="C2675" s="315">
        <v>1224</v>
      </c>
      <c r="D2675" s="316" t="s">
        <v>2695</v>
      </c>
      <c r="E2675" s="317" t="s">
        <v>197</v>
      </c>
      <c r="F2675" s="317" t="s">
        <v>6846</v>
      </c>
      <c r="G2675" s="318" t="s">
        <v>6847</v>
      </c>
      <c r="H2675" s="319" t="s">
        <v>7785</v>
      </c>
      <c r="I2675" s="319" t="s">
        <v>7785</v>
      </c>
      <c r="J2675" s="319" t="s">
        <v>7785</v>
      </c>
      <c r="K2675" s="320">
        <v>30</v>
      </c>
      <c r="L2675" s="320">
        <v>45</v>
      </c>
      <c r="M2675" s="320">
        <v>1</v>
      </c>
      <c r="N2675" s="333" t="s">
        <v>4096</v>
      </c>
      <c r="O2675" s="333" t="s">
        <v>4096</v>
      </c>
      <c r="P2675" s="334" t="s">
        <v>4096</v>
      </c>
      <c r="Q2675" s="144"/>
    </row>
    <row r="2676" spans="3:17" x14ac:dyDescent="0.2">
      <c r="C2676" s="315">
        <v>223</v>
      </c>
      <c r="D2676" s="316" t="s">
        <v>2695</v>
      </c>
      <c r="E2676" s="317" t="s">
        <v>18</v>
      </c>
      <c r="F2676" s="317" t="s">
        <v>5077</v>
      </c>
      <c r="G2676" s="318" t="s">
        <v>6848</v>
      </c>
      <c r="H2676" s="319" t="s">
        <v>84</v>
      </c>
      <c r="I2676" s="319" t="s">
        <v>84</v>
      </c>
      <c r="J2676" s="319" t="s">
        <v>84</v>
      </c>
      <c r="K2676" s="320">
        <v>30</v>
      </c>
      <c r="L2676" s="320">
        <v>45</v>
      </c>
      <c r="M2676" s="320">
        <v>1</v>
      </c>
      <c r="N2676" s="333" t="s">
        <v>4096</v>
      </c>
      <c r="O2676" s="333" t="s">
        <v>4096</v>
      </c>
      <c r="P2676" s="334" t="s">
        <v>4096</v>
      </c>
      <c r="Q2676" s="144"/>
    </row>
    <row r="2677" spans="3:17" x14ac:dyDescent="0.2">
      <c r="C2677" s="315">
        <v>233</v>
      </c>
      <c r="D2677" s="316" t="s">
        <v>2700</v>
      </c>
      <c r="E2677" s="317" t="s">
        <v>18</v>
      </c>
      <c r="F2677" s="317" t="s">
        <v>5077</v>
      </c>
      <c r="G2677" s="318" t="s">
        <v>6849</v>
      </c>
      <c r="H2677" s="319" t="s">
        <v>84</v>
      </c>
      <c r="I2677" s="319" t="s">
        <v>84</v>
      </c>
      <c r="J2677" s="319" t="s">
        <v>84</v>
      </c>
      <c r="K2677" s="320">
        <v>30</v>
      </c>
      <c r="L2677" s="320">
        <v>45</v>
      </c>
      <c r="M2677" s="320">
        <v>1</v>
      </c>
      <c r="N2677" s="333" t="s">
        <v>4096</v>
      </c>
      <c r="O2677" s="333" t="s">
        <v>4096</v>
      </c>
      <c r="P2677" s="334" t="s">
        <v>4096</v>
      </c>
      <c r="Q2677" s="144"/>
    </row>
    <row r="2678" spans="3:17" x14ac:dyDescent="0.2">
      <c r="C2678" s="315">
        <v>238</v>
      </c>
      <c r="D2678" s="316" t="s">
        <v>2700</v>
      </c>
      <c r="E2678" s="317" t="s">
        <v>4058</v>
      </c>
      <c r="F2678" s="317" t="s">
        <v>5067</v>
      </c>
      <c r="G2678" s="318" t="s">
        <v>6850</v>
      </c>
      <c r="H2678" s="319" t="s">
        <v>84</v>
      </c>
      <c r="I2678" s="319" t="s">
        <v>84</v>
      </c>
      <c r="J2678" s="319" t="s">
        <v>84</v>
      </c>
      <c r="K2678" s="320">
        <v>30</v>
      </c>
      <c r="L2678" s="320">
        <v>45</v>
      </c>
      <c r="M2678" s="320">
        <v>1</v>
      </c>
      <c r="N2678" s="333" t="s">
        <v>4096</v>
      </c>
      <c r="O2678" s="333" t="s">
        <v>4096</v>
      </c>
      <c r="P2678" s="334" t="s">
        <v>4096</v>
      </c>
      <c r="Q2678" s="144"/>
    </row>
    <row r="2679" spans="3:17" x14ac:dyDescent="0.2">
      <c r="C2679" s="315">
        <v>364</v>
      </c>
      <c r="D2679" s="316" t="s">
        <v>2700</v>
      </c>
      <c r="E2679" s="317" t="s">
        <v>2384</v>
      </c>
      <c r="F2679" s="317" t="s">
        <v>6851</v>
      </c>
      <c r="G2679" s="318" t="s">
        <v>6852</v>
      </c>
      <c r="H2679" s="319">
        <v>10.6853825136147</v>
      </c>
      <c r="I2679" s="319">
        <v>8.3053051000503935</v>
      </c>
      <c r="J2679" s="319">
        <v>0</v>
      </c>
      <c r="K2679" s="320">
        <v>30</v>
      </c>
      <c r="L2679" s="320">
        <v>45</v>
      </c>
      <c r="M2679" s="320">
        <v>1</v>
      </c>
      <c r="N2679" s="333" t="s">
        <v>4096</v>
      </c>
      <c r="O2679" s="333" t="s">
        <v>4096</v>
      </c>
      <c r="P2679" s="334" t="s">
        <v>4096</v>
      </c>
      <c r="Q2679" s="144"/>
    </row>
    <row r="2680" spans="3:17" x14ac:dyDescent="0.2">
      <c r="C2680" s="315">
        <v>72</v>
      </c>
      <c r="D2680" s="316" t="s">
        <v>2695</v>
      </c>
      <c r="E2680" s="317" t="s">
        <v>3339</v>
      </c>
      <c r="F2680" s="317" t="s">
        <v>6853</v>
      </c>
      <c r="G2680" s="318" t="s">
        <v>6854</v>
      </c>
      <c r="H2680" s="319" t="s">
        <v>84</v>
      </c>
      <c r="I2680" s="319" t="s">
        <v>84</v>
      </c>
      <c r="J2680" s="319" t="s">
        <v>84</v>
      </c>
      <c r="K2680" s="320">
        <v>30</v>
      </c>
      <c r="L2680" s="320">
        <v>45</v>
      </c>
      <c r="M2680" s="320">
        <v>1</v>
      </c>
      <c r="N2680" s="333" t="s">
        <v>4096</v>
      </c>
      <c r="O2680" s="333" t="s">
        <v>4096</v>
      </c>
      <c r="P2680" s="334" t="s">
        <v>4096</v>
      </c>
      <c r="Q2680" s="144"/>
    </row>
    <row r="2681" spans="3:17" x14ac:dyDescent="0.2">
      <c r="C2681" s="315">
        <v>2418</v>
      </c>
      <c r="D2681" s="316" t="s">
        <v>2695</v>
      </c>
      <c r="E2681" s="317" t="s">
        <v>3341</v>
      </c>
      <c r="F2681" s="317" t="s">
        <v>6855</v>
      </c>
      <c r="G2681" s="318" t="s">
        <v>6856</v>
      </c>
      <c r="H2681" s="319">
        <v>0</v>
      </c>
      <c r="I2681" s="319">
        <v>1.3397200772159732</v>
      </c>
      <c r="J2681" s="319">
        <v>0</v>
      </c>
      <c r="K2681" s="320">
        <v>30</v>
      </c>
      <c r="L2681" s="320">
        <v>45</v>
      </c>
      <c r="M2681" s="320">
        <v>1</v>
      </c>
      <c r="N2681" s="333" t="s">
        <v>4096</v>
      </c>
      <c r="O2681" s="333" t="s">
        <v>4096</v>
      </c>
      <c r="P2681" s="334" t="s">
        <v>4096</v>
      </c>
      <c r="Q2681" s="144"/>
    </row>
    <row r="2682" spans="3:17" x14ac:dyDescent="0.2">
      <c r="C2682" s="315">
        <v>1307</v>
      </c>
      <c r="D2682" s="316" t="s">
        <v>2695</v>
      </c>
      <c r="E2682" s="317" t="s">
        <v>2396</v>
      </c>
      <c r="F2682" s="317" t="s">
        <v>6857</v>
      </c>
      <c r="G2682" s="318" t="s">
        <v>6858</v>
      </c>
      <c r="H2682" s="319" t="s">
        <v>84</v>
      </c>
      <c r="I2682" s="319" t="s">
        <v>84</v>
      </c>
      <c r="J2682" s="319" t="s">
        <v>84</v>
      </c>
      <c r="K2682" s="320">
        <v>30</v>
      </c>
      <c r="L2682" s="320">
        <v>45</v>
      </c>
      <c r="M2682" s="320">
        <v>1</v>
      </c>
      <c r="N2682" s="333" t="s">
        <v>4096</v>
      </c>
      <c r="O2682" s="333" t="s">
        <v>4096</v>
      </c>
      <c r="P2682" s="334" t="s">
        <v>4096</v>
      </c>
      <c r="Q2682" s="144"/>
    </row>
    <row r="2683" spans="3:17" x14ac:dyDescent="0.2">
      <c r="C2683" s="315">
        <v>239</v>
      </c>
      <c r="D2683" s="316" t="s">
        <v>2700</v>
      </c>
      <c r="E2683" s="317" t="s">
        <v>4058</v>
      </c>
      <c r="F2683" s="317" t="s">
        <v>5069</v>
      </c>
      <c r="G2683" s="318" t="s">
        <v>6859</v>
      </c>
      <c r="H2683" s="319" t="s">
        <v>84</v>
      </c>
      <c r="I2683" s="319" t="s">
        <v>84</v>
      </c>
      <c r="J2683" s="319" t="s">
        <v>84</v>
      </c>
      <c r="K2683" s="320">
        <v>30</v>
      </c>
      <c r="L2683" s="320">
        <v>45</v>
      </c>
      <c r="M2683" s="320">
        <v>1</v>
      </c>
      <c r="N2683" s="333" t="s">
        <v>4096</v>
      </c>
      <c r="O2683" s="333" t="s">
        <v>4096</v>
      </c>
      <c r="P2683" s="334" t="s">
        <v>4096</v>
      </c>
      <c r="Q2683" s="144"/>
    </row>
    <row r="2684" spans="3:17" x14ac:dyDescent="0.2">
      <c r="C2684" s="315">
        <v>52</v>
      </c>
      <c r="D2684" s="316" t="s">
        <v>2700</v>
      </c>
      <c r="E2684" s="317" t="s">
        <v>435</v>
      </c>
      <c r="F2684" s="317" t="s">
        <v>6860</v>
      </c>
      <c r="G2684" s="318" t="s">
        <v>6861</v>
      </c>
      <c r="H2684" s="319">
        <v>3.0199999999953437</v>
      </c>
      <c r="I2684" s="319">
        <v>671.02000000001863</v>
      </c>
      <c r="J2684" s="319">
        <v>0.2</v>
      </c>
      <c r="K2684" s="320">
        <v>30</v>
      </c>
      <c r="L2684" s="320">
        <v>45</v>
      </c>
      <c r="M2684" s="320">
        <v>1</v>
      </c>
      <c r="N2684" s="333" t="s">
        <v>225</v>
      </c>
      <c r="O2684" s="333" t="s">
        <v>224</v>
      </c>
      <c r="P2684" s="334" t="s">
        <v>225</v>
      </c>
      <c r="Q2684" s="144"/>
    </row>
    <row r="2685" spans="3:17" x14ac:dyDescent="0.2">
      <c r="C2685" s="315">
        <v>2508</v>
      </c>
      <c r="D2685" s="316" t="s">
        <v>2695</v>
      </c>
      <c r="E2685" s="317" t="s">
        <v>2384</v>
      </c>
      <c r="F2685" s="317" t="s">
        <v>6862</v>
      </c>
      <c r="G2685" s="318" t="s">
        <v>6863</v>
      </c>
      <c r="H2685" s="319" t="s">
        <v>84</v>
      </c>
      <c r="I2685" s="319" t="s">
        <v>84</v>
      </c>
      <c r="J2685" s="319" t="s">
        <v>84</v>
      </c>
      <c r="K2685" s="320">
        <v>30</v>
      </c>
      <c r="L2685" s="320">
        <v>45</v>
      </c>
      <c r="M2685" s="320">
        <v>1</v>
      </c>
      <c r="N2685" s="333" t="s">
        <v>4096</v>
      </c>
      <c r="O2685" s="333" t="s">
        <v>4096</v>
      </c>
      <c r="P2685" s="334" t="s">
        <v>4096</v>
      </c>
      <c r="Q2685" s="144"/>
    </row>
    <row r="2686" spans="3:17" x14ac:dyDescent="0.2">
      <c r="C2686" s="315">
        <v>2568</v>
      </c>
      <c r="D2686" s="316" t="s">
        <v>2695</v>
      </c>
      <c r="E2686" s="317" t="s">
        <v>3</v>
      </c>
      <c r="F2686" s="317" t="s">
        <v>6864</v>
      </c>
      <c r="G2686" s="318" t="s">
        <v>6865</v>
      </c>
      <c r="H2686" s="319" t="s">
        <v>84</v>
      </c>
      <c r="I2686" s="319" t="s">
        <v>84</v>
      </c>
      <c r="J2686" s="319" t="s">
        <v>84</v>
      </c>
      <c r="K2686" s="320">
        <v>30</v>
      </c>
      <c r="L2686" s="320">
        <v>45</v>
      </c>
      <c r="M2686" s="320">
        <v>1</v>
      </c>
      <c r="N2686" s="333" t="s">
        <v>4096</v>
      </c>
      <c r="O2686" s="333" t="s">
        <v>4096</v>
      </c>
      <c r="P2686" s="334" t="s">
        <v>4096</v>
      </c>
      <c r="Q2686" s="144"/>
    </row>
    <row r="2687" spans="3:17" x14ac:dyDescent="0.2">
      <c r="C2687" s="315">
        <v>236</v>
      </c>
      <c r="D2687" s="316" t="s">
        <v>2700</v>
      </c>
      <c r="E2687" s="317" t="s">
        <v>4058</v>
      </c>
      <c r="F2687" s="317" t="s">
        <v>4401</v>
      </c>
      <c r="G2687" s="318" t="s">
        <v>6866</v>
      </c>
      <c r="H2687" s="319">
        <v>85.801151930273889</v>
      </c>
      <c r="I2687" s="319">
        <v>0</v>
      </c>
      <c r="J2687" s="319">
        <v>0</v>
      </c>
      <c r="K2687" s="320">
        <v>30</v>
      </c>
      <c r="L2687" s="320">
        <v>45</v>
      </c>
      <c r="M2687" s="320">
        <v>1</v>
      </c>
      <c r="N2687" s="333" t="s">
        <v>4096</v>
      </c>
      <c r="O2687" s="333" t="s">
        <v>4096</v>
      </c>
      <c r="P2687" s="334" t="s">
        <v>4096</v>
      </c>
      <c r="Q2687" s="144"/>
    </row>
    <row r="2688" spans="3:17" x14ac:dyDescent="0.2">
      <c r="C2688" s="315">
        <v>1400</v>
      </c>
      <c r="D2688" s="316" t="s">
        <v>2695</v>
      </c>
      <c r="E2688" s="317" t="s">
        <v>3</v>
      </c>
      <c r="F2688" s="317" t="s">
        <v>6867</v>
      </c>
      <c r="G2688" s="318" t="s">
        <v>6868</v>
      </c>
      <c r="H2688" s="319" t="s">
        <v>84</v>
      </c>
      <c r="I2688" s="319" t="s">
        <v>84</v>
      </c>
      <c r="J2688" s="319" t="s">
        <v>84</v>
      </c>
      <c r="K2688" s="320">
        <v>30</v>
      </c>
      <c r="L2688" s="320">
        <v>45</v>
      </c>
      <c r="M2688" s="320">
        <v>1</v>
      </c>
      <c r="N2688" s="333" t="s">
        <v>4096</v>
      </c>
      <c r="O2688" s="333" t="s">
        <v>4096</v>
      </c>
      <c r="P2688" s="334" t="s">
        <v>4096</v>
      </c>
      <c r="Q2688" s="144"/>
    </row>
    <row r="2689" spans="3:17" x14ac:dyDescent="0.2">
      <c r="C2689" s="315">
        <v>1376</v>
      </c>
      <c r="D2689" s="316" t="s">
        <v>2695</v>
      </c>
      <c r="E2689" s="317" t="s">
        <v>2384</v>
      </c>
      <c r="F2689" s="317" t="s">
        <v>6869</v>
      </c>
      <c r="G2689" s="318" t="s">
        <v>6870</v>
      </c>
      <c r="H2689" s="319">
        <v>1.7032632146873263</v>
      </c>
      <c r="I2689" s="319">
        <v>0.56529126215914893</v>
      </c>
      <c r="J2689" s="319">
        <v>0</v>
      </c>
      <c r="K2689" s="320">
        <v>30</v>
      </c>
      <c r="L2689" s="320">
        <v>45</v>
      </c>
      <c r="M2689" s="320">
        <v>1</v>
      </c>
      <c r="N2689" s="333" t="s">
        <v>4096</v>
      </c>
      <c r="O2689" s="333" t="s">
        <v>4096</v>
      </c>
      <c r="P2689" s="334" t="s">
        <v>4096</v>
      </c>
      <c r="Q2689" s="144"/>
    </row>
    <row r="2690" spans="3:17" x14ac:dyDescent="0.2">
      <c r="C2690" s="315">
        <v>639</v>
      </c>
      <c r="D2690" s="316" t="s">
        <v>2695</v>
      </c>
      <c r="E2690" s="317" t="s">
        <v>40</v>
      </c>
      <c r="F2690" s="317" t="s">
        <v>6871</v>
      </c>
      <c r="G2690" s="318" t="s">
        <v>6872</v>
      </c>
      <c r="H2690" s="319">
        <v>4.870000000018627</v>
      </c>
      <c r="I2690" s="319">
        <v>0</v>
      </c>
      <c r="J2690" s="319">
        <v>0</v>
      </c>
      <c r="K2690" s="320">
        <v>30</v>
      </c>
      <c r="L2690" s="320">
        <v>45</v>
      </c>
      <c r="M2690" s="320">
        <v>1</v>
      </c>
      <c r="N2690" s="333" t="s">
        <v>225</v>
      </c>
      <c r="O2690" s="333" t="s">
        <v>225</v>
      </c>
      <c r="P2690" s="334" t="s">
        <v>225</v>
      </c>
      <c r="Q2690" s="144"/>
    </row>
    <row r="2691" spans="3:17" x14ac:dyDescent="0.2">
      <c r="C2691" s="315">
        <v>1181</v>
      </c>
      <c r="D2691" s="316" t="s">
        <v>2695</v>
      </c>
      <c r="E2691" s="317" t="s">
        <v>18</v>
      </c>
      <c r="F2691" s="317" t="s">
        <v>5066</v>
      </c>
      <c r="G2691" s="318" t="s">
        <v>6873</v>
      </c>
      <c r="H2691" s="319">
        <v>2.8899999999906871</v>
      </c>
      <c r="I2691" s="319">
        <v>0</v>
      </c>
      <c r="J2691" s="319">
        <v>0</v>
      </c>
      <c r="K2691" s="320">
        <v>30</v>
      </c>
      <c r="L2691" s="320">
        <v>45</v>
      </c>
      <c r="M2691" s="320">
        <v>1</v>
      </c>
      <c r="N2691" s="333" t="s">
        <v>225</v>
      </c>
      <c r="O2691" s="333" t="s">
        <v>225</v>
      </c>
      <c r="P2691" s="334" t="s">
        <v>225</v>
      </c>
      <c r="Q2691" s="144"/>
    </row>
    <row r="2692" spans="3:17" x14ac:dyDescent="0.2">
      <c r="C2692" s="315">
        <v>2482</v>
      </c>
      <c r="D2692" s="316" t="s">
        <v>2695</v>
      </c>
      <c r="E2692" s="317" t="s">
        <v>20</v>
      </c>
      <c r="F2692" s="317" t="s">
        <v>6695</v>
      </c>
      <c r="G2692" s="318" t="s">
        <v>6874</v>
      </c>
      <c r="H2692" s="319" t="s">
        <v>84</v>
      </c>
      <c r="I2692" s="319" t="s">
        <v>84</v>
      </c>
      <c r="J2692" s="319" t="s">
        <v>84</v>
      </c>
      <c r="K2692" s="320">
        <v>30</v>
      </c>
      <c r="L2692" s="320">
        <v>45</v>
      </c>
      <c r="M2692" s="320">
        <v>1</v>
      </c>
      <c r="N2692" s="333" t="s">
        <v>4096</v>
      </c>
      <c r="O2692" s="333" t="s">
        <v>4096</v>
      </c>
      <c r="P2692" s="334" t="s">
        <v>4096</v>
      </c>
      <c r="Q2692" s="144"/>
    </row>
    <row r="2693" spans="3:17" x14ac:dyDescent="0.2">
      <c r="C2693" s="315">
        <v>2494</v>
      </c>
      <c r="D2693" s="316" t="s">
        <v>2695</v>
      </c>
      <c r="E2693" s="317" t="s">
        <v>5085</v>
      </c>
      <c r="F2693" s="317" t="s">
        <v>5059</v>
      </c>
      <c r="G2693" s="318" t="s">
        <v>6875</v>
      </c>
      <c r="H2693" s="319">
        <v>13.806086799953238</v>
      </c>
      <c r="I2693" s="319">
        <v>1.2730415991493884</v>
      </c>
      <c r="J2693" s="319">
        <v>0</v>
      </c>
      <c r="K2693" s="320">
        <v>30</v>
      </c>
      <c r="L2693" s="320">
        <v>45</v>
      </c>
      <c r="M2693" s="320">
        <v>1</v>
      </c>
      <c r="N2693" s="333" t="s">
        <v>4096</v>
      </c>
      <c r="O2693" s="333" t="s">
        <v>4096</v>
      </c>
      <c r="P2693" s="334" t="s">
        <v>4096</v>
      </c>
      <c r="Q2693" s="144"/>
    </row>
    <row r="2694" spans="3:17" x14ac:dyDescent="0.2">
      <c r="C2694" s="315">
        <v>347</v>
      </c>
      <c r="D2694" s="316" t="s">
        <v>2700</v>
      </c>
      <c r="E2694" s="317" t="s">
        <v>3</v>
      </c>
      <c r="F2694" s="317" t="s">
        <v>6876</v>
      </c>
      <c r="G2694" s="318" t="s">
        <v>6877</v>
      </c>
      <c r="H2694" s="319">
        <v>4.4720671106600944</v>
      </c>
      <c r="I2694" s="319">
        <v>21.150320184424775</v>
      </c>
      <c r="J2694" s="319">
        <v>0</v>
      </c>
      <c r="K2694" s="320">
        <v>30</v>
      </c>
      <c r="L2694" s="320">
        <v>45</v>
      </c>
      <c r="M2694" s="320">
        <v>1</v>
      </c>
      <c r="N2694" s="333" t="s">
        <v>4096</v>
      </c>
      <c r="O2694" s="333" t="s">
        <v>4096</v>
      </c>
      <c r="P2694" s="334" t="s">
        <v>4096</v>
      </c>
      <c r="Q2694" s="144"/>
    </row>
    <row r="2695" spans="3:17" x14ac:dyDescent="0.2">
      <c r="C2695" s="315">
        <v>853</v>
      </c>
      <c r="D2695" s="316" t="s">
        <v>2700</v>
      </c>
      <c r="E2695" s="317" t="s">
        <v>56</v>
      </c>
      <c r="F2695" s="317" t="s">
        <v>6878</v>
      </c>
      <c r="G2695" s="318" t="s">
        <v>6879</v>
      </c>
      <c r="H2695" s="319" t="s">
        <v>84</v>
      </c>
      <c r="I2695" s="319" t="s">
        <v>84</v>
      </c>
      <c r="J2695" s="319" t="s">
        <v>84</v>
      </c>
      <c r="K2695" s="320">
        <v>30</v>
      </c>
      <c r="L2695" s="320">
        <v>45</v>
      </c>
      <c r="M2695" s="320">
        <v>1</v>
      </c>
      <c r="N2695" s="333" t="s">
        <v>4096</v>
      </c>
      <c r="O2695" s="333" t="s">
        <v>4096</v>
      </c>
      <c r="P2695" s="334" t="s">
        <v>4096</v>
      </c>
      <c r="Q2695" s="144"/>
    </row>
    <row r="2696" spans="3:17" x14ac:dyDescent="0.2">
      <c r="C2696" s="315">
        <v>2460</v>
      </c>
      <c r="D2696" s="316" t="s">
        <v>2695</v>
      </c>
      <c r="E2696" s="317" t="s">
        <v>4059</v>
      </c>
      <c r="F2696" s="317" t="s">
        <v>6880</v>
      </c>
      <c r="G2696" s="318" t="s">
        <v>6881</v>
      </c>
      <c r="H2696" s="319">
        <v>20.623539719642729</v>
      </c>
      <c r="I2696" s="319">
        <v>0</v>
      </c>
      <c r="J2696" s="319">
        <v>0</v>
      </c>
      <c r="K2696" s="320">
        <v>30</v>
      </c>
      <c r="L2696" s="320">
        <v>45</v>
      </c>
      <c r="M2696" s="320">
        <v>1</v>
      </c>
      <c r="N2696" s="333" t="s">
        <v>4096</v>
      </c>
      <c r="O2696" s="333" t="s">
        <v>4096</v>
      </c>
      <c r="P2696" s="334" t="s">
        <v>4096</v>
      </c>
      <c r="Q2696" s="144"/>
    </row>
    <row r="2697" spans="3:17" x14ac:dyDescent="0.2">
      <c r="C2697" s="315">
        <v>254</v>
      </c>
      <c r="D2697" s="316" t="s">
        <v>2700</v>
      </c>
      <c r="E2697" s="317" t="s">
        <v>3351</v>
      </c>
      <c r="F2697" s="317" t="s">
        <v>6882</v>
      </c>
      <c r="G2697" s="318" t="s">
        <v>6883</v>
      </c>
      <c r="H2697" s="319">
        <v>13.561100765461799</v>
      </c>
      <c r="I2697" s="319">
        <v>0</v>
      </c>
      <c r="J2697" s="319">
        <v>0</v>
      </c>
      <c r="K2697" s="320">
        <v>30</v>
      </c>
      <c r="L2697" s="320">
        <v>45</v>
      </c>
      <c r="M2697" s="320">
        <v>1</v>
      </c>
      <c r="N2697" s="333" t="s">
        <v>4096</v>
      </c>
      <c r="O2697" s="333" t="s">
        <v>4096</v>
      </c>
      <c r="P2697" s="334" t="s">
        <v>4096</v>
      </c>
      <c r="Q2697" s="144"/>
    </row>
    <row r="2698" spans="3:17" x14ac:dyDescent="0.2">
      <c r="C2698" s="315">
        <v>2458</v>
      </c>
      <c r="D2698" s="316" t="s">
        <v>2695</v>
      </c>
      <c r="E2698" s="317" t="s">
        <v>2275</v>
      </c>
      <c r="F2698" s="317" t="s">
        <v>6884</v>
      </c>
      <c r="G2698" s="318" t="s">
        <v>6885</v>
      </c>
      <c r="H2698" s="319" t="s">
        <v>7785</v>
      </c>
      <c r="I2698" s="319" t="s">
        <v>7785</v>
      </c>
      <c r="J2698" s="319" t="s">
        <v>7785</v>
      </c>
      <c r="K2698" s="320">
        <v>30</v>
      </c>
      <c r="L2698" s="320">
        <v>45</v>
      </c>
      <c r="M2698" s="320">
        <v>1</v>
      </c>
      <c r="N2698" s="333" t="s">
        <v>4096</v>
      </c>
      <c r="O2698" s="333" t="s">
        <v>4096</v>
      </c>
      <c r="P2698" s="334" t="s">
        <v>4096</v>
      </c>
      <c r="Q2698" s="144"/>
    </row>
    <row r="2699" spans="3:17" x14ac:dyDescent="0.2">
      <c r="C2699" s="315">
        <v>256</v>
      </c>
      <c r="D2699" s="316" t="s">
        <v>2700</v>
      </c>
      <c r="E2699" s="317" t="s">
        <v>18</v>
      </c>
      <c r="F2699" s="317" t="s">
        <v>3408</v>
      </c>
      <c r="G2699" s="318" t="s">
        <v>6886</v>
      </c>
      <c r="H2699" s="319">
        <v>1.4200000000186266</v>
      </c>
      <c r="I2699" s="319">
        <v>0</v>
      </c>
      <c r="J2699" s="319">
        <v>0</v>
      </c>
      <c r="K2699" s="320">
        <v>30</v>
      </c>
      <c r="L2699" s="320">
        <v>45</v>
      </c>
      <c r="M2699" s="320">
        <v>1</v>
      </c>
      <c r="N2699" s="333" t="s">
        <v>225</v>
      </c>
      <c r="O2699" s="333" t="s">
        <v>225</v>
      </c>
      <c r="P2699" s="334" t="s">
        <v>225</v>
      </c>
      <c r="Q2699" s="144"/>
    </row>
    <row r="2700" spans="3:17" x14ac:dyDescent="0.2">
      <c r="C2700" s="315">
        <v>340</v>
      </c>
      <c r="D2700" s="316" t="s">
        <v>2700</v>
      </c>
      <c r="E2700" s="317" t="s">
        <v>6887</v>
      </c>
      <c r="F2700" s="317" t="s">
        <v>6888</v>
      </c>
      <c r="G2700" s="318" t="s">
        <v>6889</v>
      </c>
      <c r="H2700" s="319" t="s">
        <v>84</v>
      </c>
      <c r="I2700" s="319" t="s">
        <v>84</v>
      </c>
      <c r="J2700" s="319" t="s">
        <v>84</v>
      </c>
      <c r="K2700" s="320">
        <v>30</v>
      </c>
      <c r="L2700" s="320">
        <v>45</v>
      </c>
      <c r="M2700" s="320">
        <v>1</v>
      </c>
      <c r="N2700" s="333" t="s">
        <v>4096</v>
      </c>
      <c r="O2700" s="333" t="s">
        <v>4096</v>
      </c>
      <c r="P2700" s="334" t="s">
        <v>4096</v>
      </c>
      <c r="Q2700" s="144"/>
    </row>
    <row r="2701" spans="3:17" x14ac:dyDescent="0.2">
      <c r="C2701" s="315">
        <v>237</v>
      </c>
      <c r="D2701" s="316" t="s">
        <v>2700</v>
      </c>
      <c r="E2701" s="317" t="s">
        <v>4058</v>
      </c>
      <c r="F2701" s="317" t="s">
        <v>5067</v>
      </c>
      <c r="G2701" s="318" t="s">
        <v>6890</v>
      </c>
      <c r="H2701" s="319">
        <v>0</v>
      </c>
      <c r="I2701" s="319">
        <v>2.7573852737274653</v>
      </c>
      <c r="J2701" s="319">
        <v>0</v>
      </c>
      <c r="K2701" s="320">
        <v>30</v>
      </c>
      <c r="L2701" s="320">
        <v>45</v>
      </c>
      <c r="M2701" s="320">
        <v>1</v>
      </c>
      <c r="N2701" s="333" t="s">
        <v>4096</v>
      </c>
      <c r="O2701" s="333" t="s">
        <v>4096</v>
      </c>
      <c r="P2701" s="334" t="s">
        <v>4096</v>
      </c>
      <c r="Q2701" s="144"/>
    </row>
    <row r="2702" spans="3:17" x14ac:dyDescent="0.2">
      <c r="C2702" s="315">
        <v>353</v>
      </c>
      <c r="D2702" s="316" t="s">
        <v>2700</v>
      </c>
      <c r="E2702" s="317" t="s">
        <v>18</v>
      </c>
      <c r="F2702" s="317" t="s">
        <v>3400</v>
      </c>
      <c r="G2702" s="318" t="s">
        <v>6891</v>
      </c>
      <c r="H2702" s="319">
        <v>12.895794255581874</v>
      </c>
      <c r="I2702" s="319">
        <v>0</v>
      </c>
      <c r="J2702" s="319">
        <v>0</v>
      </c>
      <c r="K2702" s="320">
        <v>30</v>
      </c>
      <c r="L2702" s="320">
        <v>45</v>
      </c>
      <c r="M2702" s="320">
        <v>1</v>
      </c>
      <c r="N2702" s="333" t="s">
        <v>4096</v>
      </c>
      <c r="O2702" s="333" t="s">
        <v>4096</v>
      </c>
      <c r="P2702" s="334" t="s">
        <v>4096</v>
      </c>
      <c r="Q2702" s="144"/>
    </row>
    <row r="2703" spans="3:17" x14ac:dyDescent="0.2">
      <c r="C2703" s="315">
        <v>207</v>
      </c>
      <c r="D2703" s="316" t="s">
        <v>2700</v>
      </c>
      <c r="E2703" s="317" t="s">
        <v>2438</v>
      </c>
      <c r="F2703" s="317" t="s">
        <v>6892</v>
      </c>
      <c r="G2703" s="318" t="s">
        <v>6893</v>
      </c>
      <c r="H2703" s="319">
        <v>1.7199999999837019</v>
      </c>
      <c r="I2703" s="319">
        <v>0.53000000001629821</v>
      </c>
      <c r="J2703" s="319">
        <v>0.2</v>
      </c>
      <c r="K2703" s="320">
        <v>30</v>
      </c>
      <c r="L2703" s="320">
        <v>45</v>
      </c>
      <c r="M2703" s="320">
        <v>1</v>
      </c>
      <c r="N2703" s="333" t="s">
        <v>225</v>
      </c>
      <c r="O2703" s="333" t="s">
        <v>225</v>
      </c>
      <c r="P2703" s="334" t="s">
        <v>225</v>
      </c>
      <c r="Q2703" s="145"/>
    </row>
    <row r="2704" spans="3:17" x14ac:dyDescent="0.2">
      <c r="C2704" s="315">
        <v>355</v>
      </c>
      <c r="D2704" s="316" t="s">
        <v>2700</v>
      </c>
      <c r="E2704" s="317" t="s">
        <v>18</v>
      </c>
      <c r="F2704" s="317" t="s">
        <v>3420</v>
      </c>
      <c r="G2704" s="318" t="s">
        <v>6894</v>
      </c>
      <c r="H2704" s="319">
        <v>25.067355242690304</v>
      </c>
      <c r="I2704" s="319">
        <v>0</v>
      </c>
      <c r="J2704" s="319">
        <v>0</v>
      </c>
      <c r="K2704" s="320">
        <v>30</v>
      </c>
      <c r="L2704" s="320">
        <v>45</v>
      </c>
      <c r="M2704" s="320">
        <v>1</v>
      </c>
      <c r="N2704" s="333" t="s">
        <v>4096</v>
      </c>
      <c r="O2704" s="333" t="s">
        <v>4096</v>
      </c>
      <c r="P2704" s="334" t="s">
        <v>4096</v>
      </c>
      <c r="Q2704" s="144"/>
    </row>
    <row r="2705" spans="3:17" x14ac:dyDescent="0.2">
      <c r="C2705" s="315">
        <v>231</v>
      </c>
      <c r="D2705" s="316" t="s">
        <v>2700</v>
      </c>
      <c r="E2705" s="317" t="s">
        <v>22</v>
      </c>
      <c r="F2705" s="317" t="s">
        <v>6895</v>
      </c>
      <c r="G2705" s="318" t="s">
        <v>6896</v>
      </c>
      <c r="H2705" s="319">
        <v>0</v>
      </c>
      <c r="I2705" s="319">
        <v>0.9474503025064821</v>
      </c>
      <c r="J2705" s="319">
        <v>0.3158167675021607</v>
      </c>
      <c r="K2705" s="320">
        <v>30</v>
      </c>
      <c r="L2705" s="320">
        <v>45</v>
      </c>
      <c r="M2705" s="320">
        <v>1</v>
      </c>
      <c r="N2705" s="333" t="s">
        <v>4096</v>
      </c>
      <c r="O2705" s="333" t="s">
        <v>4096</v>
      </c>
      <c r="P2705" s="334" t="s">
        <v>4096</v>
      </c>
      <c r="Q2705" s="144"/>
    </row>
    <row r="2706" spans="3:17" x14ac:dyDescent="0.2">
      <c r="C2706" s="315">
        <v>359</v>
      </c>
      <c r="D2706" s="316" t="s">
        <v>2700</v>
      </c>
      <c r="E2706" s="317" t="s">
        <v>18</v>
      </c>
      <c r="F2706" s="317" t="s">
        <v>6897</v>
      </c>
      <c r="G2706" s="318" t="s">
        <v>6898</v>
      </c>
      <c r="H2706" s="319">
        <v>44.867672196981324</v>
      </c>
      <c r="I2706" s="319">
        <v>5.3587732528941068</v>
      </c>
      <c r="J2706" s="319">
        <v>0</v>
      </c>
      <c r="K2706" s="320">
        <v>30</v>
      </c>
      <c r="L2706" s="320">
        <v>45</v>
      </c>
      <c r="M2706" s="320">
        <v>1</v>
      </c>
      <c r="N2706" s="333" t="s">
        <v>4096</v>
      </c>
      <c r="O2706" s="333" t="s">
        <v>4096</v>
      </c>
      <c r="P2706" s="334" t="s">
        <v>4096</v>
      </c>
      <c r="Q2706" s="144"/>
    </row>
    <row r="2707" spans="3:17" x14ac:dyDescent="0.2">
      <c r="C2707" s="315">
        <v>343</v>
      </c>
      <c r="D2707" s="316" t="s">
        <v>2700</v>
      </c>
      <c r="E2707" s="317" t="s">
        <v>18</v>
      </c>
      <c r="F2707" s="317" t="s">
        <v>5055</v>
      </c>
      <c r="G2707" s="318" t="s">
        <v>6899</v>
      </c>
      <c r="H2707" s="319">
        <v>3.190968508554918</v>
      </c>
      <c r="I2707" s="319">
        <v>0</v>
      </c>
      <c r="J2707" s="319">
        <v>0</v>
      </c>
      <c r="K2707" s="320">
        <v>30</v>
      </c>
      <c r="L2707" s="320">
        <v>45</v>
      </c>
      <c r="M2707" s="320">
        <v>1</v>
      </c>
      <c r="N2707" s="333" t="s">
        <v>4096</v>
      </c>
      <c r="O2707" s="333" t="s">
        <v>4096</v>
      </c>
      <c r="P2707" s="334" t="s">
        <v>4096</v>
      </c>
      <c r="Q2707" s="144"/>
    </row>
    <row r="2708" spans="3:17" x14ac:dyDescent="0.2">
      <c r="C2708" s="315">
        <v>232</v>
      </c>
      <c r="D2708" s="316" t="s">
        <v>2700</v>
      </c>
      <c r="E2708" s="317" t="s">
        <v>3339</v>
      </c>
      <c r="F2708" s="317" t="s">
        <v>6744</v>
      </c>
      <c r="G2708" s="318" t="s">
        <v>6900</v>
      </c>
      <c r="H2708" s="319">
        <v>23.343333333323244</v>
      </c>
      <c r="I2708" s="319">
        <v>0</v>
      </c>
      <c r="J2708" s="319">
        <v>0</v>
      </c>
      <c r="K2708" s="320">
        <v>30</v>
      </c>
      <c r="L2708" s="320">
        <v>45</v>
      </c>
      <c r="M2708" s="320">
        <v>1</v>
      </c>
      <c r="N2708" s="333" t="s">
        <v>225</v>
      </c>
      <c r="O2708" s="333" t="s">
        <v>225</v>
      </c>
      <c r="P2708" s="334" t="s">
        <v>225</v>
      </c>
      <c r="Q2708" s="144"/>
    </row>
    <row r="2709" spans="3:17" x14ac:dyDescent="0.2">
      <c r="C2709" s="315">
        <v>377</v>
      </c>
      <c r="D2709" s="316" t="s">
        <v>2700</v>
      </c>
      <c r="E2709" s="317" t="s">
        <v>407</v>
      </c>
      <c r="F2709" s="317" t="s">
        <v>6830</v>
      </c>
      <c r="G2709" s="318" t="s">
        <v>6901</v>
      </c>
      <c r="H2709" s="319">
        <v>0.4166666666977108</v>
      </c>
      <c r="I2709" s="319">
        <v>0</v>
      </c>
      <c r="J2709" s="319">
        <v>0</v>
      </c>
      <c r="K2709" s="320">
        <v>30</v>
      </c>
      <c r="L2709" s="320">
        <v>45</v>
      </c>
      <c r="M2709" s="320">
        <v>1</v>
      </c>
      <c r="N2709" s="333" t="s">
        <v>225</v>
      </c>
      <c r="O2709" s="333" t="s">
        <v>225</v>
      </c>
      <c r="P2709" s="334" t="s">
        <v>225</v>
      </c>
      <c r="Q2709" s="144"/>
    </row>
    <row r="2710" spans="3:17" x14ac:dyDescent="0.2">
      <c r="C2710" s="315">
        <v>2555</v>
      </c>
      <c r="D2710" s="316" t="s">
        <v>2695</v>
      </c>
      <c r="E2710" s="317" t="s">
        <v>2390</v>
      </c>
      <c r="F2710" s="317" t="s">
        <v>6902</v>
      </c>
      <c r="G2710" s="318" t="s">
        <v>6903</v>
      </c>
      <c r="H2710" s="319" t="s">
        <v>7785</v>
      </c>
      <c r="I2710" s="319" t="s">
        <v>7785</v>
      </c>
      <c r="J2710" s="319" t="s">
        <v>7785</v>
      </c>
      <c r="K2710" s="320">
        <v>30</v>
      </c>
      <c r="L2710" s="320">
        <v>45</v>
      </c>
      <c r="M2710" s="320">
        <v>1</v>
      </c>
      <c r="N2710" s="333" t="s">
        <v>4096</v>
      </c>
      <c r="O2710" s="333" t="s">
        <v>4096</v>
      </c>
      <c r="P2710" s="334" t="s">
        <v>4096</v>
      </c>
      <c r="Q2710" s="144"/>
    </row>
    <row r="2711" spans="3:17" x14ac:dyDescent="0.2">
      <c r="C2711" s="315">
        <v>2551</v>
      </c>
      <c r="D2711" s="316" t="s">
        <v>2695</v>
      </c>
      <c r="E2711" s="317" t="s">
        <v>56</v>
      </c>
      <c r="F2711" s="317" t="s">
        <v>6904</v>
      </c>
      <c r="G2711" s="318" t="s">
        <v>6905</v>
      </c>
      <c r="H2711" s="319" t="s">
        <v>84</v>
      </c>
      <c r="I2711" s="319" t="s">
        <v>84</v>
      </c>
      <c r="J2711" s="319" t="s">
        <v>84</v>
      </c>
      <c r="K2711" s="320">
        <v>30</v>
      </c>
      <c r="L2711" s="320">
        <v>45</v>
      </c>
      <c r="M2711" s="320">
        <v>1</v>
      </c>
      <c r="N2711" s="333" t="s">
        <v>4096</v>
      </c>
      <c r="O2711" s="333" t="s">
        <v>4096</v>
      </c>
      <c r="P2711" s="334" t="s">
        <v>4096</v>
      </c>
      <c r="Q2711" s="144"/>
    </row>
    <row r="2712" spans="3:17" x14ac:dyDescent="0.2">
      <c r="C2712" s="315">
        <v>354</v>
      </c>
      <c r="D2712" s="316" t="s">
        <v>2700</v>
      </c>
      <c r="E2712" s="317" t="s">
        <v>18</v>
      </c>
      <c r="F2712" s="317" t="s">
        <v>3400</v>
      </c>
      <c r="G2712" s="318" t="s">
        <v>6906</v>
      </c>
      <c r="H2712" s="319">
        <v>0</v>
      </c>
      <c r="I2712" s="319">
        <v>0.19982415011178831</v>
      </c>
      <c r="J2712" s="319">
        <v>0.42819460726846426</v>
      </c>
      <c r="K2712" s="320">
        <v>30</v>
      </c>
      <c r="L2712" s="320">
        <v>45</v>
      </c>
      <c r="M2712" s="320">
        <v>1</v>
      </c>
      <c r="N2712" s="333" t="s">
        <v>4096</v>
      </c>
      <c r="O2712" s="333" t="s">
        <v>4096</v>
      </c>
      <c r="P2712" s="334" t="s">
        <v>4096</v>
      </c>
      <c r="Q2712" s="144"/>
    </row>
    <row r="2713" spans="3:17" x14ac:dyDescent="0.2">
      <c r="C2713" s="315">
        <v>2472</v>
      </c>
      <c r="D2713" s="316" t="s">
        <v>2695</v>
      </c>
      <c r="E2713" s="317" t="s">
        <v>3</v>
      </c>
      <c r="F2713" s="317" t="s">
        <v>6907</v>
      </c>
      <c r="G2713" s="318" t="s">
        <v>6908</v>
      </c>
      <c r="H2713" s="319">
        <v>4.1890966628341024</v>
      </c>
      <c r="I2713" s="319">
        <v>23.880653049524572</v>
      </c>
      <c r="J2713" s="319">
        <v>0</v>
      </c>
      <c r="K2713" s="320">
        <v>30</v>
      </c>
      <c r="L2713" s="320">
        <v>45</v>
      </c>
      <c r="M2713" s="320">
        <v>1</v>
      </c>
      <c r="N2713" s="333" t="s">
        <v>4096</v>
      </c>
      <c r="O2713" s="333" t="s">
        <v>4096</v>
      </c>
      <c r="P2713" s="334" t="s">
        <v>4096</v>
      </c>
      <c r="Q2713" s="144"/>
    </row>
    <row r="2714" spans="3:17" x14ac:dyDescent="0.2">
      <c r="C2714" s="315">
        <v>1285</v>
      </c>
      <c r="D2714" s="316" t="s">
        <v>2695</v>
      </c>
      <c r="E2714" s="317" t="s">
        <v>2388</v>
      </c>
      <c r="F2714" s="317" t="s">
        <v>6909</v>
      </c>
      <c r="G2714" s="318" t="s">
        <v>6910</v>
      </c>
      <c r="H2714" s="319">
        <v>7.3324477653121187</v>
      </c>
      <c r="I2714" s="319">
        <v>0</v>
      </c>
      <c r="J2714" s="319">
        <v>0</v>
      </c>
      <c r="K2714" s="320">
        <v>30</v>
      </c>
      <c r="L2714" s="320">
        <v>45</v>
      </c>
      <c r="M2714" s="320">
        <v>1</v>
      </c>
      <c r="N2714" s="333" t="s">
        <v>4096</v>
      </c>
      <c r="O2714" s="333" t="s">
        <v>4096</v>
      </c>
      <c r="P2714" s="334" t="s">
        <v>4096</v>
      </c>
      <c r="Q2714" s="144"/>
    </row>
    <row r="2715" spans="3:17" x14ac:dyDescent="0.2">
      <c r="C2715" s="315">
        <v>1112</v>
      </c>
      <c r="D2715" s="316" t="s">
        <v>2695</v>
      </c>
      <c r="E2715" s="317" t="s">
        <v>48</v>
      </c>
      <c r="F2715" s="317" t="s">
        <v>6911</v>
      </c>
      <c r="G2715" s="318" t="s">
        <v>6912</v>
      </c>
      <c r="H2715" s="319">
        <v>9.5433333333232451</v>
      </c>
      <c r="I2715" s="319">
        <v>742.2499999999884</v>
      </c>
      <c r="J2715" s="319">
        <v>0</v>
      </c>
      <c r="K2715" s="320">
        <v>30</v>
      </c>
      <c r="L2715" s="320">
        <v>45</v>
      </c>
      <c r="M2715" s="320">
        <v>1</v>
      </c>
      <c r="N2715" s="333" t="s">
        <v>225</v>
      </c>
      <c r="O2715" s="333" t="s">
        <v>224</v>
      </c>
      <c r="P2715" s="334" t="s">
        <v>225</v>
      </c>
      <c r="Q2715" s="144"/>
    </row>
    <row r="2716" spans="3:17" x14ac:dyDescent="0.2">
      <c r="C2716" s="315">
        <v>1058</v>
      </c>
      <c r="D2716" s="316" t="s">
        <v>2695</v>
      </c>
      <c r="E2716" s="317" t="s">
        <v>3339</v>
      </c>
      <c r="F2716" s="317" t="s">
        <v>6913</v>
      </c>
      <c r="G2716" s="318" t="s">
        <v>6914</v>
      </c>
      <c r="H2716" s="319" t="s">
        <v>7785</v>
      </c>
      <c r="I2716" s="319" t="s">
        <v>7785</v>
      </c>
      <c r="J2716" s="319" t="s">
        <v>7785</v>
      </c>
      <c r="K2716" s="320">
        <v>30</v>
      </c>
      <c r="L2716" s="320">
        <v>45</v>
      </c>
      <c r="M2716" s="320">
        <v>1</v>
      </c>
      <c r="N2716" s="333" t="s">
        <v>4096</v>
      </c>
      <c r="O2716" s="333" t="s">
        <v>4096</v>
      </c>
      <c r="P2716" s="334" t="s">
        <v>4096</v>
      </c>
      <c r="Q2716" s="144"/>
    </row>
    <row r="2717" spans="3:17" x14ac:dyDescent="0.2">
      <c r="C2717" s="315">
        <v>63</v>
      </c>
      <c r="D2717" s="316" t="s">
        <v>2695</v>
      </c>
      <c r="E2717" s="317" t="s">
        <v>3339</v>
      </c>
      <c r="F2717" s="317" t="s">
        <v>6913</v>
      </c>
      <c r="G2717" s="318" t="s">
        <v>6915</v>
      </c>
      <c r="H2717" s="319" t="s">
        <v>7785</v>
      </c>
      <c r="I2717" s="319" t="s">
        <v>7785</v>
      </c>
      <c r="J2717" s="319" t="s">
        <v>7785</v>
      </c>
      <c r="K2717" s="320">
        <v>30</v>
      </c>
      <c r="L2717" s="320">
        <v>45</v>
      </c>
      <c r="M2717" s="320">
        <v>1</v>
      </c>
      <c r="N2717" s="333" t="s">
        <v>4096</v>
      </c>
      <c r="O2717" s="333" t="s">
        <v>4096</v>
      </c>
      <c r="P2717" s="334" t="s">
        <v>4096</v>
      </c>
      <c r="Q2717" s="144"/>
    </row>
    <row r="2718" spans="3:17" x14ac:dyDescent="0.2">
      <c r="C2718" s="315">
        <v>1335</v>
      </c>
      <c r="D2718" s="316" t="s">
        <v>2695</v>
      </c>
      <c r="E2718" s="317" t="s">
        <v>2396</v>
      </c>
      <c r="F2718" s="317" t="s">
        <v>6916</v>
      </c>
      <c r="G2718" s="318" t="s">
        <v>6917</v>
      </c>
      <c r="H2718" s="319">
        <v>49.365326315773551</v>
      </c>
      <c r="I2718" s="319">
        <v>0</v>
      </c>
      <c r="J2718" s="319">
        <v>0</v>
      </c>
      <c r="K2718" s="320">
        <v>30</v>
      </c>
      <c r="L2718" s="320">
        <v>45</v>
      </c>
      <c r="M2718" s="320">
        <v>1</v>
      </c>
      <c r="N2718" s="333" t="s">
        <v>4096</v>
      </c>
      <c r="O2718" s="333" t="s">
        <v>4096</v>
      </c>
      <c r="P2718" s="334" t="s">
        <v>4096</v>
      </c>
      <c r="Q2718" s="144"/>
    </row>
    <row r="2719" spans="3:17" x14ac:dyDescent="0.2">
      <c r="C2719" s="315">
        <v>1257</v>
      </c>
      <c r="D2719" s="316" t="s">
        <v>2695</v>
      </c>
      <c r="E2719" s="317" t="s">
        <v>399</v>
      </c>
      <c r="F2719" s="317" t="s">
        <v>6918</v>
      </c>
      <c r="G2719" s="318" t="s">
        <v>6919</v>
      </c>
      <c r="H2719" s="319">
        <v>1.9233333333511837</v>
      </c>
      <c r="I2719" s="319">
        <v>0</v>
      </c>
      <c r="J2719" s="319">
        <v>0</v>
      </c>
      <c r="K2719" s="320">
        <v>30</v>
      </c>
      <c r="L2719" s="320">
        <v>45</v>
      </c>
      <c r="M2719" s="320">
        <v>1</v>
      </c>
      <c r="N2719" s="333" t="s">
        <v>225</v>
      </c>
      <c r="O2719" s="333" t="s">
        <v>225</v>
      </c>
      <c r="P2719" s="334" t="s">
        <v>225</v>
      </c>
      <c r="Q2719" s="144"/>
    </row>
    <row r="2720" spans="3:17" x14ac:dyDescent="0.2">
      <c r="C2720" s="315">
        <v>1243</v>
      </c>
      <c r="D2720" s="316" t="s">
        <v>2695</v>
      </c>
      <c r="E2720" s="317" t="s">
        <v>2308</v>
      </c>
      <c r="F2720" s="317" t="s">
        <v>6920</v>
      </c>
      <c r="G2720" s="318" t="s">
        <v>6921</v>
      </c>
      <c r="H2720" s="319">
        <v>0</v>
      </c>
      <c r="I2720" s="319">
        <v>0.20666666667675601</v>
      </c>
      <c r="J2720" s="319">
        <v>0</v>
      </c>
      <c r="K2720" s="320">
        <v>30</v>
      </c>
      <c r="L2720" s="320">
        <v>45</v>
      </c>
      <c r="M2720" s="320">
        <v>1</v>
      </c>
      <c r="N2720" s="333" t="s">
        <v>225</v>
      </c>
      <c r="O2720" s="333" t="s">
        <v>225</v>
      </c>
      <c r="P2720" s="334" t="s">
        <v>225</v>
      </c>
      <c r="Q2720" s="144"/>
    </row>
    <row r="2721" spans="3:17" x14ac:dyDescent="0.2">
      <c r="C2721" s="315">
        <v>28</v>
      </c>
      <c r="D2721" s="316" t="s">
        <v>2695</v>
      </c>
      <c r="E2721" s="317" t="s">
        <v>3358</v>
      </c>
      <c r="F2721" s="317" t="s">
        <v>6922</v>
      </c>
      <c r="G2721" s="318" t="s">
        <v>6923</v>
      </c>
      <c r="H2721" s="319" t="s">
        <v>7785</v>
      </c>
      <c r="I2721" s="319" t="s">
        <v>7785</v>
      </c>
      <c r="J2721" s="319" t="s">
        <v>7785</v>
      </c>
      <c r="K2721" s="320">
        <v>30</v>
      </c>
      <c r="L2721" s="320">
        <v>45</v>
      </c>
      <c r="M2721" s="320">
        <v>1</v>
      </c>
      <c r="N2721" s="333" t="s">
        <v>4096</v>
      </c>
      <c r="O2721" s="333" t="s">
        <v>4096</v>
      </c>
      <c r="P2721" s="334" t="s">
        <v>4096</v>
      </c>
      <c r="Q2721" s="144"/>
    </row>
    <row r="2722" spans="3:17" x14ac:dyDescent="0.2">
      <c r="C2722" s="315">
        <v>13</v>
      </c>
      <c r="D2722" s="316" t="s">
        <v>2695</v>
      </c>
      <c r="E2722" s="317" t="s">
        <v>22</v>
      </c>
      <c r="F2722" s="317" t="s">
        <v>6706</v>
      </c>
      <c r="G2722" s="318" t="s">
        <v>6924</v>
      </c>
      <c r="H2722" s="319">
        <v>0</v>
      </c>
      <c r="I2722" s="319">
        <v>113.85000000000001</v>
      </c>
      <c r="J2722" s="319">
        <v>0.2</v>
      </c>
      <c r="K2722" s="320">
        <v>30</v>
      </c>
      <c r="L2722" s="320">
        <v>45</v>
      </c>
      <c r="M2722" s="320">
        <v>1</v>
      </c>
      <c r="N2722" s="333" t="s">
        <v>225</v>
      </c>
      <c r="O2722" s="333" t="s">
        <v>224</v>
      </c>
      <c r="P2722" s="334" t="s">
        <v>225</v>
      </c>
      <c r="Q2722" s="144"/>
    </row>
    <row r="2723" spans="3:17" x14ac:dyDescent="0.2">
      <c r="C2723" s="315">
        <v>14</v>
      </c>
      <c r="D2723" s="316" t="s">
        <v>2695</v>
      </c>
      <c r="E2723" s="317" t="s">
        <v>22</v>
      </c>
      <c r="F2723" s="317" t="s">
        <v>6706</v>
      </c>
      <c r="G2723" s="318" t="s">
        <v>6925</v>
      </c>
      <c r="H2723" s="319">
        <v>10.943333333346528</v>
      </c>
      <c r="I2723" s="319">
        <v>0</v>
      </c>
      <c r="J2723" s="319">
        <v>0</v>
      </c>
      <c r="K2723" s="320">
        <v>30</v>
      </c>
      <c r="L2723" s="320">
        <v>45</v>
      </c>
      <c r="M2723" s="320">
        <v>1</v>
      </c>
      <c r="N2723" s="333" t="s">
        <v>225</v>
      </c>
      <c r="O2723" s="333" t="s">
        <v>225</v>
      </c>
      <c r="P2723" s="334" t="s">
        <v>225</v>
      </c>
      <c r="Q2723" s="144"/>
    </row>
    <row r="2724" spans="3:17" x14ac:dyDescent="0.2">
      <c r="C2724" s="315">
        <v>581</v>
      </c>
      <c r="D2724" s="316" t="s">
        <v>2695</v>
      </c>
      <c r="E2724" s="317" t="s">
        <v>2311</v>
      </c>
      <c r="F2724" s="317" t="s">
        <v>6926</v>
      </c>
      <c r="G2724" s="318" t="s">
        <v>6927</v>
      </c>
      <c r="H2724" s="319">
        <v>20.54000000000233</v>
      </c>
      <c r="I2724" s="319">
        <v>0</v>
      </c>
      <c r="J2724" s="319">
        <v>0</v>
      </c>
      <c r="K2724" s="320">
        <v>30</v>
      </c>
      <c r="L2724" s="320">
        <v>45</v>
      </c>
      <c r="M2724" s="320">
        <v>1</v>
      </c>
      <c r="N2724" s="333" t="s">
        <v>225</v>
      </c>
      <c r="O2724" s="333" t="s">
        <v>225</v>
      </c>
      <c r="P2724" s="334" t="s">
        <v>225</v>
      </c>
      <c r="Q2724" s="144"/>
    </row>
    <row r="2725" spans="3:17" x14ac:dyDescent="0.2">
      <c r="C2725" s="315">
        <v>1258</v>
      </c>
      <c r="D2725" s="316" t="s">
        <v>2695</v>
      </c>
      <c r="E2725" s="317" t="s">
        <v>399</v>
      </c>
      <c r="F2725" s="317" t="s">
        <v>6928</v>
      </c>
      <c r="G2725" s="318" t="s">
        <v>6929</v>
      </c>
      <c r="H2725" s="319" t="s">
        <v>84</v>
      </c>
      <c r="I2725" s="319" t="s">
        <v>84</v>
      </c>
      <c r="J2725" s="319" t="s">
        <v>84</v>
      </c>
      <c r="K2725" s="320">
        <v>30</v>
      </c>
      <c r="L2725" s="320">
        <v>45</v>
      </c>
      <c r="M2725" s="320">
        <v>1</v>
      </c>
      <c r="N2725" s="333" t="s">
        <v>4096</v>
      </c>
      <c r="O2725" s="333" t="s">
        <v>4096</v>
      </c>
      <c r="P2725" s="334" t="s">
        <v>4096</v>
      </c>
      <c r="Q2725" s="144"/>
    </row>
    <row r="2726" spans="3:17" x14ac:dyDescent="0.2">
      <c r="C2726" s="315">
        <v>84</v>
      </c>
      <c r="D2726" s="316" t="s">
        <v>2700</v>
      </c>
      <c r="E2726" s="317" t="s">
        <v>434</v>
      </c>
      <c r="F2726" s="317" t="s">
        <v>6930</v>
      </c>
      <c r="G2726" s="318" t="s">
        <v>6931</v>
      </c>
      <c r="H2726" s="319">
        <v>0</v>
      </c>
      <c r="I2726" s="319">
        <v>0.18333333333721386</v>
      </c>
      <c r="J2726" s="319">
        <v>0.2</v>
      </c>
      <c r="K2726" s="320">
        <v>30</v>
      </c>
      <c r="L2726" s="320">
        <v>45</v>
      </c>
      <c r="M2726" s="320">
        <v>1</v>
      </c>
      <c r="N2726" s="333" t="s">
        <v>225</v>
      </c>
      <c r="O2726" s="333" t="s">
        <v>225</v>
      </c>
      <c r="P2726" s="334" t="s">
        <v>225</v>
      </c>
      <c r="Q2726" s="144"/>
    </row>
    <row r="2727" spans="3:17" x14ac:dyDescent="0.2">
      <c r="C2727" s="315">
        <v>65</v>
      </c>
      <c r="D2727" s="316" t="s">
        <v>2695</v>
      </c>
      <c r="E2727" s="317" t="s">
        <v>3339</v>
      </c>
      <c r="F2727" s="317" t="s">
        <v>6913</v>
      </c>
      <c r="G2727" s="318" t="s">
        <v>6932</v>
      </c>
      <c r="H2727" s="319" t="s">
        <v>7785</v>
      </c>
      <c r="I2727" s="319" t="s">
        <v>7785</v>
      </c>
      <c r="J2727" s="319" t="s">
        <v>7785</v>
      </c>
      <c r="K2727" s="320">
        <v>30</v>
      </c>
      <c r="L2727" s="320">
        <v>45</v>
      </c>
      <c r="M2727" s="320">
        <v>1</v>
      </c>
      <c r="N2727" s="333" t="s">
        <v>4096</v>
      </c>
      <c r="O2727" s="333" t="s">
        <v>4096</v>
      </c>
      <c r="P2727" s="334" t="s">
        <v>4096</v>
      </c>
      <c r="Q2727" s="144"/>
    </row>
    <row r="2728" spans="3:17" x14ac:dyDescent="0.2">
      <c r="C2728" s="315">
        <v>660</v>
      </c>
      <c r="D2728" s="316" t="s">
        <v>2695</v>
      </c>
      <c r="E2728" s="317" t="s">
        <v>2302</v>
      </c>
      <c r="F2728" s="317" t="s">
        <v>6933</v>
      </c>
      <c r="G2728" s="318" t="s">
        <v>6934</v>
      </c>
      <c r="H2728" s="319">
        <v>23.926666666672102</v>
      </c>
      <c r="I2728" s="319">
        <v>0</v>
      </c>
      <c r="J2728" s="319">
        <v>0</v>
      </c>
      <c r="K2728" s="320">
        <v>30</v>
      </c>
      <c r="L2728" s="320">
        <v>45</v>
      </c>
      <c r="M2728" s="320">
        <v>1</v>
      </c>
      <c r="N2728" s="333" t="s">
        <v>225</v>
      </c>
      <c r="O2728" s="333" t="s">
        <v>225</v>
      </c>
      <c r="P2728" s="334" t="s">
        <v>225</v>
      </c>
      <c r="Q2728" s="144"/>
    </row>
    <row r="2729" spans="3:17" x14ac:dyDescent="0.2">
      <c r="C2729" s="315">
        <v>577</v>
      </c>
      <c r="D2729" s="316" t="s">
        <v>2695</v>
      </c>
      <c r="E2729" s="317" t="s">
        <v>21</v>
      </c>
      <c r="F2729" s="317" t="s">
        <v>6935</v>
      </c>
      <c r="G2729" s="318" t="s">
        <v>6936</v>
      </c>
      <c r="H2729" s="319">
        <v>0</v>
      </c>
      <c r="I2729" s="319">
        <v>7.2033333333441991</v>
      </c>
      <c r="J2729" s="319">
        <v>0</v>
      </c>
      <c r="K2729" s="320">
        <v>30</v>
      </c>
      <c r="L2729" s="320">
        <v>45</v>
      </c>
      <c r="M2729" s="320">
        <v>1</v>
      </c>
      <c r="N2729" s="333" t="s">
        <v>225</v>
      </c>
      <c r="O2729" s="333" t="s">
        <v>225</v>
      </c>
      <c r="P2729" s="334" t="s">
        <v>225</v>
      </c>
      <c r="Q2729" s="144"/>
    </row>
    <row r="2730" spans="3:17" x14ac:dyDescent="0.2">
      <c r="C2730" s="315">
        <v>1382</v>
      </c>
      <c r="D2730" s="316" t="s">
        <v>2695</v>
      </c>
      <c r="E2730" s="317" t="s">
        <v>47</v>
      </c>
      <c r="F2730" s="317" t="s">
        <v>6937</v>
      </c>
      <c r="G2730" s="318" t="s">
        <v>6938</v>
      </c>
      <c r="H2730" s="319" t="s">
        <v>84</v>
      </c>
      <c r="I2730" s="319" t="s">
        <v>84</v>
      </c>
      <c r="J2730" s="319" t="s">
        <v>84</v>
      </c>
      <c r="K2730" s="320">
        <v>30</v>
      </c>
      <c r="L2730" s="320">
        <v>45</v>
      </c>
      <c r="M2730" s="320">
        <v>1</v>
      </c>
      <c r="N2730" s="333" t="s">
        <v>4096</v>
      </c>
      <c r="O2730" s="333" t="s">
        <v>4096</v>
      </c>
      <c r="P2730" s="334" t="s">
        <v>4096</v>
      </c>
      <c r="Q2730" s="144"/>
    </row>
    <row r="2731" spans="3:17" x14ac:dyDescent="0.2">
      <c r="C2731" s="315">
        <v>53</v>
      </c>
      <c r="D2731" s="316" t="s">
        <v>2695</v>
      </c>
      <c r="E2731" s="317" t="s">
        <v>3342</v>
      </c>
      <c r="F2731" s="317" t="s">
        <v>6788</v>
      </c>
      <c r="G2731" s="318" t="s">
        <v>6939</v>
      </c>
      <c r="H2731" s="319">
        <v>2.2233333333162593</v>
      </c>
      <c r="I2731" s="319">
        <v>0</v>
      </c>
      <c r="J2731" s="319">
        <v>0</v>
      </c>
      <c r="K2731" s="320">
        <v>30</v>
      </c>
      <c r="L2731" s="320">
        <v>45</v>
      </c>
      <c r="M2731" s="320">
        <v>1</v>
      </c>
      <c r="N2731" s="333" t="s">
        <v>225</v>
      </c>
      <c r="O2731" s="333" t="s">
        <v>225</v>
      </c>
      <c r="P2731" s="334" t="s">
        <v>225</v>
      </c>
      <c r="Q2731" s="144"/>
    </row>
    <row r="2732" spans="3:17" x14ac:dyDescent="0.2">
      <c r="C2732" s="315">
        <v>1328</v>
      </c>
      <c r="D2732" s="316" t="s">
        <v>2695</v>
      </c>
      <c r="E2732" s="317" t="s">
        <v>429</v>
      </c>
      <c r="F2732" s="317" t="s">
        <v>6726</v>
      </c>
      <c r="G2732" s="318" t="s">
        <v>6940</v>
      </c>
      <c r="H2732" s="319" t="s">
        <v>7785</v>
      </c>
      <c r="I2732" s="319" t="s">
        <v>7785</v>
      </c>
      <c r="J2732" s="319" t="s">
        <v>7785</v>
      </c>
      <c r="K2732" s="320">
        <v>30</v>
      </c>
      <c r="L2732" s="320">
        <v>45</v>
      </c>
      <c r="M2732" s="320">
        <v>1</v>
      </c>
      <c r="N2732" s="333" t="s">
        <v>4096</v>
      </c>
      <c r="O2732" s="333" t="s">
        <v>4096</v>
      </c>
      <c r="P2732" s="334" t="s">
        <v>4096</v>
      </c>
      <c r="Q2732" s="144"/>
    </row>
    <row r="2733" spans="3:17" x14ac:dyDescent="0.2">
      <c r="C2733" s="315">
        <v>1271</v>
      </c>
      <c r="D2733" s="316" t="s">
        <v>2695</v>
      </c>
      <c r="E2733" s="317" t="s">
        <v>2384</v>
      </c>
      <c r="F2733" s="317" t="s">
        <v>6941</v>
      </c>
      <c r="G2733" s="318" t="s">
        <v>6942</v>
      </c>
      <c r="H2733" s="319" t="s">
        <v>84</v>
      </c>
      <c r="I2733" s="319" t="s">
        <v>84</v>
      </c>
      <c r="J2733" s="319" t="s">
        <v>84</v>
      </c>
      <c r="K2733" s="320">
        <v>30</v>
      </c>
      <c r="L2733" s="320">
        <v>45</v>
      </c>
      <c r="M2733" s="320">
        <v>1</v>
      </c>
      <c r="N2733" s="333" t="s">
        <v>4096</v>
      </c>
      <c r="O2733" s="333" t="s">
        <v>4096</v>
      </c>
      <c r="P2733" s="334" t="s">
        <v>4096</v>
      </c>
      <c r="Q2733" s="144"/>
    </row>
    <row r="2734" spans="3:17" x14ac:dyDescent="0.2">
      <c r="C2734" s="315">
        <v>2572</v>
      </c>
      <c r="D2734" s="316" t="s">
        <v>2695</v>
      </c>
      <c r="E2734" s="317" t="s">
        <v>3372</v>
      </c>
      <c r="F2734" s="317" t="s">
        <v>6943</v>
      </c>
      <c r="G2734" s="318" t="s">
        <v>6944</v>
      </c>
      <c r="H2734" s="319">
        <v>0</v>
      </c>
      <c r="I2734" s="319">
        <v>5.6833333333488554</v>
      </c>
      <c r="J2734" s="319">
        <v>0</v>
      </c>
      <c r="K2734" s="320">
        <v>30</v>
      </c>
      <c r="L2734" s="320">
        <v>45</v>
      </c>
      <c r="M2734" s="320">
        <v>1</v>
      </c>
      <c r="N2734" s="333" t="s">
        <v>4096</v>
      </c>
      <c r="O2734" s="333" t="s">
        <v>4096</v>
      </c>
      <c r="P2734" s="334" t="s">
        <v>4096</v>
      </c>
      <c r="Q2734" s="144"/>
    </row>
    <row r="2735" spans="3:17" x14ac:dyDescent="0.2">
      <c r="C2735" s="315">
        <v>2573</v>
      </c>
      <c r="D2735" s="316" t="s">
        <v>2695</v>
      </c>
      <c r="E2735" s="317" t="s">
        <v>3372</v>
      </c>
      <c r="F2735" s="317" t="s">
        <v>6943</v>
      </c>
      <c r="G2735" s="318" t="s">
        <v>6945</v>
      </c>
      <c r="H2735" s="319">
        <v>0</v>
      </c>
      <c r="I2735" s="319">
        <v>5.5999999999185093</v>
      </c>
      <c r="J2735" s="319">
        <v>0</v>
      </c>
      <c r="K2735" s="320">
        <v>30</v>
      </c>
      <c r="L2735" s="320">
        <v>45</v>
      </c>
      <c r="M2735" s="320">
        <v>1</v>
      </c>
      <c r="N2735" s="333" t="s">
        <v>4096</v>
      </c>
      <c r="O2735" s="333" t="s">
        <v>4096</v>
      </c>
      <c r="P2735" s="334" t="s">
        <v>4096</v>
      </c>
      <c r="Q2735" s="144"/>
    </row>
    <row r="2736" spans="3:17" x14ac:dyDescent="0.2">
      <c r="C2736" s="315">
        <v>1360</v>
      </c>
      <c r="D2736" s="316" t="s">
        <v>2695</v>
      </c>
      <c r="E2736" s="317" t="s">
        <v>3434</v>
      </c>
      <c r="F2736" s="317" t="s">
        <v>6946</v>
      </c>
      <c r="G2736" s="318" t="s">
        <v>6947</v>
      </c>
      <c r="H2736" s="319" t="s">
        <v>84</v>
      </c>
      <c r="I2736" s="319" t="s">
        <v>84</v>
      </c>
      <c r="J2736" s="319" t="s">
        <v>84</v>
      </c>
      <c r="K2736" s="320">
        <v>30</v>
      </c>
      <c r="L2736" s="320">
        <v>45</v>
      </c>
      <c r="M2736" s="320">
        <v>1</v>
      </c>
      <c r="N2736" s="333" t="s">
        <v>4096</v>
      </c>
      <c r="O2736" s="333" t="s">
        <v>4096</v>
      </c>
      <c r="P2736" s="334" t="s">
        <v>4096</v>
      </c>
      <c r="Q2736" s="144"/>
    </row>
    <row r="2737" spans="3:17" x14ac:dyDescent="0.2">
      <c r="C2737" s="315">
        <v>2640</v>
      </c>
      <c r="D2737" s="316" t="s">
        <v>2695</v>
      </c>
      <c r="E2737" s="317" t="s">
        <v>6948</v>
      </c>
      <c r="F2737" s="317" t="s">
        <v>6949</v>
      </c>
      <c r="G2737" s="318" t="s">
        <v>6950</v>
      </c>
      <c r="H2737" s="319">
        <v>17.89999999984866</v>
      </c>
      <c r="I2737" s="319">
        <v>0</v>
      </c>
      <c r="J2737" s="319">
        <v>0</v>
      </c>
      <c r="K2737" s="320">
        <v>30</v>
      </c>
      <c r="L2737" s="320">
        <v>45</v>
      </c>
      <c r="M2737" s="320">
        <v>1</v>
      </c>
      <c r="N2737" s="333" t="s">
        <v>4096</v>
      </c>
      <c r="O2737" s="333" t="s">
        <v>4096</v>
      </c>
      <c r="P2737" s="334" t="s">
        <v>4096</v>
      </c>
      <c r="Q2737" s="144"/>
    </row>
    <row r="2738" spans="3:17" x14ac:dyDescent="0.2">
      <c r="C2738" s="315">
        <v>2545</v>
      </c>
      <c r="D2738" s="316" t="s">
        <v>2695</v>
      </c>
      <c r="E2738" s="317" t="s">
        <v>6269</v>
      </c>
      <c r="F2738" s="317" t="s">
        <v>6951</v>
      </c>
      <c r="G2738" s="318" t="s">
        <v>6952</v>
      </c>
      <c r="H2738" s="319">
        <v>0</v>
      </c>
      <c r="I2738" s="319">
        <v>13.17414141416719</v>
      </c>
      <c r="J2738" s="319">
        <v>1.3284848484848484</v>
      </c>
      <c r="K2738" s="320">
        <v>30</v>
      </c>
      <c r="L2738" s="320">
        <v>45</v>
      </c>
      <c r="M2738" s="320">
        <v>1</v>
      </c>
      <c r="N2738" s="333" t="s">
        <v>4096</v>
      </c>
      <c r="O2738" s="333" t="s">
        <v>4096</v>
      </c>
      <c r="P2738" s="334" t="s">
        <v>4096</v>
      </c>
      <c r="Q2738" s="144"/>
    </row>
    <row r="2739" spans="3:17" x14ac:dyDescent="0.2">
      <c r="C2739" s="315">
        <v>384</v>
      </c>
      <c r="D2739" s="316" t="s">
        <v>2700</v>
      </c>
      <c r="E2739" s="317" t="s">
        <v>3339</v>
      </c>
      <c r="F2739" s="317" t="s">
        <v>6798</v>
      </c>
      <c r="G2739" s="318" t="s">
        <v>6953</v>
      </c>
      <c r="H2739" s="319" t="s">
        <v>7785</v>
      </c>
      <c r="I2739" s="319" t="s">
        <v>7785</v>
      </c>
      <c r="J2739" s="319" t="s">
        <v>7785</v>
      </c>
      <c r="K2739" s="320">
        <v>30</v>
      </c>
      <c r="L2739" s="320">
        <v>45</v>
      </c>
      <c r="M2739" s="320">
        <v>1</v>
      </c>
      <c r="N2739" s="333" t="s">
        <v>4096</v>
      </c>
      <c r="O2739" s="333" t="s">
        <v>4096</v>
      </c>
      <c r="P2739" s="334" t="s">
        <v>4096</v>
      </c>
      <c r="Q2739" s="144"/>
    </row>
    <row r="2740" spans="3:17" x14ac:dyDescent="0.2">
      <c r="C2740" s="315">
        <v>2529</v>
      </c>
      <c r="D2740" s="316" t="s">
        <v>2695</v>
      </c>
      <c r="E2740" s="317" t="s">
        <v>2384</v>
      </c>
      <c r="F2740" s="317" t="s">
        <v>6954</v>
      </c>
      <c r="G2740" s="318" t="s">
        <v>6955</v>
      </c>
      <c r="H2740" s="319" t="s">
        <v>7785</v>
      </c>
      <c r="I2740" s="319" t="s">
        <v>7785</v>
      </c>
      <c r="J2740" s="319" t="s">
        <v>7785</v>
      </c>
      <c r="K2740" s="320">
        <v>30</v>
      </c>
      <c r="L2740" s="320">
        <v>45</v>
      </c>
      <c r="M2740" s="320">
        <v>1</v>
      </c>
      <c r="N2740" s="333" t="s">
        <v>4096</v>
      </c>
      <c r="O2740" s="333" t="s">
        <v>4096</v>
      </c>
      <c r="P2740" s="334" t="s">
        <v>4096</v>
      </c>
      <c r="Q2740" s="144"/>
    </row>
    <row r="2741" spans="3:17" x14ac:dyDescent="0.2">
      <c r="C2741" s="315">
        <v>1124</v>
      </c>
      <c r="D2741" s="316" t="s">
        <v>2695</v>
      </c>
      <c r="E2741" s="317" t="s">
        <v>18</v>
      </c>
      <c r="F2741" s="317" t="s">
        <v>3409</v>
      </c>
      <c r="G2741" s="318" t="s">
        <v>6956</v>
      </c>
      <c r="H2741" s="319">
        <v>2.109999999997672</v>
      </c>
      <c r="I2741" s="319">
        <v>0</v>
      </c>
      <c r="J2741" s="319">
        <v>0</v>
      </c>
      <c r="K2741" s="320">
        <v>30</v>
      </c>
      <c r="L2741" s="320">
        <v>45</v>
      </c>
      <c r="M2741" s="320">
        <v>1</v>
      </c>
      <c r="N2741" s="333" t="s">
        <v>225</v>
      </c>
      <c r="O2741" s="333" t="s">
        <v>225</v>
      </c>
      <c r="P2741" s="334" t="s">
        <v>225</v>
      </c>
      <c r="Q2741" s="144"/>
    </row>
    <row r="2742" spans="3:17" x14ac:dyDescent="0.2">
      <c r="C2742" s="315">
        <v>34</v>
      </c>
      <c r="D2742" s="316" t="s">
        <v>2695</v>
      </c>
      <c r="E2742" s="317" t="s">
        <v>45</v>
      </c>
      <c r="F2742" s="317" t="s">
        <v>6957</v>
      </c>
      <c r="G2742" s="318" t="s">
        <v>6958</v>
      </c>
      <c r="H2742" s="319">
        <v>3.7799999999930152</v>
      </c>
      <c r="I2742" s="319">
        <v>0</v>
      </c>
      <c r="J2742" s="319">
        <v>0</v>
      </c>
      <c r="K2742" s="320">
        <v>30</v>
      </c>
      <c r="L2742" s="320">
        <v>45</v>
      </c>
      <c r="M2742" s="320">
        <v>1</v>
      </c>
      <c r="N2742" s="333" t="s">
        <v>225</v>
      </c>
      <c r="O2742" s="333" t="s">
        <v>225</v>
      </c>
      <c r="P2742" s="334" t="s">
        <v>225</v>
      </c>
      <c r="Q2742" s="144"/>
    </row>
    <row r="2743" spans="3:17" x14ac:dyDescent="0.2">
      <c r="C2743" s="315">
        <v>2914</v>
      </c>
      <c r="D2743" s="316" t="s">
        <v>2695</v>
      </c>
      <c r="E2743" s="317" t="s">
        <v>6395</v>
      </c>
      <c r="F2743" s="317" t="s">
        <v>6959</v>
      </c>
      <c r="G2743" s="318" t="s">
        <v>6960</v>
      </c>
      <c r="H2743" s="319" t="s">
        <v>84</v>
      </c>
      <c r="I2743" s="319" t="s">
        <v>84</v>
      </c>
      <c r="J2743" s="319" t="s">
        <v>84</v>
      </c>
      <c r="K2743" s="320">
        <v>30</v>
      </c>
      <c r="L2743" s="320">
        <v>45</v>
      </c>
      <c r="M2743" s="320">
        <v>1</v>
      </c>
      <c r="N2743" s="333" t="s">
        <v>4096</v>
      </c>
      <c r="O2743" s="333" t="s">
        <v>4096</v>
      </c>
      <c r="P2743" s="334" t="s">
        <v>4096</v>
      </c>
      <c r="Q2743" s="144"/>
    </row>
    <row r="2744" spans="3:17" x14ac:dyDescent="0.2">
      <c r="C2744" s="315">
        <v>38</v>
      </c>
      <c r="D2744" s="316" t="s">
        <v>2695</v>
      </c>
      <c r="E2744" s="317" t="s">
        <v>3339</v>
      </c>
      <c r="F2744" s="317" t="s">
        <v>6830</v>
      </c>
      <c r="G2744" s="318" t="s">
        <v>6961</v>
      </c>
      <c r="H2744" s="319">
        <v>35.686666666658134</v>
      </c>
      <c r="I2744" s="319">
        <v>0</v>
      </c>
      <c r="J2744" s="319">
        <v>0</v>
      </c>
      <c r="K2744" s="320">
        <v>30</v>
      </c>
      <c r="L2744" s="320">
        <v>45</v>
      </c>
      <c r="M2744" s="320">
        <v>1</v>
      </c>
      <c r="N2744" s="333" t="s">
        <v>224</v>
      </c>
      <c r="O2744" s="333" t="s">
        <v>225</v>
      </c>
      <c r="P2744" s="334" t="s">
        <v>225</v>
      </c>
      <c r="Q2744" s="144"/>
    </row>
    <row r="2745" spans="3:17" x14ac:dyDescent="0.2">
      <c r="C2745" s="315">
        <v>263</v>
      </c>
      <c r="D2745" s="316" t="s">
        <v>2700</v>
      </c>
      <c r="E2745" s="317" t="s">
        <v>22</v>
      </c>
      <c r="F2745" s="317" t="s">
        <v>3575</v>
      </c>
      <c r="G2745" s="318" t="s">
        <v>3796</v>
      </c>
      <c r="H2745" s="319">
        <v>22.303333333285991</v>
      </c>
      <c r="I2745" s="319">
        <v>0</v>
      </c>
      <c r="J2745" s="319">
        <v>0</v>
      </c>
      <c r="K2745" s="320">
        <v>30</v>
      </c>
      <c r="L2745" s="320">
        <v>45</v>
      </c>
      <c r="M2745" s="320">
        <v>1</v>
      </c>
      <c r="N2745" s="333" t="s">
        <v>225</v>
      </c>
      <c r="O2745" s="333" t="s">
        <v>225</v>
      </c>
      <c r="P2745" s="334" t="s">
        <v>225</v>
      </c>
      <c r="Q2745" s="145"/>
    </row>
    <row r="2746" spans="3:17" x14ac:dyDescent="0.2">
      <c r="C2746" s="315">
        <v>266</v>
      </c>
      <c r="D2746" s="316" t="s">
        <v>2700</v>
      </c>
      <c r="E2746" s="317" t="s">
        <v>22</v>
      </c>
      <c r="F2746" s="317" t="s">
        <v>3575</v>
      </c>
      <c r="G2746" s="318" t="s">
        <v>3797</v>
      </c>
      <c r="H2746" s="319">
        <v>379.69333333333492</v>
      </c>
      <c r="I2746" s="319">
        <v>0</v>
      </c>
      <c r="J2746" s="319">
        <v>0</v>
      </c>
      <c r="K2746" s="320">
        <v>30</v>
      </c>
      <c r="L2746" s="320">
        <v>45</v>
      </c>
      <c r="M2746" s="320">
        <v>1</v>
      </c>
      <c r="N2746" s="333" t="s">
        <v>224</v>
      </c>
      <c r="O2746" s="333" t="s">
        <v>225</v>
      </c>
      <c r="P2746" s="334" t="s">
        <v>225</v>
      </c>
      <c r="Q2746" s="144"/>
    </row>
    <row r="2747" spans="3:17" x14ac:dyDescent="0.2">
      <c r="C2747" s="315">
        <v>1582</v>
      </c>
      <c r="D2747" s="316" t="s">
        <v>2695</v>
      </c>
      <c r="E2747" s="317" t="s">
        <v>22</v>
      </c>
      <c r="F2747" s="317" t="s">
        <v>3652</v>
      </c>
      <c r="G2747" s="318" t="s">
        <v>3798</v>
      </c>
      <c r="H2747" s="319">
        <v>0</v>
      </c>
      <c r="I2747" s="319">
        <v>1.3866666666814127</v>
      </c>
      <c r="J2747" s="319">
        <v>0</v>
      </c>
      <c r="K2747" s="320">
        <v>30</v>
      </c>
      <c r="L2747" s="320">
        <v>45</v>
      </c>
      <c r="M2747" s="320">
        <v>1</v>
      </c>
      <c r="N2747" s="333" t="s">
        <v>225</v>
      </c>
      <c r="O2747" s="333" t="s">
        <v>225</v>
      </c>
      <c r="P2747" s="334" t="s">
        <v>225</v>
      </c>
      <c r="Q2747" s="144"/>
    </row>
    <row r="2748" spans="3:17" x14ac:dyDescent="0.2">
      <c r="C2748" s="315">
        <v>1594</v>
      </c>
      <c r="D2748" s="316" t="s">
        <v>2695</v>
      </c>
      <c r="E2748" s="317" t="s">
        <v>22</v>
      </c>
      <c r="F2748" s="317" t="s">
        <v>3653</v>
      </c>
      <c r="G2748" s="318" t="s">
        <v>3799</v>
      </c>
      <c r="H2748" s="319">
        <v>1100.5699999999954</v>
      </c>
      <c r="I2748" s="319">
        <v>30.686666666669772</v>
      </c>
      <c r="J2748" s="319">
        <v>0</v>
      </c>
      <c r="K2748" s="320">
        <v>30</v>
      </c>
      <c r="L2748" s="320">
        <v>45</v>
      </c>
      <c r="M2748" s="320">
        <v>1</v>
      </c>
      <c r="N2748" s="333" t="s">
        <v>224</v>
      </c>
      <c r="O2748" s="333" t="s">
        <v>225</v>
      </c>
      <c r="P2748" s="334" t="s">
        <v>225</v>
      </c>
      <c r="Q2748" s="144"/>
    </row>
    <row r="2749" spans="3:17" x14ac:dyDescent="0.2">
      <c r="C2749" s="315">
        <v>1653</v>
      </c>
      <c r="D2749" s="316" t="s">
        <v>2695</v>
      </c>
      <c r="E2749" s="317" t="s">
        <v>22</v>
      </c>
      <c r="F2749" s="317" t="s">
        <v>3654</v>
      </c>
      <c r="G2749" s="318" t="s">
        <v>3800</v>
      </c>
      <c r="H2749" s="319">
        <v>0.70999999997438867</v>
      </c>
      <c r="I2749" s="319">
        <v>0</v>
      </c>
      <c r="J2749" s="319">
        <v>0</v>
      </c>
      <c r="K2749" s="320">
        <v>30</v>
      </c>
      <c r="L2749" s="320">
        <v>45</v>
      </c>
      <c r="M2749" s="320">
        <v>1</v>
      </c>
      <c r="N2749" s="333" t="s">
        <v>225</v>
      </c>
      <c r="O2749" s="333" t="s">
        <v>225</v>
      </c>
      <c r="P2749" s="334" t="s">
        <v>225</v>
      </c>
      <c r="Q2749" s="144"/>
    </row>
    <row r="2750" spans="3:17" x14ac:dyDescent="0.2">
      <c r="C2750" s="315">
        <v>328</v>
      </c>
      <c r="D2750" s="316" t="s">
        <v>2700</v>
      </c>
      <c r="E2750" s="317" t="s">
        <v>22</v>
      </c>
      <c r="F2750" s="317" t="s">
        <v>3655</v>
      </c>
      <c r="G2750" s="318" t="s">
        <v>3801</v>
      </c>
      <c r="H2750" s="319" t="s">
        <v>84</v>
      </c>
      <c r="I2750" s="319" t="s">
        <v>84</v>
      </c>
      <c r="J2750" s="319" t="s">
        <v>84</v>
      </c>
      <c r="K2750" s="320">
        <v>30</v>
      </c>
      <c r="L2750" s="320">
        <v>45</v>
      </c>
      <c r="M2750" s="320">
        <v>1</v>
      </c>
      <c r="N2750" s="333" t="s">
        <v>4096</v>
      </c>
      <c r="O2750" s="333" t="s">
        <v>4096</v>
      </c>
      <c r="P2750" s="334" t="s">
        <v>4096</v>
      </c>
      <c r="Q2750" s="144"/>
    </row>
    <row r="2751" spans="3:17" x14ac:dyDescent="0.2">
      <c r="C2751" s="315">
        <v>1643</v>
      </c>
      <c r="D2751" s="316" t="s">
        <v>2695</v>
      </c>
      <c r="E2751" s="317" t="s">
        <v>3352</v>
      </c>
      <c r="F2751" s="317" t="s">
        <v>3656</v>
      </c>
      <c r="G2751" s="318" t="s">
        <v>3802</v>
      </c>
      <c r="H2751" s="319" t="s">
        <v>84</v>
      </c>
      <c r="I2751" s="319" t="s">
        <v>84</v>
      </c>
      <c r="J2751" s="319" t="s">
        <v>84</v>
      </c>
      <c r="K2751" s="320">
        <v>30</v>
      </c>
      <c r="L2751" s="320">
        <v>45</v>
      </c>
      <c r="M2751" s="320">
        <v>1</v>
      </c>
      <c r="N2751" s="333" t="s">
        <v>4096</v>
      </c>
      <c r="O2751" s="333" t="s">
        <v>4096</v>
      </c>
      <c r="P2751" s="334" t="s">
        <v>4096</v>
      </c>
      <c r="Q2751" s="144"/>
    </row>
    <row r="2752" spans="3:17" x14ac:dyDescent="0.2">
      <c r="C2752" s="315">
        <v>1644</v>
      </c>
      <c r="D2752" s="316" t="s">
        <v>2695</v>
      </c>
      <c r="E2752" s="317" t="s">
        <v>3352</v>
      </c>
      <c r="F2752" s="317" t="s">
        <v>3656</v>
      </c>
      <c r="G2752" s="318" t="s">
        <v>3803</v>
      </c>
      <c r="H2752" s="319" t="s">
        <v>84</v>
      </c>
      <c r="I2752" s="319" t="s">
        <v>84</v>
      </c>
      <c r="J2752" s="319" t="s">
        <v>84</v>
      </c>
      <c r="K2752" s="320">
        <v>30</v>
      </c>
      <c r="L2752" s="320">
        <v>45</v>
      </c>
      <c r="M2752" s="320">
        <v>1</v>
      </c>
      <c r="N2752" s="333" t="s">
        <v>4096</v>
      </c>
      <c r="O2752" s="333" t="s">
        <v>4096</v>
      </c>
      <c r="P2752" s="334" t="s">
        <v>4096</v>
      </c>
      <c r="Q2752" s="144"/>
    </row>
    <row r="2753" spans="3:17" x14ac:dyDescent="0.2">
      <c r="C2753" s="315">
        <v>1645</v>
      </c>
      <c r="D2753" s="316" t="s">
        <v>2695</v>
      </c>
      <c r="E2753" s="317" t="s">
        <v>3352</v>
      </c>
      <c r="F2753" s="317" t="s">
        <v>3657</v>
      </c>
      <c r="G2753" s="318" t="s">
        <v>3804</v>
      </c>
      <c r="H2753" s="319" t="s">
        <v>84</v>
      </c>
      <c r="I2753" s="319" t="s">
        <v>84</v>
      </c>
      <c r="J2753" s="319" t="s">
        <v>84</v>
      </c>
      <c r="K2753" s="320">
        <v>30</v>
      </c>
      <c r="L2753" s="320">
        <v>45</v>
      </c>
      <c r="M2753" s="320">
        <v>1</v>
      </c>
      <c r="N2753" s="333" t="s">
        <v>4096</v>
      </c>
      <c r="O2753" s="333" t="s">
        <v>4096</v>
      </c>
      <c r="P2753" s="334" t="s">
        <v>4096</v>
      </c>
      <c r="Q2753" s="144"/>
    </row>
    <row r="2754" spans="3:17" x14ac:dyDescent="0.2">
      <c r="C2754" s="315">
        <v>1646</v>
      </c>
      <c r="D2754" s="316" t="s">
        <v>2695</v>
      </c>
      <c r="E2754" s="317" t="s">
        <v>3352</v>
      </c>
      <c r="F2754" s="317" t="s">
        <v>3657</v>
      </c>
      <c r="G2754" s="318" t="s">
        <v>3805</v>
      </c>
      <c r="H2754" s="319" t="s">
        <v>84</v>
      </c>
      <c r="I2754" s="319" t="s">
        <v>84</v>
      </c>
      <c r="J2754" s="319" t="s">
        <v>84</v>
      </c>
      <c r="K2754" s="320">
        <v>30</v>
      </c>
      <c r="L2754" s="320">
        <v>45</v>
      </c>
      <c r="M2754" s="320">
        <v>1</v>
      </c>
      <c r="N2754" s="333" t="s">
        <v>4096</v>
      </c>
      <c r="O2754" s="333" t="s">
        <v>4096</v>
      </c>
      <c r="P2754" s="334" t="s">
        <v>4096</v>
      </c>
      <c r="Q2754" s="144"/>
    </row>
    <row r="2755" spans="3:17" x14ac:dyDescent="0.2">
      <c r="C2755" s="315">
        <v>1647</v>
      </c>
      <c r="D2755" s="316" t="s">
        <v>2695</v>
      </c>
      <c r="E2755" s="317" t="s">
        <v>3352</v>
      </c>
      <c r="F2755" s="317" t="s">
        <v>3658</v>
      </c>
      <c r="G2755" s="318" t="s">
        <v>3806</v>
      </c>
      <c r="H2755" s="319" t="s">
        <v>84</v>
      </c>
      <c r="I2755" s="319" t="s">
        <v>84</v>
      </c>
      <c r="J2755" s="319" t="s">
        <v>84</v>
      </c>
      <c r="K2755" s="320">
        <v>30</v>
      </c>
      <c r="L2755" s="320">
        <v>45</v>
      </c>
      <c r="M2755" s="320">
        <v>1</v>
      </c>
      <c r="N2755" s="333" t="s">
        <v>4096</v>
      </c>
      <c r="O2755" s="333" t="s">
        <v>4096</v>
      </c>
      <c r="P2755" s="334" t="s">
        <v>4096</v>
      </c>
      <c r="Q2755" s="144"/>
    </row>
    <row r="2756" spans="3:17" x14ac:dyDescent="0.2">
      <c r="C2756" s="315">
        <v>1648</v>
      </c>
      <c r="D2756" s="316" t="s">
        <v>2695</v>
      </c>
      <c r="E2756" s="317" t="s">
        <v>3352</v>
      </c>
      <c r="F2756" s="317" t="s">
        <v>3658</v>
      </c>
      <c r="G2756" s="318" t="s">
        <v>3807</v>
      </c>
      <c r="H2756" s="319" t="s">
        <v>84</v>
      </c>
      <c r="I2756" s="319" t="s">
        <v>84</v>
      </c>
      <c r="J2756" s="319" t="s">
        <v>84</v>
      </c>
      <c r="K2756" s="320">
        <v>30</v>
      </c>
      <c r="L2756" s="320">
        <v>45</v>
      </c>
      <c r="M2756" s="320">
        <v>1</v>
      </c>
      <c r="N2756" s="333" t="s">
        <v>4096</v>
      </c>
      <c r="O2756" s="333" t="s">
        <v>4096</v>
      </c>
      <c r="P2756" s="334" t="s">
        <v>4096</v>
      </c>
      <c r="Q2756" s="144"/>
    </row>
    <row r="2757" spans="3:17" x14ac:dyDescent="0.2">
      <c r="C2757" s="315">
        <v>1520</v>
      </c>
      <c r="D2757" s="316" t="s">
        <v>2695</v>
      </c>
      <c r="E2757" s="317" t="s">
        <v>3396</v>
      </c>
      <c r="F2757" s="317" t="s">
        <v>3659</v>
      </c>
      <c r="G2757" s="318" t="s">
        <v>3808</v>
      </c>
      <c r="H2757" s="319" t="s">
        <v>84</v>
      </c>
      <c r="I2757" s="319" t="s">
        <v>84</v>
      </c>
      <c r="J2757" s="319" t="s">
        <v>84</v>
      </c>
      <c r="K2757" s="320">
        <v>30</v>
      </c>
      <c r="L2757" s="320">
        <v>45</v>
      </c>
      <c r="M2757" s="320">
        <v>1</v>
      </c>
      <c r="N2757" s="333" t="s">
        <v>4096</v>
      </c>
      <c r="O2757" s="333" t="s">
        <v>4096</v>
      </c>
      <c r="P2757" s="334" t="s">
        <v>4096</v>
      </c>
      <c r="Q2757" s="144"/>
    </row>
    <row r="2758" spans="3:17" x14ac:dyDescent="0.2">
      <c r="C2758" s="315">
        <v>1675</v>
      </c>
      <c r="D2758" s="316" t="s">
        <v>2695</v>
      </c>
      <c r="E2758" s="317" t="s">
        <v>3573</v>
      </c>
      <c r="F2758" s="317" t="s">
        <v>3660</v>
      </c>
      <c r="G2758" s="318" t="s">
        <v>3809</v>
      </c>
      <c r="H2758" s="319">
        <v>3.8133333333302293</v>
      </c>
      <c r="I2758" s="319">
        <v>0</v>
      </c>
      <c r="J2758" s="319">
        <v>0</v>
      </c>
      <c r="K2758" s="320">
        <v>30</v>
      </c>
      <c r="L2758" s="320">
        <v>45</v>
      </c>
      <c r="M2758" s="320">
        <v>1</v>
      </c>
      <c r="N2758" s="333" t="s">
        <v>225</v>
      </c>
      <c r="O2758" s="333" t="s">
        <v>225</v>
      </c>
      <c r="P2758" s="334" t="s">
        <v>225</v>
      </c>
      <c r="Q2758" s="144"/>
    </row>
    <row r="2759" spans="3:17" x14ac:dyDescent="0.2">
      <c r="C2759" s="315">
        <v>1676</v>
      </c>
      <c r="D2759" s="316" t="s">
        <v>2695</v>
      </c>
      <c r="E2759" s="317" t="s">
        <v>3573</v>
      </c>
      <c r="F2759" s="317" t="s">
        <v>3660</v>
      </c>
      <c r="G2759" s="318" t="s">
        <v>3810</v>
      </c>
      <c r="H2759" s="319" t="s">
        <v>84</v>
      </c>
      <c r="I2759" s="319" t="s">
        <v>84</v>
      </c>
      <c r="J2759" s="319" t="s">
        <v>84</v>
      </c>
      <c r="K2759" s="320">
        <v>30</v>
      </c>
      <c r="L2759" s="320">
        <v>45</v>
      </c>
      <c r="M2759" s="320">
        <v>1</v>
      </c>
      <c r="N2759" s="333" t="s">
        <v>4096</v>
      </c>
      <c r="O2759" s="333" t="s">
        <v>4096</v>
      </c>
      <c r="P2759" s="334" t="s">
        <v>4096</v>
      </c>
      <c r="Q2759" s="144"/>
    </row>
    <row r="2760" spans="3:17" x14ac:dyDescent="0.2">
      <c r="C2760" s="315">
        <v>1677</v>
      </c>
      <c r="D2760" s="316" t="s">
        <v>2695</v>
      </c>
      <c r="E2760" s="317" t="s">
        <v>3573</v>
      </c>
      <c r="F2760" s="317" t="s">
        <v>3660</v>
      </c>
      <c r="G2760" s="318" t="s">
        <v>3811</v>
      </c>
      <c r="H2760" s="319">
        <v>14.763333333365154</v>
      </c>
      <c r="I2760" s="319">
        <v>0</v>
      </c>
      <c r="J2760" s="319">
        <v>0</v>
      </c>
      <c r="K2760" s="320">
        <v>30</v>
      </c>
      <c r="L2760" s="320">
        <v>45</v>
      </c>
      <c r="M2760" s="320">
        <v>1</v>
      </c>
      <c r="N2760" s="333" t="s">
        <v>225</v>
      </c>
      <c r="O2760" s="333" t="s">
        <v>225</v>
      </c>
      <c r="P2760" s="334" t="s">
        <v>225</v>
      </c>
      <c r="Q2760" s="144"/>
    </row>
    <row r="2761" spans="3:17" x14ac:dyDescent="0.2">
      <c r="C2761" s="315">
        <v>1678</v>
      </c>
      <c r="D2761" s="316" t="s">
        <v>2695</v>
      </c>
      <c r="E2761" s="317" t="s">
        <v>3573</v>
      </c>
      <c r="F2761" s="317" t="s">
        <v>3660</v>
      </c>
      <c r="G2761" s="318" t="s">
        <v>3812</v>
      </c>
      <c r="H2761" s="319">
        <v>9.280000000004657</v>
      </c>
      <c r="I2761" s="319">
        <v>0</v>
      </c>
      <c r="J2761" s="319">
        <v>0</v>
      </c>
      <c r="K2761" s="320">
        <v>30</v>
      </c>
      <c r="L2761" s="320">
        <v>45</v>
      </c>
      <c r="M2761" s="320">
        <v>1</v>
      </c>
      <c r="N2761" s="333" t="s">
        <v>225</v>
      </c>
      <c r="O2761" s="333" t="s">
        <v>225</v>
      </c>
      <c r="P2761" s="334" t="s">
        <v>225</v>
      </c>
      <c r="Q2761" s="144"/>
    </row>
    <row r="2762" spans="3:17" x14ac:dyDescent="0.2">
      <c r="C2762" s="315">
        <v>1679</v>
      </c>
      <c r="D2762" s="316" t="s">
        <v>2695</v>
      </c>
      <c r="E2762" s="317" t="s">
        <v>3573</v>
      </c>
      <c r="F2762" s="317" t="s">
        <v>3660</v>
      </c>
      <c r="G2762" s="318" t="s">
        <v>3813</v>
      </c>
      <c r="H2762" s="319" t="s">
        <v>84</v>
      </c>
      <c r="I2762" s="319" t="s">
        <v>84</v>
      </c>
      <c r="J2762" s="319" t="s">
        <v>84</v>
      </c>
      <c r="K2762" s="320">
        <v>30</v>
      </c>
      <c r="L2762" s="320">
        <v>45</v>
      </c>
      <c r="M2762" s="320">
        <v>1</v>
      </c>
      <c r="N2762" s="333" t="s">
        <v>4096</v>
      </c>
      <c r="O2762" s="333" t="s">
        <v>4096</v>
      </c>
      <c r="P2762" s="334" t="s">
        <v>4096</v>
      </c>
      <c r="Q2762" s="144"/>
    </row>
    <row r="2763" spans="3:17" x14ac:dyDescent="0.2">
      <c r="C2763" s="315">
        <v>1680</v>
      </c>
      <c r="D2763" s="316" t="s">
        <v>2695</v>
      </c>
      <c r="E2763" s="317" t="s">
        <v>3573</v>
      </c>
      <c r="F2763" s="317" t="s">
        <v>3660</v>
      </c>
      <c r="G2763" s="318" t="s">
        <v>3814</v>
      </c>
      <c r="H2763" s="319" t="s">
        <v>84</v>
      </c>
      <c r="I2763" s="319" t="s">
        <v>84</v>
      </c>
      <c r="J2763" s="319" t="s">
        <v>84</v>
      </c>
      <c r="K2763" s="320">
        <v>30</v>
      </c>
      <c r="L2763" s="320">
        <v>45</v>
      </c>
      <c r="M2763" s="320">
        <v>1</v>
      </c>
      <c r="N2763" s="333" t="s">
        <v>4096</v>
      </c>
      <c r="O2763" s="333" t="s">
        <v>4096</v>
      </c>
      <c r="P2763" s="334" t="s">
        <v>4096</v>
      </c>
      <c r="Q2763" s="144"/>
    </row>
    <row r="2764" spans="3:17" x14ac:dyDescent="0.2">
      <c r="C2764" s="315">
        <v>1681</v>
      </c>
      <c r="D2764" s="316" t="s">
        <v>2695</v>
      </c>
      <c r="E2764" s="317" t="s">
        <v>3573</v>
      </c>
      <c r="F2764" s="317" t="s">
        <v>3660</v>
      </c>
      <c r="G2764" s="318" t="s">
        <v>3815</v>
      </c>
      <c r="H2764" s="319" t="s">
        <v>84</v>
      </c>
      <c r="I2764" s="319" t="s">
        <v>84</v>
      </c>
      <c r="J2764" s="319" t="s">
        <v>84</v>
      </c>
      <c r="K2764" s="320">
        <v>30</v>
      </c>
      <c r="L2764" s="320">
        <v>45</v>
      </c>
      <c r="M2764" s="320">
        <v>1</v>
      </c>
      <c r="N2764" s="333" t="s">
        <v>4096</v>
      </c>
      <c r="O2764" s="333" t="s">
        <v>4096</v>
      </c>
      <c r="P2764" s="334" t="s">
        <v>4096</v>
      </c>
      <c r="Q2764" s="144"/>
    </row>
    <row r="2765" spans="3:17" x14ac:dyDescent="0.2">
      <c r="C2765" s="315">
        <v>1682</v>
      </c>
      <c r="D2765" s="316" t="s">
        <v>2695</v>
      </c>
      <c r="E2765" s="317" t="s">
        <v>3573</v>
      </c>
      <c r="F2765" s="317" t="s">
        <v>3661</v>
      </c>
      <c r="G2765" s="318" t="s">
        <v>3816</v>
      </c>
      <c r="H2765" s="319" t="s">
        <v>84</v>
      </c>
      <c r="I2765" s="319" t="s">
        <v>84</v>
      </c>
      <c r="J2765" s="319" t="s">
        <v>84</v>
      </c>
      <c r="K2765" s="320">
        <v>30</v>
      </c>
      <c r="L2765" s="320">
        <v>45</v>
      </c>
      <c r="M2765" s="320">
        <v>1</v>
      </c>
      <c r="N2765" s="333" t="s">
        <v>4096</v>
      </c>
      <c r="O2765" s="333" t="s">
        <v>4096</v>
      </c>
      <c r="P2765" s="334" t="s">
        <v>4096</v>
      </c>
      <c r="Q2765" s="144"/>
    </row>
    <row r="2766" spans="3:17" x14ac:dyDescent="0.2">
      <c r="C2766" s="315">
        <v>1683</v>
      </c>
      <c r="D2766" s="316" t="s">
        <v>2695</v>
      </c>
      <c r="E2766" s="317" t="s">
        <v>3573</v>
      </c>
      <c r="F2766" s="317" t="s">
        <v>3661</v>
      </c>
      <c r="G2766" s="318" t="s">
        <v>3817</v>
      </c>
      <c r="H2766" s="319" t="s">
        <v>84</v>
      </c>
      <c r="I2766" s="319" t="s">
        <v>84</v>
      </c>
      <c r="J2766" s="319" t="s">
        <v>84</v>
      </c>
      <c r="K2766" s="320">
        <v>30</v>
      </c>
      <c r="L2766" s="320">
        <v>45</v>
      </c>
      <c r="M2766" s="320">
        <v>1</v>
      </c>
      <c r="N2766" s="333" t="s">
        <v>4096</v>
      </c>
      <c r="O2766" s="333" t="s">
        <v>4096</v>
      </c>
      <c r="P2766" s="334" t="s">
        <v>4096</v>
      </c>
      <c r="Q2766" s="144"/>
    </row>
    <row r="2767" spans="3:17" x14ac:dyDescent="0.2">
      <c r="C2767" s="315">
        <v>1684</v>
      </c>
      <c r="D2767" s="316" t="s">
        <v>2695</v>
      </c>
      <c r="E2767" s="317" t="s">
        <v>3573</v>
      </c>
      <c r="F2767" s="317" t="s">
        <v>3661</v>
      </c>
      <c r="G2767" s="318" t="s">
        <v>3818</v>
      </c>
      <c r="H2767" s="319" t="s">
        <v>84</v>
      </c>
      <c r="I2767" s="319" t="s">
        <v>84</v>
      </c>
      <c r="J2767" s="319" t="s">
        <v>84</v>
      </c>
      <c r="K2767" s="320">
        <v>30</v>
      </c>
      <c r="L2767" s="320">
        <v>45</v>
      </c>
      <c r="M2767" s="320">
        <v>1</v>
      </c>
      <c r="N2767" s="333" t="s">
        <v>4096</v>
      </c>
      <c r="O2767" s="333" t="s">
        <v>4096</v>
      </c>
      <c r="P2767" s="334" t="s">
        <v>4096</v>
      </c>
      <c r="Q2767" s="144"/>
    </row>
    <row r="2768" spans="3:17" x14ac:dyDescent="0.2">
      <c r="C2768" s="315">
        <v>1685</v>
      </c>
      <c r="D2768" s="316" t="s">
        <v>2695</v>
      </c>
      <c r="E2768" s="317" t="s">
        <v>3573</v>
      </c>
      <c r="F2768" s="317" t="s">
        <v>3661</v>
      </c>
      <c r="G2768" s="318" t="s">
        <v>3819</v>
      </c>
      <c r="H2768" s="319" t="s">
        <v>84</v>
      </c>
      <c r="I2768" s="319" t="s">
        <v>84</v>
      </c>
      <c r="J2768" s="319" t="s">
        <v>84</v>
      </c>
      <c r="K2768" s="320">
        <v>30</v>
      </c>
      <c r="L2768" s="320">
        <v>45</v>
      </c>
      <c r="M2768" s="320">
        <v>1</v>
      </c>
      <c r="N2768" s="333" t="s">
        <v>4096</v>
      </c>
      <c r="O2768" s="333" t="s">
        <v>4096</v>
      </c>
      <c r="P2768" s="334" t="s">
        <v>4096</v>
      </c>
      <c r="Q2768" s="144"/>
    </row>
    <row r="2769" spans="3:17" x14ac:dyDescent="0.2">
      <c r="C2769" s="315">
        <v>1686</v>
      </c>
      <c r="D2769" s="316" t="s">
        <v>2695</v>
      </c>
      <c r="E2769" s="317" t="s">
        <v>3573</v>
      </c>
      <c r="F2769" s="317" t="s">
        <v>3661</v>
      </c>
      <c r="G2769" s="318" t="s">
        <v>3820</v>
      </c>
      <c r="H2769" s="319" t="s">
        <v>84</v>
      </c>
      <c r="I2769" s="319" t="s">
        <v>84</v>
      </c>
      <c r="J2769" s="319" t="s">
        <v>84</v>
      </c>
      <c r="K2769" s="320">
        <v>30</v>
      </c>
      <c r="L2769" s="320">
        <v>45</v>
      </c>
      <c r="M2769" s="320">
        <v>1</v>
      </c>
      <c r="N2769" s="333" t="s">
        <v>4096</v>
      </c>
      <c r="O2769" s="333" t="s">
        <v>4096</v>
      </c>
      <c r="P2769" s="334" t="s">
        <v>4096</v>
      </c>
      <c r="Q2769" s="144"/>
    </row>
    <row r="2770" spans="3:17" x14ac:dyDescent="0.2">
      <c r="C2770" s="315">
        <v>1687</v>
      </c>
      <c r="D2770" s="316" t="s">
        <v>2695</v>
      </c>
      <c r="E2770" s="317" t="s">
        <v>3573</v>
      </c>
      <c r="F2770" s="317" t="s">
        <v>3661</v>
      </c>
      <c r="G2770" s="318" t="s">
        <v>3821</v>
      </c>
      <c r="H2770" s="319" t="s">
        <v>84</v>
      </c>
      <c r="I2770" s="319" t="s">
        <v>84</v>
      </c>
      <c r="J2770" s="319" t="s">
        <v>84</v>
      </c>
      <c r="K2770" s="320">
        <v>30</v>
      </c>
      <c r="L2770" s="320">
        <v>45</v>
      </c>
      <c r="M2770" s="320">
        <v>1</v>
      </c>
      <c r="N2770" s="333" t="s">
        <v>4096</v>
      </c>
      <c r="O2770" s="333" t="s">
        <v>4096</v>
      </c>
      <c r="P2770" s="334" t="s">
        <v>4096</v>
      </c>
      <c r="Q2770" s="144"/>
    </row>
    <row r="2771" spans="3:17" x14ac:dyDescent="0.2">
      <c r="C2771" s="315">
        <v>1403</v>
      </c>
      <c r="D2771" s="316" t="s">
        <v>2695</v>
      </c>
      <c r="E2771" s="317" t="s">
        <v>3573</v>
      </c>
      <c r="F2771" s="317" t="s">
        <v>3662</v>
      </c>
      <c r="G2771" s="318" t="s">
        <v>3822</v>
      </c>
      <c r="H2771" s="319" t="s">
        <v>84</v>
      </c>
      <c r="I2771" s="319" t="s">
        <v>84</v>
      </c>
      <c r="J2771" s="319" t="s">
        <v>84</v>
      </c>
      <c r="K2771" s="320">
        <v>30</v>
      </c>
      <c r="L2771" s="320">
        <v>45</v>
      </c>
      <c r="M2771" s="320">
        <v>1</v>
      </c>
      <c r="N2771" s="333" t="s">
        <v>4096</v>
      </c>
      <c r="O2771" s="333" t="s">
        <v>4096</v>
      </c>
      <c r="P2771" s="334" t="s">
        <v>4096</v>
      </c>
      <c r="Q2771" s="144"/>
    </row>
    <row r="2772" spans="3:17" x14ac:dyDescent="0.2">
      <c r="C2772" s="315">
        <v>1404</v>
      </c>
      <c r="D2772" s="316" t="s">
        <v>2695</v>
      </c>
      <c r="E2772" s="317" t="s">
        <v>3573</v>
      </c>
      <c r="F2772" s="317" t="s">
        <v>3662</v>
      </c>
      <c r="G2772" s="318" t="s">
        <v>3823</v>
      </c>
      <c r="H2772" s="319" t="s">
        <v>84</v>
      </c>
      <c r="I2772" s="319" t="s">
        <v>84</v>
      </c>
      <c r="J2772" s="319" t="s">
        <v>84</v>
      </c>
      <c r="K2772" s="320">
        <v>30</v>
      </c>
      <c r="L2772" s="320">
        <v>45</v>
      </c>
      <c r="M2772" s="320">
        <v>1</v>
      </c>
      <c r="N2772" s="333" t="s">
        <v>4096</v>
      </c>
      <c r="O2772" s="333" t="s">
        <v>4096</v>
      </c>
      <c r="P2772" s="334" t="s">
        <v>4096</v>
      </c>
      <c r="Q2772" s="144"/>
    </row>
    <row r="2773" spans="3:17" x14ac:dyDescent="0.2">
      <c r="C2773" s="315">
        <v>1405</v>
      </c>
      <c r="D2773" s="316" t="s">
        <v>2695</v>
      </c>
      <c r="E2773" s="317" t="s">
        <v>3573</v>
      </c>
      <c r="F2773" s="317" t="s">
        <v>3662</v>
      </c>
      <c r="G2773" s="318" t="s">
        <v>3824</v>
      </c>
      <c r="H2773" s="319" t="s">
        <v>84</v>
      </c>
      <c r="I2773" s="319" t="s">
        <v>84</v>
      </c>
      <c r="J2773" s="319" t="s">
        <v>84</v>
      </c>
      <c r="K2773" s="320">
        <v>30</v>
      </c>
      <c r="L2773" s="320">
        <v>45</v>
      </c>
      <c r="M2773" s="320">
        <v>1</v>
      </c>
      <c r="N2773" s="333" t="s">
        <v>4096</v>
      </c>
      <c r="O2773" s="333" t="s">
        <v>4096</v>
      </c>
      <c r="P2773" s="334" t="s">
        <v>4096</v>
      </c>
      <c r="Q2773" s="144"/>
    </row>
    <row r="2774" spans="3:17" x14ac:dyDescent="0.2">
      <c r="C2774" s="315">
        <v>1406</v>
      </c>
      <c r="D2774" s="316" t="s">
        <v>2695</v>
      </c>
      <c r="E2774" s="317" t="s">
        <v>3573</v>
      </c>
      <c r="F2774" s="317" t="s">
        <v>3662</v>
      </c>
      <c r="G2774" s="318" t="s">
        <v>3825</v>
      </c>
      <c r="H2774" s="319" t="s">
        <v>84</v>
      </c>
      <c r="I2774" s="319" t="s">
        <v>84</v>
      </c>
      <c r="J2774" s="319" t="s">
        <v>84</v>
      </c>
      <c r="K2774" s="320">
        <v>30</v>
      </c>
      <c r="L2774" s="320">
        <v>45</v>
      </c>
      <c r="M2774" s="320">
        <v>1</v>
      </c>
      <c r="N2774" s="333" t="s">
        <v>4096</v>
      </c>
      <c r="O2774" s="333" t="s">
        <v>4096</v>
      </c>
      <c r="P2774" s="334" t="s">
        <v>4096</v>
      </c>
      <c r="Q2774" s="144"/>
    </row>
    <row r="2775" spans="3:17" x14ac:dyDescent="0.2">
      <c r="C2775" s="315">
        <v>1407</v>
      </c>
      <c r="D2775" s="316" t="s">
        <v>2695</v>
      </c>
      <c r="E2775" s="317" t="s">
        <v>3573</v>
      </c>
      <c r="F2775" s="317" t="s">
        <v>3662</v>
      </c>
      <c r="G2775" s="318" t="s">
        <v>3826</v>
      </c>
      <c r="H2775" s="319" t="s">
        <v>84</v>
      </c>
      <c r="I2775" s="319" t="s">
        <v>84</v>
      </c>
      <c r="J2775" s="319" t="s">
        <v>84</v>
      </c>
      <c r="K2775" s="320">
        <v>30</v>
      </c>
      <c r="L2775" s="320">
        <v>45</v>
      </c>
      <c r="M2775" s="320">
        <v>1</v>
      </c>
      <c r="N2775" s="333" t="s">
        <v>4096</v>
      </c>
      <c r="O2775" s="333" t="s">
        <v>4096</v>
      </c>
      <c r="P2775" s="334" t="s">
        <v>4096</v>
      </c>
      <c r="Q2775" s="144"/>
    </row>
    <row r="2776" spans="3:17" x14ac:dyDescent="0.2">
      <c r="C2776" s="315">
        <v>1408</v>
      </c>
      <c r="D2776" s="316" t="s">
        <v>2695</v>
      </c>
      <c r="E2776" s="317" t="s">
        <v>3573</v>
      </c>
      <c r="F2776" s="317" t="s">
        <v>3662</v>
      </c>
      <c r="G2776" s="318" t="s">
        <v>3827</v>
      </c>
      <c r="H2776" s="319" t="s">
        <v>84</v>
      </c>
      <c r="I2776" s="319" t="s">
        <v>84</v>
      </c>
      <c r="J2776" s="319" t="s">
        <v>84</v>
      </c>
      <c r="K2776" s="320">
        <v>30</v>
      </c>
      <c r="L2776" s="320">
        <v>45</v>
      </c>
      <c r="M2776" s="320">
        <v>1</v>
      </c>
      <c r="N2776" s="333" t="s">
        <v>4096</v>
      </c>
      <c r="O2776" s="333" t="s">
        <v>4096</v>
      </c>
      <c r="P2776" s="334" t="s">
        <v>4096</v>
      </c>
      <c r="Q2776" s="144"/>
    </row>
    <row r="2777" spans="3:17" x14ac:dyDescent="0.2">
      <c r="C2777" s="315">
        <v>1409</v>
      </c>
      <c r="D2777" s="316" t="s">
        <v>2695</v>
      </c>
      <c r="E2777" s="317" t="s">
        <v>3573</v>
      </c>
      <c r="F2777" s="317" t="s">
        <v>3662</v>
      </c>
      <c r="G2777" s="318" t="s">
        <v>3828</v>
      </c>
      <c r="H2777" s="319" t="s">
        <v>84</v>
      </c>
      <c r="I2777" s="319" t="s">
        <v>84</v>
      </c>
      <c r="J2777" s="319" t="s">
        <v>84</v>
      </c>
      <c r="K2777" s="320">
        <v>30</v>
      </c>
      <c r="L2777" s="320">
        <v>45</v>
      </c>
      <c r="M2777" s="320">
        <v>1</v>
      </c>
      <c r="N2777" s="333" t="s">
        <v>4096</v>
      </c>
      <c r="O2777" s="333" t="s">
        <v>4096</v>
      </c>
      <c r="P2777" s="334" t="s">
        <v>4096</v>
      </c>
      <c r="Q2777" s="144"/>
    </row>
    <row r="2778" spans="3:17" x14ac:dyDescent="0.2">
      <c r="C2778" s="315">
        <v>1410</v>
      </c>
      <c r="D2778" s="316" t="s">
        <v>2695</v>
      </c>
      <c r="E2778" s="317" t="s">
        <v>3573</v>
      </c>
      <c r="F2778" s="317" t="s">
        <v>3662</v>
      </c>
      <c r="G2778" s="318" t="s">
        <v>3829</v>
      </c>
      <c r="H2778" s="319" t="s">
        <v>84</v>
      </c>
      <c r="I2778" s="319" t="s">
        <v>84</v>
      </c>
      <c r="J2778" s="319" t="s">
        <v>84</v>
      </c>
      <c r="K2778" s="320">
        <v>30</v>
      </c>
      <c r="L2778" s="320">
        <v>45</v>
      </c>
      <c r="M2778" s="320">
        <v>1</v>
      </c>
      <c r="N2778" s="333" t="s">
        <v>4096</v>
      </c>
      <c r="O2778" s="333" t="s">
        <v>4096</v>
      </c>
      <c r="P2778" s="334" t="s">
        <v>4096</v>
      </c>
      <c r="Q2778" s="144"/>
    </row>
    <row r="2779" spans="3:17" x14ac:dyDescent="0.2">
      <c r="C2779" s="315">
        <v>1411</v>
      </c>
      <c r="D2779" s="316" t="s">
        <v>2695</v>
      </c>
      <c r="E2779" s="317" t="s">
        <v>3573</v>
      </c>
      <c r="F2779" s="317" t="s">
        <v>3662</v>
      </c>
      <c r="G2779" s="318" t="s">
        <v>3830</v>
      </c>
      <c r="H2779" s="319" t="s">
        <v>84</v>
      </c>
      <c r="I2779" s="319" t="s">
        <v>84</v>
      </c>
      <c r="J2779" s="319" t="s">
        <v>84</v>
      </c>
      <c r="K2779" s="320">
        <v>30</v>
      </c>
      <c r="L2779" s="320">
        <v>45</v>
      </c>
      <c r="M2779" s="320">
        <v>1</v>
      </c>
      <c r="N2779" s="333" t="s">
        <v>4096</v>
      </c>
      <c r="O2779" s="333" t="s">
        <v>4096</v>
      </c>
      <c r="P2779" s="334" t="s">
        <v>4096</v>
      </c>
      <c r="Q2779" s="144"/>
    </row>
    <row r="2780" spans="3:17" x14ac:dyDescent="0.2">
      <c r="C2780" s="315">
        <v>1502</v>
      </c>
      <c r="D2780" s="316" t="s">
        <v>2695</v>
      </c>
      <c r="E2780" s="317" t="s">
        <v>3573</v>
      </c>
      <c r="F2780" s="317" t="s">
        <v>3663</v>
      </c>
      <c r="G2780" s="318" t="s">
        <v>3831</v>
      </c>
      <c r="H2780" s="319" t="s">
        <v>84</v>
      </c>
      <c r="I2780" s="319" t="s">
        <v>84</v>
      </c>
      <c r="J2780" s="319" t="s">
        <v>84</v>
      </c>
      <c r="K2780" s="320">
        <v>30</v>
      </c>
      <c r="L2780" s="320">
        <v>45</v>
      </c>
      <c r="M2780" s="320">
        <v>1</v>
      </c>
      <c r="N2780" s="333" t="s">
        <v>4096</v>
      </c>
      <c r="O2780" s="333" t="s">
        <v>4096</v>
      </c>
      <c r="P2780" s="334" t="s">
        <v>4096</v>
      </c>
      <c r="Q2780" s="144"/>
    </row>
    <row r="2781" spans="3:17" x14ac:dyDescent="0.2">
      <c r="C2781" s="315">
        <v>281</v>
      </c>
      <c r="D2781" s="316" t="s">
        <v>2700</v>
      </c>
      <c r="E2781" s="317" t="s">
        <v>3573</v>
      </c>
      <c r="F2781" s="317" t="s">
        <v>3663</v>
      </c>
      <c r="G2781" s="318" t="s">
        <v>3832</v>
      </c>
      <c r="H2781" s="319" t="s">
        <v>84</v>
      </c>
      <c r="I2781" s="319" t="s">
        <v>84</v>
      </c>
      <c r="J2781" s="319" t="s">
        <v>84</v>
      </c>
      <c r="K2781" s="320">
        <v>30</v>
      </c>
      <c r="L2781" s="320">
        <v>45</v>
      </c>
      <c r="M2781" s="320">
        <v>1</v>
      </c>
      <c r="N2781" s="333" t="s">
        <v>4096</v>
      </c>
      <c r="O2781" s="333" t="s">
        <v>4096</v>
      </c>
      <c r="P2781" s="334" t="s">
        <v>4096</v>
      </c>
      <c r="Q2781" s="144"/>
    </row>
    <row r="2782" spans="3:17" x14ac:dyDescent="0.2">
      <c r="C2782" s="315">
        <v>282</v>
      </c>
      <c r="D2782" s="316" t="s">
        <v>2700</v>
      </c>
      <c r="E2782" s="317" t="s">
        <v>3573</v>
      </c>
      <c r="F2782" s="317" t="s">
        <v>3664</v>
      </c>
      <c r="G2782" s="318" t="s">
        <v>3833</v>
      </c>
      <c r="H2782" s="319">
        <v>118.3966666666791</v>
      </c>
      <c r="I2782" s="319">
        <v>0</v>
      </c>
      <c r="J2782" s="319">
        <v>0</v>
      </c>
      <c r="K2782" s="320">
        <v>30</v>
      </c>
      <c r="L2782" s="320">
        <v>45</v>
      </c>
      <c r="M2782" s="320">
        <v>1</v>
      </c>
      <c r="N2782" s="333" t="s">
        <v>224</v>
      </c>
      <c r="O2782" s="333" t="s">
        <v>225</v>
      </c>
      <c r="P2782" s="334" t="s">
        <v>225</v>
      </c>
      <c r="Q2782" s="144"/>
    </row>
    <row r="2783" spans="3:17" x14ac:dyDescent="0.2">
      <c r="C2783" s="315">
        <v>283</v>
      </c>
      <c r="D2783" s="316" t="s">
        <v>2700</v>
      </c>
      <c r="E2783" s="317" t="s">
        <v>3573</v>
      </c>
      <c r="F2783" s="317" t="s">
        <v>3664</v>
      </c>
      <c r="G2783" s="318" t="s">
        <v>3834</v>
      </c>
      <c r="H2783" s="319">
        <v>147.28666666669307</v>
      </c>
      <c r="I2783" s="319">
        <v>1.143333333323244</v>
      </c>
      <c r="J2783" s="319">
        <v>0</v>
      </c>
      <c r="K2783" s="320">
        <v>30</v>
      </c>
      <c r="L2783" s="320">
        <v>45</v>
      </c>
      <c r="M2783" s="320">
        <v>1</v>
      </c>
      <c r="N2783" s="333" t="s">
        <v>224</v>
      </c>
      <c r="O2783" s="333" t="s">
        <v>225</v>
      </c>
      <c r="P2783" s="334" t="s">
        <v>225</v>
      </c>
      <c r="Q2783" s="144"/>
    </row>
    <row r="2784" spans="3:17" x14ac:dyDescent="0.2">
      <c r="C2784" s="315">
        <v>1542</v>
      </c>
      <c r="D2784" s="316" t="s">
        <v>2695</v>
      </c>
      <c r="E2784" s="317" t="s">
        <v>3573</v>
      </c>
      <c r="F2784" s="317" t="s">
        <v>3665</v>
      </c>
      <c r="G2784" s="318" t="s">
        <v>3835</v>
      </c>
      <c r="H2784" s="319">
        <v>1.6300000000046566</v>
      </c>
      <c r="I2784" s="319">
        <v>0.28666666669305413</v>
      </c>
      <c r="J2784" s="319">
        <v>0</v>
      </c>
      <c r="K2784" s="320">
        <v>30</v>
      </c>
      <c r="L2784" s="320">
        <v>45</v>
      </c>
      <c r="M2784" s="320">
        <v>1</v>
      </c>
      <c r="N2784" s="333" t="s">
        <v>225</v>
      </c>
      <c r="O2784" s="333" t="s">
        <v>225</v>
      </c>
      <c r="P2784" s="334" t="s">
        <v>225</v>
      </c>
      <c r="Q2784" s="144"/>
    </row>
    <row r="2785" spans="3:17" x14ac:dyDescent="0.2">
      <c r="C2785" s="315">
        <v>1543</v>
      </c>
      <c r="D2785" s="316" t="s">
        <v>2695</v>
      </c>
      <c r="E2785" s="317" t="s">
        <v>3573</v>
      </c>
      <c r="F2785" s="317" t="s">
        <v>3665</v>
      </c>
      <c r="G2785" s="318" t="s">
        <v>3836</v>
      </c>
      <c r="H2785" s="319">
        <v>5.8799999999930153</v>
      </c>
      <c r="I2785" s="319">
        <v>0</v>
      </c>
      <c r="J2785" s="319">
        <v>0</v>
      </c>
      <c r="K2785" s="320">
        <v>30</v>
      </c>
      <c r="L2785" s="320">
        <v>45</v>
      </c>
      <c r="M2785" s="320">
        <v>1</v>
      </c>
      <c r="N2785" s="333" t="s">
        <v>225</v>
      </c>
      <c r="O2785" s="333" t="s">
        <v>225</v>
      </c>
      <c r="P2785" s="334" t="s">
        <v>225</v>
      </c>
      <c r="Q2785" s="144"/>
    </row>
    <row r="2786" spans="3:17" x14ac:dyDescent="0.2">
      <c r="C2786" s="315">
        <v>1559</v>
      </c>
      <c r="D2786" s="316" t="s">
        <v>2695</v>
      </c>
      <c r="E2786" s="317" t="s">
        <v>3573</v>
      </c>
      <c r="F2786" s="317" t="s">
        <v>3666</v>
      </c>
      <c r="G2786" s="318" t="s">
        <v>3837</v>
      </c>
      <c r="H2786" s="319" t="s">
        <v>84</v>
      </c>
      <c r="I2786" s="319" t="s">
        <v>84</v>
      </c>
      <c r="J2786" s="319" t="s">
        <v>84</v>
      </c>
      <c r="K2786" s="320">
        <v>30</v>
      </c>
      <c r="L2786" s="320">
        <v>45</v>
      </c>
      <c r="M2786" s="320">
        <v>1</v>
      </c>
      <c r="N2786" s="333" t="s">
        <v>4096</v>
      </c>
      <c r="O2786" s="333" t="s">
        <v>4096</v>
      </c>
      <c r="P2786" s="334" t="s">
        <v>4096</v>
      </c>
      <c r="Q2786" s="144"/>
    </row>
    <row r="2787" spans="3:17" x14ac:dyDescent="0.2">
      <c r="C2787" s="315">
        <v>1560</v>
      </c>
      <c r="D2787" s="316" t="s">
        <v>2695</v>
      </c>
      <c r="E2787" s="317" t="s">
        <v>3573</v>
      </c>
      <c r="F2787" s="317" t="s">
        <v>3666</v>
      </c>
      <c r="G2787" s="318" t="s">
        <v>3838</v>
      </c>
      <c r="H2787" s="319" t="s">
        <v>84</v>
      </c>
      <c r="I2787" s="319" t="s">
        <v>84</v>
      </c>
      <c r="J2787" s="319" t="s">
        <v>84</v>
      </c>
      <c r="K2787" s="320">
        <v>30</v>
      </c>
      <c r="L2787" s="320">
        <v>45</v>
      </c>
      <c r="M2787" s="320">
        <v>1</v>
      </c>
      <c r="N2787" s="333" t="s">
        <v>4096</v>
      </c>
      <c r="O2787" s="333" t="s">
        <v>4096</v>
      </c>
      <c r="P2787" s="334" t="s">
        <v>4096</v>
      </c>
      <c r="Q2787" s="144"/>
    </row>
    <row r="2788" spans="3:17" x14ac:dyDescent="0.2">
      <c r="C2788" s="315">
        <v>1561</v>
      </c>
      <c r="D2788" s="316" t="s">
        <v>2695</v>
      </c>
      <c r="E2788" s="317" t="s">
        <v>3573</v>
      </c>
      <c r="F2788" s="317" t="s">
        <v>3666</v>
      </c>
      <c r="G2788" s="318" t="s">
        <v>3839</v>
      </c>
      <c r="H2788" s="319">
        <v>1.8633333333302291</v>
      </c>
      <c r="I2788" s="319">
        <v>0</v>
      </c>
      <c r="J2788" s="319">
        <v>0</v>
      </c>
      <c r="K2788" s="320">
        <v>30</v>
      </c>
      <c r="L2788" s="320">
        <v>45</v>
      </c>
      <c r="M2788" s="320">
        <v>1</v>
      </c>
      <c r="N2788" s="333" t="s">
        <v>225</v>
      </c>
      <c r="O2788" s="333" t="s">
        <v>225</v>
      </c>
      <c r="P2788" s="334" t="s">
        <v>225</v>
      </c>
      <c r="Q2788" s="144"/>
    </row>
    <row r="2789" spans="3:17" x14ac:dyDescent="0.2">
      <c r="C2789" s="315">
        <v>1556</v>
      </c>
      <c r="D2789" s="316" t="s">
        <v>2695</v>
      </c>
      <c r="E2789" s="317" t="s">
        <v>3573</v>
      </c>
      <c r="F2789" s="317" t="s">
        <v>3667</v>
      </c>
      <c r="G2789" s="318" t="s">
        <v>3840</v>
      </c>
      <c r="H2789" s="319">
        <v>5.4600000000209548</v>
      </c>
      <c r="I2789" s="319">
        <v>0</v>
      </c>
      <c r="J2789" s="319">
        <v>0</v>
      </c>
      <c r="K2789" s="320">
        <v>30</v>
      </c>
      <c r="L2789" s="320">
        <v>45</v>
      </c>
      <c r="M2789" s="320">
        <v>1</v>
      </c>
      <c r="N2789" s="333" t="s">
        <v>225</v>
      </c>
      <c r="O2789" s="333" t="s">
        <v>225</v>
      </c>
      <c r="P2789" s="334" t="s">
        <v>225</v>
      </c>
      <c r="Q2789" s="144"/>
    </row>
    <row r="2790" spans="3:17" x14ac:dyDescent="0.2">
      <c r="C2790" s="315">
        <v>1557</v>
      </c>
      <c r="D2790" s="316" t="s">
        <v>2695</v>
      </c>
      <c r="E2790" s="317" t="s">
        <v>3573</v>
      </c>
      <c r="F2790" s="317" t="s">
        <v>3667</v>
      </c>
      <c r="G2790" s="318" t="s">
        <v>3841</v>
      </c>
      <c r="H2790" s="319">
        <v>3.5966666666907261</v>
      </c>
      <c r="I2790" s="319">
        <v>14.080000000004658</v>
      </c>
      <c r="J2790" s="319">
        <v>0</v>
      </c>
      <c r="K2790" s="320">
        <v>30</v>
      </c>
      <c r="L2790" s="320">
        <v>45</v>
      </c>
      <c r="M2790" s="320">
        <v>1</v>
      </c>
      <c r="N2790" s="333" t="s">
        <v>225</v>
      </c>
      <c r="O2790" s="333" t="s">
        <v>225</v>
      </c>
      <c r="P2790" s="334" t="s">
        <v>225</v>
      </c>
      <c r="Q2790" s="144"/>
    </row>
    <row r="2791" spans="3:17" x14ac:dyDescent="0.2">
      <c r="C2791" s="315">
        <v>1558</v>
      </c>
      <c r="D2791" s="316" t="s">
        <v>2695</v>
      </c>
      <c r="E2791" s="317" t="s">
        <v>3573</v>
      </c>
      <c r="F2791" s="317" t="s">
        <v>3667</v>
      </c>
      <c r="G2791" s="318" t="s">
        <v>3842</v>
      </c>
      <c r="H2791" s="319" t="s">
        <v>84</v>
      </c>
      <c r="I2791" s="319" t="s">
        <v>84</v>
      </c>
      <c r="J2791" s="319" t="s">
        <v>84</v>
      </c>
      <c r="K2791" s="320">
        <v>30</v>
      </c>
      <c r="L2791" s="320">
        <v>45</v>
      </c>
      <c r="M2791" s="320">
        <v>1</v>
      </c>
      <c r="N2791" s="333" t="s">
        <v>4096</v>
      </c>
      <c r="O2791" s="333" t="s">
        <v>4096</v>
      </c>
      <c r="P2791" s="334" t="s">
        <v>4096</v>
      </c>
      <c r="Q2791" s="144"/>
    </row>
    <row r="2792" spans="3:17" x14ac:dyDescent="0.2">
      <c r="C2792" s="315">
        <v>1584</v>
      </c>
      <c r="D2792" s="316" t="s">
        <v>2695</v>
      </c>
      <c r="E2792" s="317" t="s">
        <v>3573</v>
      </c>
      <c r="F2792" s="317" t="s">
        <v>3668</v>
      </c>
      <c r="G2792" s="318" t="s">
        <v>3843</v>
      </c>
      <c r="H2792" s="319">
        <v>19.103333333332557</v>
      </c>
      <c r="I2792" s="319">
        <v>0</v>
      </c>
      <c r="J2792" s="319">
        <v>0</v>
      </c>
      <c r="K2792" s="320">
        <v>30</v>
      </c>
      <c r="L2792" s="320">
        <v>45</v>
      </c>
      <c r="M2792" s="320">
        <v>1</v>
      </c>
      <c r="N2792" s="333" t="s">
        <v>225</v>
      </c>
      <c r="O2792" s="333" t="s">
        <v>225</v>
      </c>
      <c r="P2792" s="334" t="s">
        <v>225</v>
      </c>
      <c r="Q2792" s="144"/>
    </row>
    <row r="2793" spans="3:17" x14ac:dyDescent="0.2">
      <c r="C2793" s="315">
        <v>1585</v>
      </c>
      <c r="D2793" s="316" t="s">
        <v>2695</v>
      </c>
      <c r="E2793" s="317" t="s">
        <v>3573</v>
      </c>
      <c r="F2793" s="317" t="s">
        <v>3668</v>
      </c>
      <c r="G2793" s="318" t="s">
        <v>3844</v>
      </c>
      <c r="H2793" s="319">
        <v>16.876666666672101</v>
      </c>
      <c r="I2793" s="319">
        <v>2.0500000000116416</v>
      </c>
      <c r="J2793" s="319">
        <v>0</v>
      </c>
      <c r="K2793" s="320">
        <v>30</v>
      </c>
      <c r="L2793" s="320">
        <v>45</v>
      </c>
      <c r="M2793" s="320">
        <v>1</v>
      </c>
      <c r="N2793" s="333" t="s">
        <v>225</v>
      </c>
      <c r="O2793" s="333" t="s">
        <v>225</v>
      </c>
      <c r="P2793" s="334" t="s">
        <v>225</v>
      </c>
      <c r="Q2793" s="144"/>
    </row>
    <row r="2794" spans="3:17" x14ac:dyDescent="0.2">
      <c r="C2794" s="315">
        <v>1617</v>
      </c>
      <c r="D2794" s="316" t="s">
        <v>2695</v>
      </c>
      <c r="E2794" s="317" t="s">
        <v>3573</v>
      </c>
      <c r="F2794" s="317" t="s">
        <v>3669</v>
      </c>
      <c r="G2794" s="318" t="s">
        <v>3845</v>
      </c>
      <c r="H2794" s="319">
        <v>125.31999999994878</v>
      </c>
      <c r="I2794" s="319">
        <v>24.496666666679086</v>
      </c>
      <c r="J2794" s="319">
        <v>0</v>
      </c>
      <c r="K2794" s="320">
        <v>30</v>
      </c>
      <c r="L2794" s="320">
        <v>45</v>
      </c>
      <c r="M2794" s="320">
        <v>1</v>
      </c>
      <c r="N2794" s="333" t="s">
        <v>224</v>
      </c>
      <c r="O2794" s="333" t="s">
        <v>225</v>
      </c>
      <c r="P2794" s="334" t="s">
        <v>225</v>
      </c>
      <c r="Q2794" s="144"/>
    </row>
    <row r="2795" spans="3:17" x14ac:dyDescent="0.2">
      <c r="C2795" s="315">
        <v>1618</v>
      </c>
      <c r="D2795" s="316" t="s">
        <v>2695</v>
      </c>
      <c r="E2795" s="317" t="s">
        <v>3573</v>
      </c>
      <c r="F2795" s="317" t="s">
        <v>3669</v>
      </c>
      <c r="G2795" s="318" t="s">
        <v>3846</v>
      </c>
      <c r="H2795" s="319">
        <v>95.093333333311605</v>
      </c>
      <c r="I2795" s="319">
        <v>11.313333333330229</v>
      </c>
      <c r="J2795" s="319">
        <v>0</v>
      </c>
      <c r="K2795" s="320">
        <v>30</v>
      </c>
      <c r="L2795" s="320">
        <v>45</v>
      </c>
      <c r="M2795" s="320">
        <v>1</v>
      </c>
      <c r="N2795" s="333" t="s">
        <v>224</v>
      </c>
      <c r="O2795" s="333" t="s">
        <v>225</v>
      </c>
      <c r="P2795" s="334" t="s">
        <v>225</v>
      </c>
      <c r="Q2795" s="144"/>
    </row>
    <row r="2796" spans="3:17" x14ac:dyDescent="0.2">
      <c r="C2796" s="315">
        <v>1619</v>
      </c>
      <c r="D2796" s="316" t="s">
        <v>2695</v>
      </c>
      <c r="E2796" s="317" t="s">
        <v>3573</v>
      </c>
      <c r="F2796" s="317" t="s">
        <v>3669</v>
      </c>
      <c r="G2796" s="318" t="s">
        <v>3847</v>
      </c>
      <c r="H2796" s="319">
        <v>731.94333333335817</v>
      </c>
      <c r="I2796" s="319">
        <v>80.036666666669774</v>
      </c>
      <c r="J2796" s="319">
        <v>0</v>
      </c>
      <c r="K2796" s="320">
        <v>30</v>
      </c>
      <c r="L2796" s="320">
        <v>45</v>
      </c>
      <c r="M2796" s="320">
        <v>1</v>
      </c>
      <c r="N2796" s="333" t="s">
        <v>224</v>
      </c>
      <c r="O2796" s="333" t="s">
        <v>224</v>
      </c>
      <c r="P2796" s="334" t="s">
        <v>225</v>
      </c>
      <c r="Q2796" s="144"/>
    </row>
    <row r="2797" spans="3:17" x14ac:dyDescent="0.2">
      <c r="C2797" s="315">
        <v>321</v>
      </c>
      <c r="D2797" s="316" t="s">
        <v>2700</v>
      </c>
      <c r="E2797" s="317" t="s">
        <v>3573</v>
      </c>
      <c r="F2797" s="317" t="s">
        <v>3670</v>
      </c>
      <c r="G2797" s="318" t="s">
        <v>3848</v>
      </c>
      <c r="H2797" s="319">
        <v>5.7466666666092356</v>
      </c>
      <c r="I2797" s="319">
        <v>1.0233333333511838</v>
      </c>
      <c r="J2797" s="319">
        <v>0</v>
      </c>
      <c r="K2797" s="320">
        <v>30</v>
      </c>
      <c r="L2797" s="320">
        <v>45</v>
      </c>
      <c r="M2797" s="320">
        <v>1</v>
      </c>
      <c r="N2797" s="333" t="s">
        <v>225</v>
      </c>
      <c r="O2797" s="333" t="s">
        <v>225</v>
      </c>
      <c r="P2797" s="334" t="s">
        <v>225</v>
      </c>
      <c r="Q2797" s="144"/>
    </row>
    <row r="2798" spans="3:17" x14ac:dyDescent="0.2">
      <c r="C2798" s="315">
        <v>1629</v>
      </c>
      <c r="D2798" s="316" t="s">
        <v>2695</v>
      </c>
      <c r="E2798" s="317" t="s">
        <v>3573</v>
      </c>
      <c r="F2798" s="317" t="s">
        <v>3671</v>
      </c>
      <c r="G2798" s="318" t="s">
        <v>3849</v>
      </c>
      <c r="H2798" s="319" t="s">
        <v>84</v>
      </c>
      <c r="I2798" s="319" t="s">
        <v>84</v>
      </c>
      <c r="J2798" s="319" t="s">
        <v>84</v>
      </c>
      <c r="K2798" s="320">
        <v>30</v>
      </c>
      <c r="L2798" s="320">
        <v>45</v>
      </c>
      <c r="M2798" s="320">
        <v>1</v>
      </c>
      <c r="N2798" s="333" t="s">
        <v>4096</v>
      </c>
      <c r="O2798" s="333" t="s">
        <v>4096</v>
      </c>
      <c r="P2798" s="334" t="s">
        <v>4096</v>
      </c>
      <c r="Q2798" s="144"/>
    </row>
    <row r="2799" spans="3:17" x14ac:dyDescent="0.2">
      <c r="C2799" s="315">
        <v>1630</v>
      </c>
      <c r="D2799" s="316" t="s">
        <v>2695</v>
      </c>
      <c r="E2799" s="317" t="s">
        <v>3573</v>
      </c>
      <c r="F2799" s="317" t="s">
        <v>3671</v>
      </c>
      <c r="G2799" s="318" t="s">
        <v>3850</v>
      </c>
      <c r="H2799" s="319" t="s">
        <v>84</v>
      </c>
      <c r="I2799" s="319" t="s">
        <v>84</v>
      </c>
      <c r="J2799" s="319" t="s">
        <v>84</v>
      </c>
      <c r="K2799" s="320">
        <v>30</v>
      </c>
      <c r="L2799" s="320">
        <v>45</v>
      </c>
      <c r="M2799" s="320">
        <v>1</v>
      </c>
      <c r="N2799" s="333" t="s">
        <v>4096</v>
      </c>
      <c r="O2799" s="333" t="s">
        <v>4096</v>
      </c>
      <c r="P2799" s="334" t="s">
        <v>4096</v>
      </c>
      <c r="Q2799" s="144"/>
    </row>
    <row r="2800" spans="3:17" x14ac:dyDescent="0.2">
      <c r="C2800" s="315">
        <v>1421</v>
      </c>
      <c r="D2800" s="316" t="s">
        <v>2695</v>
      </c>
      <c r="E2800" s="317" t="s">
        <v>3446</v>
      </c>
      <c r="F2800" s="317" t="s">
        <v>3672</v>
      </c>
      <c r="G2800" s="318" t="s">
        <v>3851</v>
      </c>
      <c r="H2800" s="319">
        <v>4.8266666666837414</v>
      </c>
      <c r="I2800" s="319">
        <v>0.13000000000465661</v>
      </c>
      <c r="J2800" s="319">
        <v>0.2</v>
      </c>
      <c r="K2800" s="320">
        <v>30</v>
      </c>
      <c r="L2800" s="320">
        <v>45</v>
      </c>
      <c r="M2800" s="320">
        <v>1</v>
      </c>
      <c r="N2800" s="333" t="s">
        <v>225</v>
      </c>
      <c r="O2800" s="333" t="s">
        <v>225</v>
      </c>
      <c r="P2800" s="334" t="s">
        <v>225</v>
      </c>
      <c r="Q2800" s="144"/>
    </row>
    <row r="2801" spans="3:17" x14ac:dyDescent="0.2">
      <c r="C2801" s="315">
        <v>267</v>
      </c>
      <c r="D2801" s="316" t="s">
        <v>2700</v>
      </c>
      <c r="E2801" s="317" t="s">
        <v>3446</v>
      </c>
      <c r="F2801" s="317" t="s">
        <v>3588</v>
      </c>
      <c r="G2801" s="318" t="s">
        <v>3852</v>
      </c>
      <c r="H2801" s="319">
        <v>293.73999999995578</v>
      </c>
      <c r="I2801" s="319">
        <v>2.8233333333162594</v>
      </c>
      <c r="J2801" s="319">
        <v>0.4</v>
      </c>
      <c r="K2801" s="320">
        <v>30</v>
      </c>
      <c r="L2801" s="320">
        <v>45</v>
      </c>
      <c r="M2801" s="320">
        <v>1</v>
      </c>
      <c r="N2801" s="333" t="s">
        <v>224</v>
      </c>
      <c r="O2801" s="333" t="s">
        <v>225</v>
      </c>
      <c r="P2801" s="334" t="s">
        <v>225</v>
      </c>
      <c r="Q2801" s="144"/>
    </row>
    <row r="2802" spans="3:17" x14ac:dyDescent="0.2">
      <c r="C2802" s="315">
        <v>1427</v>
      </c>
      <c r="D2802" s="316" t="s">
        <v>2695</v>
      </c>
      <c r="E2802" s="317" t="s">
        <v>3446</v>
      </c>
      <c r="F2802" s="317" t="s">
        <v>3588</v>
      </c>
      <c r="G2802" s="318" t="s">
        <v>3853</v>
      </c>
      <c r="H2802" s="319">
        <v>407.80000000004657</v>
      </c>
      <c r="I2802" s="319">
        <v>8.6666666669771075E-2</v>
      </c>
      <c r="J2802" s="319">
        <v>0</v>
      </c>
      <c r="K2802" s="320">
        <v>30</v>
      </c>
      <c r="L2802" s="320">
        <v>45</v>
      </c>
      <c r="M2802" s="320">
        <v>1</v>
      </c>
      <c r="N2802" s="333" t="s">
        <v>224</v>
      </c>
      <c r="O2802" s="333" t="s">
        <v>225</v>
      </c>
      <c r="P2802" s="334" t="s">
        <v>225</v>
      </c>
      <c r="Q2802" s="144"/>
    </row>
    <row r="2803" spans="3:17" x14ac:dyDescent="0.2">
      <c r="C2803" s="315">
        <v>272</v>
      </c>
      <c r="D2803" s="316" t="s">
        <v>2700</v>
      </c>
      <c r="E2803" s="317" t="s">
        <v>3446</v>
      </c>
      <c r="F2803" s="317" t="s">
        <v>3673</v>
      </c>
      <c r="G2803" s="318" t="s">
        <v>3854</v>
      </c>
      <c r="H2803" s="319">
        <v>13.466666666732635</v>
      </c>
      <c r="I2803" s="319">
        <v>2.8333333333488557</v>
      </c>
      <c r="J2803" s="319">
        <v>0.2</v>
      </c>
      <c r="K2803" s="320">
        <v>30</v>
      </c>
      <c r="L2803" s="320">
        <v>45</v>
      </c>
      <c r="M2803" s="320">
        <v>1</v>
      </c>
      <c r="N2803" s="333" t="s">
        <v>225</v>
      </c>
      <c r="O2803" s="333" t="s">
        <v>225</v>
      </c>
      <c r="P2803" s="334" t="s">
        <v>225</v>
      </c>
      <c r="Q2803" s="144"/>
    </row>
    <row r="2804" spans="3:17" x14ac:dyDescent="0.2">
      <c r="C2804" s="315">
        <v>1442</v>
      </c>
      <c r="D2804" s="316" t="s">
        <v>2695</v>
      </c>
      <c r="E2804" s="317" t="s">
        <v>3446</v>
      </c>
      <c r="F2804" s="317" t="s">
        <v>3674</v>
      </c>
      <c r="G2804" s="318" t="s">
        <v>3855</v>
      </c>
      <c r="H2804" s="319" t="s">
        <v>84</v>
      </c>
      <c r="I2804" s="319" t="s">
        <v>84</v>
      </c>
      <c r="J2804" s="319" t="s">
        <v>84</v>
      </c>
      <c r="K2804" s="320">
        <v>30</v>
      </c>
      <c r="L2804" s="320">
        <v>45</v>
      </c>
      <c r="M2804" s="320">
        <v>1</v>
      </c>
      <c r="N2804" s="333" t="s">
        <v>4096</v>
      </c>
      <c r="O2804" s="333" t="s">
        <v>4096</v>
      </c>
      <c r="P2804" s="334" t="s">
        <v>4096</v>
      </c>
      <c r="Q2804" s="144"/>
    </row>
    <row r="2805" spans="3:17" x14ac:dyDescent="0.2">
      <c r="C2805" s="315">
        <v>1445</v>
      </c>
      <c r="D2805" s="316" t="s">
        <v>2695</v>
      </c>
      <c r="E2805" s="317" t="s">
        <v>3446</v>
      </c>
      <c r="F2805" s="317" t="s">
        <v>3675</v>
      </c>
      <c r="G2805" s="318" t="s">
        <v>3856</v>
      </c>
      <c r="H2805" s="319">
        <v>3.4033333333209157</v>
      </c>
      <c r="I2805" s="319">
        <v>0</v>
      </c>
      <c r="J2805" s="319">
        <v>0</v>
      </c>
      <c r="K2805" s="320">
        <v>30</v>
      </c>
      <c r="L2805" s="320">
        <v>45</v>
      </c>
      <c r="M2805" s="320">
        <v>1</v>
      </c>
      <c r="N2805" s="333" t="s">
        <v>225</v>
      </c>
      <c r="O2805" s="333" t="s">
        <v>225</v>
      </c>
      <c r="P2805" s="334" t="s">
        <v>225</v>
      </c>
      <c r="Q2805" s="144"/>
    </row>
    <row r="2806" spans="3:17" x14ac:dyDescent="0.2">
      <c r="C2806" s="315">
        <v>1458</v>
      </c>
      <c r="D2806" s="316" t="s">
        <v>2695</v>
      </c>
      <c r="E2806" s="317" t="s">
        <v>3446</v>
      </c>
      <c r="F2806" s="317" t="s">
        <v>3676</v>
      </c>
      <c r="G2806" s="318" t="s">
        <v>3857</v>
      </c>
      <c r="H2806" s="319">
        <v>2.7833333332906478</v>
      </c>
      <c r="I2806" s="319">
        <v>3.373333333327901</v>
      </c>
      <c r="J2806" s="319">
        <v>0</v>
      </c>
      <c r="K2806" s="320">
        <v>30</v>
      </c>
      <c r="L2806" s="320">
        <v>45</v>
      </c>
      <c r="M2806" s="320">
        <v>1</v>
      </c>
      <c r="N2806" s="333" t="s">
        <v>225</v>
      </c>
      <c r="O2806" s="333" t="s">
        <v>225</v>
      </c>
      <c r="P2806" s="334" t="s">
        <v>225</v>
      </c>
      <c r="Q2806" s="144"/>
    </row>
    <row r="2807" spans="3:17" x14ac:dyDescent="0.2">
      <c r="C2807" s="315">
        <v>1463</v>
      </c>
      <c r="D2807" s="316" t="s">
        <v>2695</v>
      </c>
      <c r="E2807" s="317" t="s">
        <v>3446</v>
      </c>
      <c r="F2807" s="317" t="s">
        <v>3677</v>
      </c>
      <c r="G2807" s="318" t="s">
        <v>3858</v>
      </c>
      <c r="H2807" s="319">
        <v>65.129999999993018</v>
      </c>
      <c r="I2807" s="319">
        <v>47.176666666637175</v>
      </c>
      <c r="J2807" s="319">
        <v>0</v>
      </c>
      <c r="K2807" s="320">
        <v>30</v>
      </c>
      <c r="L2807" s="320">
        <v>45</v>
      </c>
      <c r="M2807" s="320">
        <v>1</v>
      </c>
      <c r="N2807" s="333" t="s">
        <v>224</v>
      </c>
      <c r="O2807" s="333" t="s">
        <v>224</v>
      </c>
      <c r="P2807" s="334" t="s">
        <v>225</v>
      </c>
      <c r="Q2807" s="144"/>
    </row>
    <row r="2808" spans="3:17" x14ac:dyDescent="0.2">
      <c r="C2808" s="315">
        <v>273</v>
      </c>
      <c r="D2808" s="316" t="s">
        <v>2700</v>
      </c>
      <c r="E2808" s="317" t="s">
        <v>3446</v>
      </c>
      <c r="F2808" s="317" t="s">
        <v>3678</v>
      </c>
      <c r="G2808" s="318" t="s">
        <v>3859</v>
      </c>
      <c r="H2808" s="319" t="s">
        <v>84</v>
      </c>
      <c r="I2808" s="319" t="s">
        <v>84</v>
      </c>
      <c r="J2808" s="319" t="s">
        <v>84</v>
      </c>
      <c r="K2808" s="320">
        <v>30</v>
      </c>
      <c r="L2808" s="320">
        <v>45</v>
      </c>
      <c r="M2808" s="320">
        <v>1</v>
      </c>
      <c r="N2808" s="333" t="s">
        <v>4096</v>
      </c>
      <c r="O2808" s="333" t="s">
        <v>4096</v>
      </c>
      <c r="P2808" s="334" t="s">
        <v>4096</v>
      </c>
      <c r="Q2808" s="144"/>
    </row>
    <row r="2809" spans="3:17" x14ac:dyDescent="0.2">
      <c r="C2809" s="315">
        <v>1479</v>
      </c>
      <c r="D2809" s="316" t="s">
        <v>2695</v>
      </c>
      <c r="E2809" s="317" t="s">
        <v>3446</v>
      </c>
      <c r="F2809" s="317" t="s">
        <v>3679</v>
      </c>
      <c r="G2809" s="318" t="s">
        <v>3860</v>
      </c>
      <c r="H2809" s="319">
        <v>247.0299999998999</v>
      </c>
      <c r="I2809" s="319">
        <v>94.38333333337215</v>
      </c>
      <c r="J2809" s="319">
        <v>0</v>
      </c>
      <c r="K2809" s="320">
        <v>30</v>
      </c>
      <c r="L2809" s="320">
        <v>45</v>
      </c>
      <c r="M2809" s="320">
        <v>1</v>
      </c>
      <c r="N2809" s="333" t="s">
        <v>224</v>
      </c>
      <c r="O2809" s="333" t="s">
        <v>224</v>
      </c>
      <c r="P2809" s="334" t="s">
        <v>225</v>
      </c>
      <c r="Q2809" s="144"/>
    </row>
    <row r="2810" spans="3:17" x14ac:dyDescent="0.2">
      <c r="C2810" s="315">
        <v>1480</v>
      </c>
      <c r="D2810" s="316" t="s">
        <v>2695</v>
      </c>
      <c r="E2810" s="317" t="s">
        <v>3446</v>
      </c>
      <c r="F2810" s="317" t="s">
        <v>3679</v>
      </c>
      <c r="G2810" s="318" t="s">
        <v>3861</v>
      </c>
      <c r="H2810" s="319">
        <v>37.229999999993019</v>
      </c>
      <c r="I2810" s="319">
        <v>0</v>
      </c>
      <c r="J2810" s="319">
        <v>0</v>
      </c>
      <c r="K2810" s="320">
        <v>30</v>
      </c>
      <c r="L2810" s="320">
        <v>45</v>
      </c>
      <c r="M2810" s="320">
        <v>1</v>
      </c>
      <c r="N2810" s="333" t="s">
        <v>224</v>
      </c>
      <c r="O2810" s="333" t="s">
        <v>225</v>
      </c>
      <c r="P2810" s="334" t="s">
        <v>225</v>
      </c>
      <c r="Q2810" s="144"/>
    </row>
    <row r="2811" spans="3:17" x14ac:dyDescent="0.2">
      <c r="C2811" s="315">
        <v>278</v>
      </c>
      <c r="D2811" s="316" t="s">
        <v>2700</v>
      </c>
      <c r="E2811" s="317" t="s">
        <v>3446</v>
      </c>
      <c r="F2811" s="317" t="s">
        <v>3679</v>
      </c>
      <c r="G2811" s="318" t="s">
        <v>3862</v>
      </c>
      <c r="H2811" s="319">
        <v>303.98999999990923</v>
      </c>
      <c r="I2811" s="319">
        <v>1.2433333333348857</v>
      </c>
      <c r="J2811" s="319">
        <v>0</v>
      </c>
      <c r="K2811" s="320">
        <v>30</v>
      </c>
      <c r="L2811" s="320">
        <v>45</v>
      </c>
      <c r="M2811" s="320">
        <v>1</v>
      </c>
      <c r="N2811" s="333" t="s">
        <v>224</v>
      </c>
      <c r="O2811" s="333" t="s">
        <v>225</v>
      </c>
      <c r="P2811" s="334" t="s">
        <v>225</v>
      </c>
      <c r="Q2811" s="144"/>
    </row>
    <row r="2812" spans="3:17" x14ac:dyDescent="0.2">
      <c r="C2812" s="315">
        <v>279</v>
      </c>
      <c r="D2812" s="316" t="s">
        <v>2700</v>
      </c>
      <c r="E2812" s="317" t="s">
        <v>3446</v>
      </c>
      <c r="F2812" s="317" t="s">
        <v>3679</v>
      </c>
      <c r="G2812" s="318" t="s">
        <v>3863</v>
      </c>
      <c r="H2812" s="319">
        <v>236.50333333335584</v>
      </c>
      <c r="I2812" s="319">
        <v>1.4133333333651537</v>
      </c>
      <c r="J2812" s="319">
        <v>0</v>
      </c>
      <c r="K2812" s="320">
        <v>30</v>
      </c>
      <c r="L2812" s="320">
        <v>45</v>
      </c>
      <c r="M2812" s="320">
        <v>1</v>
      </c>
      <c r="N2812" s="333" t="s">
        <v>224</v>
      </c>
      <c r="O2812" s="333" t="s">
        <v>225</v>
      </c>
      <c r="P2812" s="334" t="s">
        <v>225</v>
      </c>
      <c r="Q2812" s="144"/>
    </row>
    <row r="2813" spans="3:17" x14ac:dyDescent="0.2">
      <c r="C2813" s="315">
        <v>1485</v>
      </c>
      <c r="D2813" s="316" t="s">
        <v>2695</v>
      </c>
      <c r="E2813" s="317" t="s">
        <v>3446</v>
      </c>
      <c r="F2813" s="317" t="s">
        <v>3679</v>
      </c>
      <c r="G2813" s="318" t="s">
        <v>3864</v>
      </c>
      <c r="H2813" s="319">
        <v>44.966666666662789</v>
      </c>
      <c r="I2813" s="319">
        <v>0</v>
      </c>
      <c r="J2813" s="319">
        <v>0</v>
      </c>
      <c r="K2813" s="320">
        <v>30</v>
      </c>
      <c r="L2813" s="320">
        <v>45</v>
      </c>
      <c r="M2813" s="320">
        <v>1</v>
      </c>
      <c r="N2813" s="333" t="s">
        <v>224</v>
      </c>
      <c r="O2813" s="333" t="s">
        <v>225</v>
      </c>
      <c r="P2813" s="334" t="s">
        <v>225</v>
      </c>
      <c r="Q2813" s="144"/>
    </row>
    <row r="2814" spans="3:17" x14ac:dyDescent="0.2">
      <c r="C2814" s="315">
        <v>1486</v>
      </c>
      <c r="D2814" s="316" t="s">
        <v>2695</v>
      </c>
      <c r="E2814" s="317" t="s">
        <v>3446</v>
      </c>
      <c r="F2814" s="317" t="s">
        <v>3679</v>
      </c>
      <c r="G2814" s="318" t="s">
        <v>3865</v>
      </c>
      <c r="H2814" s="319">
        <v>42.200000000023287</v>
      </c>
      <c r="I2814" s="319">
        <v>0</v>
      </c>
      <c r="J2814" s="319">
        <v>0</v>
      </c>
      <c r="K2814" s="320">
        <v>30</v>
      </c>
      <c r="L2814" s="320">
        <v>45</v>
      </c>
      <c r="M2814" s="320">
        <v>1</v>
      </c>
      <c r="N2814" s="333" t="s">
        <v>224</v>
      </c>
      <c r="O2814" s="333" t="s">
        <v>225</v>
      </c>
      <c r="P2814" s="334" t="s">
        <v>225</v>
      </c>
      <c r="Q2814" s="144"/>
    </row>
    <row r="2815" spans="3:17" x14ac:dyDescent="0.2">
      <c r="C2815" s="315">
        <v>1495</v>
      </c>
      <c r="D2815" s="316" t="s">
        <v>2695</v>
      </c>
      <c r="E2815" s="317" t="s">
        <v>3352</v>
      </c>
      <c r="F2815" s="317" t="s">
        <v>3680</v>
      </c>
      <c r="G2815" s="318" t="s">
        <v>3866</v>
      </c>
      <c r="H2815" s="319">
        <v>17.176666666637175</v>
      </c>
      <c r="I2815" s="319">
        <v>3.7033333333558405</v>
      </c>
      <c r="J2815" s="319">
        <v>0</v>
      </c>
      <c r="K2815" s="320">
        <v>30</v>
      </c>
      <c r="L2815" s="320">
        <v>45</v>
      </c>
      <c r="M2815" s="320">
        <v>1</v>
      </c>
      <c r="N2815" s="333" t="s">
        <v>225</v>
      </c>
      <c r="O2815" s="333" t="s">
        <v>225</v>
      </c>
      <c r="P2815" s="334" t="s">
        <v>225</v>
      </c>
      <c r="Q2815" s="144"/>
    </row>
    <row r="2816" spans="3:17" x14ac:dyDescent="0.2">
      <c r="C2816" s="315">
        <v>280</v>
      </c>
      <c r="D2816" s="316" t="s">
        <v>2700</v>
      </c>
      <c r="E2816" s="317" t="s">
        <v>3446</v>
      </c>
      <c r="F2816" s="317" t="s">
        <v>3680</v>
      </c>
      <c r="G2816" s="318" t="s">
        <v>3867</v>
      </c>
      <c r="H2816" s="319">
        <v>1.1333333333255724</v>
      </c>
      <c r="I2816" s="319">
        <v>1.0100000000093132</v>
      </c>
      <c r="J2816" s="319">
        <v>0</v>
      </c>
      <c r="K2816" s="320">
        <v>30</v>
      </c>
      <c r="L2816" s="320">
        <v>45</v>
      </c>
      <c r="M2816" s="320">
        <v>1</v>
      </c>
      <c r="N2816" s="333" t="s">
        <v>225</v>
      </c>
      <c r="O2816" s="333" t="s">
        <v>225</v>
      </c>
      <c r="P2816" s="334" t="s">
        <v>225</v>
      </c>
      <c r="Q2816" s="144"/>
    </row>
    <row r="2817" spans="3:17" x14ac:dyDescent="0.2">
      <c r="C2817" s="315">
        <v>1548</v>
      </c>
      <c r="D2817" s="316" t="s">
        <v>2695</v>
      </c>
      <c r="E2817" s="317" t="s">
        <v>3446</v>
      </c>
      <c r="F2817" s="317" t="s">
        <v>3681</v>
      </c>
      <c r="G2817" s="318" t="s">
        <v>3868</v>
      </c>
      <c r="H2817" s="319">
        <v>7.5233333332696937</v>
      </c>
      <c r="I2817" s="319">
        <v>0</v>
      </c>
      <c r="J2817" s="319">
        <v>0</v>
      </c>
      <c r="K2817" s="320">
        <v>30</v>
      </c>
      <c r="L2817" s="320">
        <v>45</v>
      </c>
      <c r="M2817" s="320">
        <v>1</v>
      </c>
      <c r="N2817" s="333" t="s">
        <v>225</v>
      </c>
      <c r="O2817" s="333" t="s">
        <v>225</v>
      </c>
      <c r="P2817" s="334" t="s">
        <v>225</v>
      </c>
      <c r="Q2817" s="144"/>
    </row>
    <row r="2818" spans="3:17" x14ac:dyDescent="0.2">
      <c r="C2818" s="315">
        <v>1549</v>
      </c>
      <c r="D2818" s="316" t="s">
        <v>2695</v>
      </c>
      <c r="E2818" s="317" t="s">
        <v>3446</v>
      </c>
      <c r="F2818" s="317" t="s">
        <v>3681</v>
      </c>
      <c r="G2818" s="318" t="s">
        <v>3869</v>
      </c>
      <c r="H2818" s="319">
        <v>8.8966666666441601</v>
      </c>
      <c r="I2818" s="319">
        <v>1.0166666666627862</v>
      </c>
      <c r="J2818" s="319">
        <v>0</v>
      </c>
      <c r="K2818" s="320">
        <v>30</v>
      </c>
      <c r="L2818" s="320">
        <v>45</v>
      </c>
      <c r="M2818" s="320">
        <v>1</v>
      </c>
      <c r="N2818" s="333" t="s">
        <v>225</v>
      </c>
      <c r="O2818" s="333" t="s">
        <v>225</v>
      </c>
      <c r="P2818" s="334" t="s">
        <v>225</v>
      </c>
      <c r="Q2818" s="144"/>
    </row>
    <row r="2819" spans="3:17" x14ac:dyDescent="0.2">
      <c r="C2819" s="315">
        <v>312</v>
      </c>
      <c r="D2819" s="316" t="s">
        <v>2700</v>
      </c>
      <c r="E2819" s="317" t="s">
        <v>3446</v>
      </c>
      <c r="F2819" s="317" t="s">
        <v>3682</v>
      </c>
      <c r="G2819" s="318" t="s">
        <v>3870</v>
      </c>
      <c r="H2819" s="319">
        <v>18.28333333338378</v>
      </c>
      <c r="I2819" s="319">
        <v>2.0033333333325571</v>
      </c>
      <c r="J2819" s="319">
        <v>0</v>
      </c>
      <c r="K2819" s="320">
        <v>30</v>
      </c>
      <c r="L2819" s="320">
        <v>45</v>
      </c>
      <c r="M2819" s="320">
        <v>1</v>
      </c>
      <c r="N2819" s="333" t="s">
        <v>225</v>
      </c>
      <c r="O2819" s="333" t="s">
        <v>225</v>
      </c>
      <c r="P2819" s="334" t="s">
        <v>225</v>
      </c>
      <c r="Q2819" s="144"/>
    </row>
    <row r="2820" spans="3:17" x14ac:dyDescent="0.2">
      <c r="C2820" s="315">
        <v>318</v>
      </c>
      <c r="D2820" s="316" t="s">
        <v>2700</v>
      </c>
      <c r="E2820" s="317" t="s">
        <v>3446</v>
      </c>
      <c r="F2820" s="317" t="s">
        <v>3590</v>
      </c>
      <c r="G2820" s="318" t="s">
        <v>3871</v>
      </c>
      <c r="H2820" s="319">
        <v>27.743333333276681</v>
      </c>
      <c r="I2820" s="319">
        <v>0.1599999999976717</v>
      </c>
      <c r="J2820" s="319">
        <v>0</v>
      </c>
      <c r="K2820" s="320">
        <v>30</v>
      </c>
      <c r="L2820" s="320">
        <v>45</v>
      </c>
      <c r="M2820" s="320">
        <v>1</v>
      </c>
      <c r="N2820" s="333" t="s">
        <v>225</v>
      </c>
      <c r="O2820" s="333" t="s">
        <v>225</v>
      </c>
      <c r="P2820" s="334" t="s">
        <v>225</v>
      </c>
      <c r="Q2820" s="144"/>
    </row>
    <row r="2821" spans="3:17" x14ac:dyDescent="0.2">
      <c r="C2821" s="315">
        <v>319</v>
      </c>
      <c r="D2821" s="316" t="s">
        <v>2700</v>
      </c>
      <c r="E2821" s="317" t="s">
        <v>3446</v>
      </c>
      <c r="F2821" s="317" t="s">
        <v>3590</v>
      </c>
      <c r="G2821" s="318" t="s">
        <v>3872</v>
      </c>
      <c r="H2821" s="319">
        <v>17.799999999976716</v>
      </c>
      <c r="I2821" s="319">
        <v>4.0699999999604186</v>
      </c>
      <c r="J2821" s="319">
        <v>1</v>
      </c>
      <c r="K2821" s="320">
        <v>30</v>
      </c>
      <c r="L2821" s="320">
        <v>45</v>
      </c>
      <c r="M2821" s="320">
        <v>1</v>
      </c>
      <c r="N2821" s="333" t="s">
        <v>225</v>
      </c>
      <c r="O2821" s="333" t="s">
        <v>225</v>
      </c>
      <c r="P2821" s="334" t="s">
        <v>225</v>
      </c>
      <c r="Q2821" s="144"/>
    </row>
    <row r="2822" spans="3:17" x14ac:dyDescent="0.2">
      <c r="C2822" s="315">
        <v>1637</v>
      </c>
      <c r="D2822" s="316" t="s">
        <v>2695</v>
      </c>
      <c r="E2822" s="317" t="s">
        <v>3446</v>
      </c>
      <c r="F2822" s="317" t="s">
        <v>3683</v>
      </c>
      <c r="G2822" s="318" t="s">
        <v>3873</v>
      </c>
      <c r="H2822" s="319">
        <v>4.5566666667116804</v>
      </c>
      <c r="I2822" s="319">
        <v>0.63666666664648808</v>
      </c>
      <c r="J2822" s="319">
        <v>0</v>
      </c>
      <c r="K2822" s="320">
        <v>30</v>
      </c>
      <c r="L2822" s="320">
        <v>45</v>
      </c>
      <c r="M2822" s="320">
        <v>1</v>
      </c>
      <c r="N2822" s="333" t="s">
        <v>225</v>
      </c>
      <c r="O2822" s="333" t="s">
        <v>225</v>
      </c>
      <c r="P2822" s="334" t="s">
        <v>225</v>
      </c>
      <c r="Q2822" s="144"/>
    </row>
    <row r="2823" spans="3:17" x14ac:dyDescent="0.2">
      <c r="C2823" s="315">
        <v>1638</v>
      </c>
      <c r="D2823" s="316" t="s">
        <v>2695</v>
      </c>
      <c r="E2823" s="317" t="s">
        <v>3446</v>
      </c>
      <c r="F2823" s="317" t="s">
        <v>3684</v>
      </c>
      <c r="G2823" s="318" t="s">
        <v>3874</v>
      </c>
      <c r="H2823" s="319">
        <v>0.89000000000232837</v>
      </c>
      <c r="I2823" s="319">
        <v>0.74333333334652707</v>
      </c>
      <c r="J2823" s="319">
        <v>0</v>
      </c>
      <c r="K2823" s="320">
        <v>30</v>
      </c>
      <c r="L2823" s="320">
        <v>45</v>
      </c>
      <c r="M2823" s="320">
        <v>1</v>
      </c>
      <c r="N2823" s="333" t="s">
        <v>225</v>
      </c>
      <c r="O2823" s="333" t="s">
        <v>225</v>
      </c>
      <c r="P2823" s="334" t="s">
        <v>225</v>
      </c>
      <c r="Q2823" s="144"/>
    </row>
    <row r="2824" spans="3:17" x14ac:dyDescent="0.2">
      <c r="C2824" s="315">
        <v>1639</v>
      </c>
      <c r="D2824" s="316" t="s">
        <v>2695</v>
      </c>
      <c r="E2824" s="317" t="s">
        <v>3446</v>
      </c>
      <c r="F2824" s="317" t="s">
        <v>3685</v>
      </c>
      <c r="G2824" s="318" t="s">
        <v>3875</v>
      </c>
      <c r="H2824" s="319" t="s">
        <v>84</v>
      </c>
      <c r="I2824" s="319" t="s">
        <v>84</v>
      </c>
      <c r="J2824" s="319" t="s">
        <v>84</v>
      </c>
      <c r="K2824" s="320">
        <v>30</v>
      </c>
      <c r="L2824" s="320">
        <v>45</v>
      </c>
      <c r="M2824" s="320">
        <v>1</v>
      </c>
      <c r="N2824" s="333" t="s">
        <v>4096</v>
      </c>
      <c r="O2824" s="333" t="s">
        <v>4096</v>
      </c>
      <c r="P2824" s="334" t="s">
        <v>4096</v>
      </c>
      <c r="Q2824" s="144"/>
    </row>
    <row r="2825" spans="3:17" x14ac:dyDescent="0.2">
      <c r="C2825" s="315">
        <v>1640</v>
      </c>
      <c r="D2825" s="316" t="s">
        <v>2695</v>
      </c>
      <c r="E2825" s="317" t="s">
        <v>3446</v>
      </c>
      <c r="F2825" s="317" t="s">
        <v>3686</v>
      </c>
      <c r="G2825" s="318" t="s">
        <v>3876</v>
      </c>
      <c r="H2825" s="319">
        <v>1.0899999999906869</v>
      </c>
      <c r="I2825" s="319">
        <v>0</v>
      </c>
      <c r="J2825" s="319">
        <v>0</v>
      </c>
      <c r="K2825" s="320">
        <v>30</v>
      </c>
      <c r="L2825" s="320">
        <v>45</v>
      </c>
      <c r="M2825" s="320">
        <v>1</v>
      </c>
      <c r="N2825" s="333" t="s">
        <v>225</v>
      </c>
      <c r="O2825" s="333" t="s">
        <v>225</v>
      </c>
      <c r="P2825" s="334" t="s">
        <v>225</v>
      </c>
      <c r="Q2825" s="144"/>
    </row>
    <row r="2826" spans="3:17" x14ac:dyDescent="0.2">
      <c r="C2826" s="315">
        <v>1641</v>
      </c>
      <c r="D2826" s="316" t="s">
        <v>2695</v>
      </c>
      <c r="E2826" s="317" t="s">
        <v>3446</v>
      </c>
      <c r="F2826" s="317" t="s">
        <v>3687</v>
      </c>
      <c r="G2826" s="318" t="s">
        <v>3877</v>
      </c>
      <c r="H2826" s="319">
        <v>1.1366666666697711</v>
      </c>
      <c r="I2826" s="319">
        <v>0</v>
      </c>
      <c r="J2826" s="319">
        <v>0</v>
      </c>
      <c r="K2826" s="320">
        <v>30</v>
      </c>
      <c r="L2826" s="320">
        <v>45</v>
      </c>
      <c r="M2826" s="320">
        <v>1</v>
      </c>
      <c r="N2826" s="333" t="s">
        <v>225</v>
      </c>
      <c r="O2826" s="333" t="s">
        <v>225</v>
      </c>
      <c r="P2826" s="334" t="s">
        <v>225</v>
      </c>
      <c r="Q2826" s="144"/>
    </row>
    <row r="2827" spans="3:17" x14ac:dyDescent="0.2">
      <c r="C2827" s="315">
        <v>1642</v>
      </c>
      <c r="D2827" s="316" t="s">
        <v>2695</v>
      </c>
      <c r="E2827" s="317" t="s">
        <v>3446</v>
      </c>
      <c r="F2827" s="317" t="s">
        <v>3687</v>
      </c>
      <c r="G2827" s="318" t="s">
        <v>3878</v>
      </c>
      <c r="H2827" s="319">
        <v>1.193333333346527</v>
      </c>
      <c r="I2827" s="319">
        <v>0</v>
      </c>
      <c r="J2827" s="319">
        <v>0</v>
      </c>
      <c r="K2827" s="320">
        <v>30</v>
      </c>
      <c r="L2827" s="320">
        <v>45</v>
      </c>
      <c r="M2827" s="320">
        <v>1</v>
      </c>
      <c r="N2827" s="333" t="s">
        <v>225</v>
      </c>
      <c r="O2827" s="333" t="s">
        <v>225</v>
      </c>
      <c r="P2827" s="334" t="s">
        <v>225</v>
      </c>
      <c r="Q2827" s="144"/>
    </row>
    <row r="2828" spans="3:17" x14ac:dyDescent="0.2">
      <c r="C2828" s="315">
        <v>1649</v>
      </c>
      <c r="D2828" s="316" t="s">
        <v>2695</v>
      </c>
      <c r="E2828" s="317" t="s">
        <v>3446</v>
      </c>
      <c r="F2828" s="317" t="s">
        <v>3688</v>
      </c>
      <c r="G2828" s="318" t="s">
        <v>3879</v>
      </c>
      <c r="H2828" s="319" t="s">
        <v>84</v>
      </c>
      <c r="I2828" s="319" t="s">
        <v>84</v>
      </c>
      <c r="J2828" s="319" t="s">
        <v>84</v>
      </c>
      <c r="K2828" s="320">
        <v>30</v>
      </c>
      <c r="L2828" s="320">
        <v>45</v>
      </c>
      <c r="M2828" s="320">
        <v>1</v>
      </c>
      <c r="N2828" s="333" t="s">
        <v>4096</v>
      </c>
      <c r="O2828" s="333" t="s">
        <v>4096</v>
      </c>
      <c r="P2828" s="334" t="s">
        <v>4096</v>
      </c>
      <c r="Q2828" s="144"/>
    </row>
    <row r="2829" spans="3:17" x14ac:dyDescent="0.2">
      <c r="C2829" s="315">
        <v>1650</v>
      </c>
      <c r="D2829" s="316" t="s">
        <v>2695</v>
      </c>
      <c r="E2829" s="317" t="s">
        <v>3446</v>
      </c>
      <c r="F2829" s="317" t="s">
        <v>3689</v>
      </c>
      <c r="G2829" s="318" t="s">
        <v>3880</v>
      </c>
      <c r="H2829" s="319">
        <v>54.613333333376801</v>
      </c>
      <c r="I2829" s="319">
        <v>1.7166666666744277</v>
      </c>
      <c r="J2829" s="319">
        <v>0</v>
      </c>
      <c r="K2829" s="320">
        <v>30</v>
      </c>
      <c r="L2829" s="320">
        <v>45</v>
      </c>
      <c r="M2829" s="320">
        <v>1</v>
      </c>
      <c r="N2829" s="333" t="s">
        <v>224</v>
      </c>
      <c r="O2829" s="333" t="s">
        <v>225</v>
      </c>
      <c r="P2829" s="334" t="s">
        <v>225</v>
      </c>
      <c r="Q2829" s="144"/>
    </row>
    <row r="2830" spans="3:17" x14ac:dyDescent="0.2">
      <c r="C2830" s="315">
        <v>1656</v>
      </c>
      <c r="D2830" s="316" t="s">
        <v>2695</v>
      </c>
      <c r="E2830" s="317" t="s">
        <v>3446</v>
      </c>
      <c r="F2830" s="317" t="s">
        <v>3690</v>
      </c>
      <c r="G2830" s="318" t="s">
        <v>3881</v>
      </c>
      <c r="H2830" s="319" t="s">
        <v>84</v>
      </c>
      <c r="I2830" s="319" t="s">
        <v>84</v>
      </c>
      <c r="J2830" s="319" t="s">
        <v>84</v>
      </c>
      <c r="K2830" s="320">
        <v>30</v>
      </c>
      <c r="L2830" s="320">
        <v>45</v>
      </c>
      <c r="M2830" s="320">
        <v>1</v>
      </c>
      <c r="N2830" s="333" t="s">
        <v>4096</v>
      </c>
      <c r="O2830" s="333" t="s">
        <v>4096</v>
      </c>
      <c r="P2830" s="334" t="s">
        <v>4096</v>
      </c>
      <c r="Q2830" s="144"/>
    </row>
    <row r="2831" spans="3:17" x14ac:dyDescent="0.2">
      <c r="C2831" s="315">
        <v>1660</v>
      </c>
      <c r="D2831" s="316" t="s">
        <v>2695</v>
      </c>
      <c r="E2831" s="317" t="s">
        <v>3446</v>
      </c>
      <c r="F2831" s="317" t="s">
        <v>3591</v>
      </c>
      <c r="G2831" s="318" t="s">
        <v>3882</v>
      </c>
      <c r="H2831" s="319">
        <v>0.43333333334885538</v>
      </c>
      <c r="I2831" s="319">
        <v>0</v>
      </c>
      <c r="J2831" s="319">
        <v>0</v>
      </c>
      <c r="K2831" s="320">
        <v>30</v>
      </c>
      <c r="L2831" s="320">
        <v>45</v>
      </c>
      <c r="M2831" s="320">
        <v>1</v>
      </c>
      <c r="N2831" s="333" t="s">
        <v>225</v>
      </c>
      <c r="O2831" s="333" t="s">
        <v>225</v>
      </c>
      <c r="P2831" s="334" t="s">
        <v>225</v>
      </c>
      <c r="Q2831" s="144"/>
    </row>
    <row r="2832" spans="3:17" x14ac:dyDescent="0.2">
      <c r="C2832" s="315">
        <v>1659</v>
      </c>
      <c r="D2832" s="316" t="s">
        <v>2695</v>
      </c>
      <c r="E2832" s="317" t="s">
        <v>3446</v>
      </c>
      <c r="F2832" s="317" t="s">
        <v>3591</v>
      </c>
      <c r="G2832" s="318" t="s">
        <v>3883</v>
      </c>
      <c r="H2832" s="319">
        <v>1.0200000000069849</v>
      </c>
      <c r="I2832" s="319">
        <v>2.4099999999627473</v>
      </c>
      <c r="J2832" s="319">
        <v>0</v>
      </c>
      <c r="K2832" s="320">
        <v>30</v>
      </c>
      <c r="L2832" s="320">
        <v>45</v>
      </c>
      <c r="M2832" s="320">
        <v>1</v>
      </c>
      <c r="N2832" s="333" t="s">
        <v>225</v>
      </c>
      <c r="O2832" s="333" t="s">
        <v>225</v>
      </c>
      <c r="P2832" s="334" t="s">
        <v>225</v>
      </c>
      <c r="Q2832" s="144"/>
    </row>
    <row r="2833" spans="3:18" x14ac:dyDescent="0.2">
      <c r="C2833" s="315">
        <v>1433</v>
      </c>
      <c r="D2833" s="316" t="s">
        <v>2695</v>
      </c>
      <c r="E2833" s="317" t="s">
        <v>87</v>
      </c>
      <c r="F2833" s="317" t="s">
        <v>3576</v>
      </c>
      <c r="G2833" s="318" t="s">
        <v>3884</v>
      </c>
      <c r="H2833" s="319">
        <v>1.706666666676756</v>
      </c>
      <c r="I2833" s="319">
        <v>1.1633333333185873</v>
      </c>
      <c r="J2833" s="319">
        <v>0</v>
      </c>
      <c r="K2833" s="320">
        <v>30</v>
      </c>
      <c r="L2833" s="320">
        <v>45</v>
      </c>
      <c r="M2833" s="320">
        <v>1</v>
      </c>
      <c r="N2833" s="333" t="s">
        <v>225</v>
      </c>
      <c r="O2833" s="333" t="s">
        <v>225</v>
      </c>
      <c r="P2833" s="334" t="s">
        <v>225</v>
      </c>
      <c r="Q2833" s="144"/>
    </row>
    <row r="2834" spans="3:18" x14ac:dyDescent="0.2">
      <c r="C2834" s="315">
        <v>1434</v>
      </c>
      <c r="D2834" s="316" t="s">
        <v>2695</v>
      </c>
      <c r="E2834" s="317" t="s">
        <v>87</v>
      </c>
      <c r="F2834" s="317" t="s">
        <v>3576</v>
      </c>
      <c r="G2834" s="318" t="s">
        <v>3885</v>
      </c>
      <c r="H2834" s="319">
        <v>0</v>
      </c>
      <c r="I2834" s="319">
        <v>5.7399999999557627</v>
      </c>
      <c r="J2834" s="319">
        <v>0.2</v>
      </c>
      <c r="K2834" s="320">
        <v>30</v>
      </c>
      <c r="L2834" s="320">
        <v>45</v>
      </c>
      <c r="M2834" s="320">
        <v>1</v>
      </c>
      <c r="N2834" s="333" t="s">
        <v>225</v>
      </c>
      <c r="O2834" s="333" t="s">
        <v>225</v>
      </c>
      <c r="P2834" s="334" t="s">
        <v>225</v>
      </c>
      <c r="Q2834" s="145"/>
    </row>
    <row r="2835" spans="3:18" x14ac:dyDescent="0.2">
      <c r="C2835" s="315">
        <v>1487</v>
      </c>
      <c r="D2835" s="316" t="s">
        <v>2695</v>
      </c>
      <c r="E2835" s="317" t="s">
        <v>87</v>
      </c>
      <c r="F2835" s="317" t="s">
        <v>3691</v>
      </c>
      <c r="G2835" s="318" t="s">
        <v>3886</v>
      </c>
      <c r="H2835" s="319">
        <v>1.2699999999837019</v>
      </c>
      <c r="I2835" s="319">
        <v>0.24666666666744277</v>
      </c>
      <c r="J2835" s="319">
        <v>0</v>
      </c>
      <c r="K2835" s="320">
        <v>30</v>
      </c>
      <c r="L2835" s="320">
        <v>45</v>
      </c>
      <c r="M2835" s="320">
        <v>1</v>
      </c>
      <c r="N2835" s="333" t="s">
        <v>225</v>
      </c>
      <c r="O2835" s="333" t="s">
        <v>225</v>
      </c>
      <c r="P2835" s="334" t="s">
        <v>225</v>
      </c>
      <c r="Q2835" s="144"/>
    </row>
    <row r="2836" spans="3:18" x14ac:dyDescent="0.2">
      <c r="C2836" s="315">
        <v>1488</v>
      </c>
      <c r="D2836" s="316" t="s">
        <v>2695</v>
      </c>
      <c r="E2836" s="317" t="s">
        <v>87</v>
      </c>
      <c r="F2836" s="317" t="s">
        <v>3691</v>
      </c>
      <c r="G2836" s="318" t="s">
        <v>3887</v>
      </c>
      <c r="H2836" s="319">
        <v>0.54000000001396986</v>
      </c>
      <c r="I2836" s="319">
        <v>0</v>
      </c>
      <c r="J2836" s="319">
        <v>0</v>
      </c>
      <c r="K2836" s="320">
        <v>30</v>
      </c>
      <c r="L2836" s="320">
        <v>45</v>
      </c>
      <c r="M2836" s="320">
        <v>1</v>
      </c>
      <c r="N2836" s="333" t="s">
        <v>225</v>
      </c>
      <c r="O2836" s="333" t="s">
        <v>225</v>
      </c>
      <c r="P2836" s="334" t="s">
        <v>225</v>
      </c>
      <c r="Q2836" s="145"/>
    </row>
    <row r="2837" spans="3:18" x14ac:dyDescent="0.2">
      <c r="C2837" s="315">
        <v>1564</v>
      </c>
      <c r="D2837" s="316" t="s">
        <v>2695</v>
      </c>
      <c r="E2837" s="317" t="s">
        <v>87</v>
      </c>
      <c r="F2837" s="317" t="s">
        <v>3692</v>
      </c>
      <c r="G2837" s="318" t="s">
        <v>3888</v>
      </c>
      <c r="H2837" s="319">
        <v>5.0933333333465276</v>
      </c>
      <c r="I2837" s="319">
        <v>2.3233333333628252</v>
      </c>
      <c r="J2837" s="319">
        <v>0.2</v>
      </c>
      <c r="K2837" s="320">
        <v>30</v>
      </c>
      <c r="L2837" s="320">
        <v>45</v>
      </c>
      <c r="M2837" s="320">
        <v>1</v>
      </c>
      <c r="N2837" s="333" t="s">
        <v>225</v>
      </c>
      <c r="O2837" s="333" t="s">
        <v>225</v>
      </c>
      <c r="P2837" s="334" t="s">
        <v>225</v>
      </c>
      <c r="Q2837" s="144"/>
    </row>
    <row r="2838" spans="3:18" x14ac:dyDescent="0.2">
      <c r="C2838" s="315">
        <v>1635</v>
      </c>
      <c r="D2838" s="316" t="s">
        <v>2695</v>
      </c>
      <c r="E2838" s="317" t="s">
        <v>87</v>
      </c>
      <c r="F2838" s="317" t="s">
        <v>3693</v>
      </c>
      <c r="G2838" s="318" t="s">
        <v>3889</v>
      </c>
      <c r="H2838" s="319">
        <v>0</v>
      </c>
      <c r="I2838" s="319">
        <v>2.34000000001397</v>
      </c>
      <c r="J2838" s="319">
        <v>0</v>
      </c>
      <c r="K2838" s="320">
        <v>30</v>
      </c>
      <c r="L2838" s="320">
        <v>45</v>
      </c>
      <c r="M2838" s="320">
        <v>1</v>
      </c>
      <c r="N2838" s="333" t="s">
        <v>225</v>
      </c>
      <c r="O2838" s="333" t="s">
        <v>225</v>
      </c>
      <c r="P2838" s="334" t="s">
        <v>225</v>
      </c>
      <c r="Q2838" s="144"/>
    </row>
    <row r="2839" spans="3:18" x14ac:dyDescent="0.2">
      <c r="C2839" s="315">
        <v>1670</v>
      </c>
      <c r="D2839" s="316" t="s">
        <v>2695</v>
      </c>
      <c r="E2839" s="317" t="s">
        <v>87</v>
      </c>
      <c r="F2839" s="317" t="s">
        <v>3664</v>
      </c>
      <c r="G2839" s="318" t="s">
        <v>3890</v>
      </c>
      <c r="H2839" s="319">
        <v>8.1866666666348475</v>
      </c>
      <c r="I2839" s="319">
        <v>0</v>
      </c>
      <c r="J2839" s="319">
        <v>0</v>
      </c>
      <c r="K2839" s="320">
        <v>30</v>
      </c>
      <c r="L2839" s="320">
        <v>45</v>
      </c>
      <c r="M2839" s="320">
        <v>1</v>
      </c>
      <c r="N2839" s="333" t="s">
        <v>225</v>
      </c>
      <c r="O2839" s="333" t="s">
        <v>225</v>
      </c>
      <c r="P2839" s="334" t="s">
        <v>225</v>
      </c>
      <c r="Q2839" s="144"/>
    </row>
    <row r="2840" spans="3:18" x14ac:dyDescent="0.2">
      <c r="C2840" s="315">
        <v>1413</v>
      </c>
      <c r="D2840" s="316" t="s">
        <v>2695</v>
      </c>
      <c r="E2840" s="317" t="s">
        <v>3355</v>
      </c>
      <c r="F2840" s="317" t="s">
        <v>3694</v>
      </c>
      <c r="G2840" s="318" t="s">
        <v>3891</v>
      </c>
      <c r="H2840" s="319">
        <v>3.1133333333185877</v>
      </c>
      <c r="I2840" s="319">
        <v>4.6666666644159707E-2</v>
      </c>
      <c r="J2840" s="319">
        <v>0</v>
      </c>
      <c r="K2840" s="320">
        <v>30</v>
      </c>
      <c r="L2840" s="320">
        <v>45</v>
      </c>
      <c r="M2840" s="320">
        <v>1</v>
      </c>
      <c r="N2840" s="333" t="s">
        <v>225</v>
      </c>
      <c r="O2840" s="333" t="s">
        <v>225</v>
      </c>
      <c r="P2840" s="334" t="s">
        <v>225</v>
      </c>
      <c r="Q2840" s="144"/>
    </row>
    <row r="2841" spans="3:18" x14ac:dyDescent="0.2">
      <c r="C2841" s="315">
        <v>1473</v>
      </c>
      <c r="D2841" s="316" t="s">
        <v>2695</v>
      </c>
      <c r="E2841" s="317" t="s">
        <v>3355</v>
      </c>
      <c r="F2841" s="317" t="s">
        <v>3695</v>
      </c>
      <c r="G2841" s="318" t="s">
        <v>3892</v>
      </c>
      <c r="H2841" s="319">
        <v>1.3666666666511447</v>
      </c>
      <c r="I2841" s="319">
        <v>0</v>
      </c>
      <c r="J2841" s="319">
        <v>0</v>
      </c>
      <c r="K2841" s="320">
        <v>30</v>
      </c>
      <c r="L2841" s="320">
        <v>45</v>
      </c>
      <c r="M2841" s="320">
        <v>1</v>
      </c>
      <c r="N2841" s="333" t="s">
        <v>225</v>
      </c>
      <c r="O2841" s="333" t="s">
        <v>225</v>
      </c>
      <c r="P2841" s="334" t="s">
        <v>225</v>
      </c>
      <c r="Q2841" s="144"/>
    </row>
    <row r="2842" spans="3:18" x14ac:dyDescent="0.2">
      <c r="C2842" s="315">
        <v>1491</v>
      </c>
      <c r="D2842" s="316" t="s">
        <v>2695</v>
      </c>
      <c r="E2842" s="317" t="s">
        <v>3355</v>
      </c>
      <c r="F2842" s="317" t="s">
        <v>3696</v>
      </c>
      <c r="G2842" s="318" t="s">
        <v>3893</v>
      </c>
      <c r="H2842" s="319">
        <v>1.4566666666651145</v>
      </c>
      <c r="I2842" s="319">
        <v>0.10000000001164154</v>
      </c>
      <c r="J2842" s="319">
        <v>0</v>
      </c>
      <c r="K2842" s="320">
        <v>30</v>
      </c>
      <c r="L2842" s="320">
        <v>45</v>
      </c>
      <c r="M2842" s="320">
        <v>1</v>
      </c>
      <c r="N2842" s="333" t="s">
        <v>225</v>
      </c>
      <c r="O2842" s="333" t="s">
        <v>225</v>
      </c>
      <c r="P2842" s="334" t="s">
        <v>225</v>
      </c>
      <c r="Q2842" s="145"/>
      <c r="R2842" s="112"/>
    </row>
    <row r="2843" spans="3:18" x14ac:dyDescent="0.2">
      <c r="C2843" s="315">
        <v>1602</v>
      </c>
      <c r="D2843" s="316" t="s">
        <v>2695</v>
      </c>
      <c r="E2843" s="317" t="s">
        <v>3355</v>
      </c>
      <c r="F2843" s="317" t="s">
        <v>3697</v>
      </c>
      <c r="G2843" s="318" t="s">
        <v>3894</v>
      </c>
      <c r="H2843" s="319">
        <v>2.3166666666395033</v>
      </c>
      <c r="I2843" s="319">
        <v>0</v>
      </c>
      <c r="J2843" s="319">
        <v>0</v>
      </c>
      <c r="K2843" s="320">
        <v>30</v>
      </c>
      <c r="L2843" s="320">
        <v>45</v>
      </c>
      <c r="M2843" s="320">
        <v>1</v>
      </c>
      <c r="N2843" s="333" t="s">
        <v>225</v>
      </c>
      <c r="O2843" s="333" t="s">
        <v>225</v>
      </c>
      <c r="P2843" s="334" t="s">
        <v>225</v>
      </c>
      <c r="Q2843" s="145"/>
      <c r="R2843" s="112"/>
    </row>
    <row r="2844" spans="3:18" x14ac:dyDescent="0.2">
      <c r="C2844" s="315">
        <v>1603</v>
      </c>
      <c r="D2844" s="316" t="s">
        <v>2695</v>
      </c>
      <c r="E2844" s="317" t="s">
        <v>3355</v>
      </c>
      <c r="F2844" s="317" t="s">
        <v>3698</v>
      </c>
      <c r="G2844" s="318" t="s">
        <v>3895</v>
      </c>
      <c r="H2844" s="319">
        <v>7.6900000000256119</v>
      </c>
      <c r="I2844" s="319">
        <v>0</v>
      </c>
      <c r="J2844" s="319">
        <v>0</v>
      </c>
      <c r="K2844" s="320">
        <v>30</v>
      </c>
      <c r="L2844" s="320">
        <v>45</v>
      </c>
      <c r="M2844" s="320">
        <v>1</v>
      </c>
      <c r="N2844" s="333" t="s">
        <v>225</v>
      </c>
      <c r="O2844" s="333" t="s">
        <v>225</v>
      </c>
      <c r="P2844" s="334" t="s">
        <v>225</v>
      </c>
      <c r="Q2844" s="144"/>
    </row>
    <row r="2845" spans="3:18" x14ac:dyDescent="0.2">
      <c r="C2845" s="315">
        <v>1505</v>
      </c>
      <c r="D2845" s="316" t="s">
        <v>2695</v>
      </c>
      <c r="E2845" s="317" t="s">
        <v>3356</v>
      </c>
      <c r="F2845" s="317" t="s">
        <v>3699</v>
      </c>
      <c r="G2845" s="318" t="s">
        <v>3896</v>
      </c>
      <c r="H2845" s="319" t="s">
        <v>84</v>
      </c>
      <c r="I2845" s="319" t="s">
        <v>84</v>
      </c>
      <c r="J2845" s="319" t="s">
        <v>84</v>
      </c>
      <c r="K2845" s="320">
        <v>30</v>
      </c>
      <c r="L2845" s="320">
        <v>45</v>
      </c>
      <c r="M2845" s="320">
        <v>1</v>
      </c>
      <c r="N2845" s="333" t="s">
        <v>4096</v>
      </c>
      <c r="O2845" s="333" t="s">
        <v>4096</v>
      </c>
      <c r="P2845" s="334" t="s">
        <v>4096</v>
      </c>
      <c r="Q2845" s="144"/>
    </row>
    <row r="2846" spans="3:18" x14ac:dyDescent="0.2">
      <c r="C2846" s="315">
        <v>1608</v>
      </c>
      <c r="D2846" s="316" t="s">
        <v>2695</v>
      </c>
      <c r="E2846" s="317" t="s">
        <v>3356</v>
      </c>
      <c r="F2846" s="317" t="s">
        <v>3700</v>
      </c>
      <c r="G2846" s="318" t="s">
        <v>3897</v>
      </c>
      <c r="H2846" s="319" t="s">
        <v>84</v>
      </c>
      <c r="I2846" s="319" t="s">
        <v>84</v>
      </c>
      <c r="J2846" s="319" t="s">
        <v>84</v>
      </c>
      <c r="K2846" s="320">
        <v>30</v>
      </c>
      <c r="L2846" s="320">
        <v>45</v>
      </c>
      <c r="M2846" s="320">
        <v>1</v>
      </c>
      <c r="N2846" s="333" t="s">
        <v>4096</v>
      </c>
      <c r="O2846" s="333" t="s">
        <v>4096</v>
      </c>
      <c r="P2846" s="334" t="s">
        <v>4096</v>
      </c>
      <c r="Q2846" s="144"/>
    </row>
    <row r="2847" spans="3:18" x14ac:dyDescent="0.2">
      <c r="C2847" s="315">
        <v>1609</v>
      </c>
      <c r="D2847" s="316" t="s">
        <v>2695</v>
      </c>
      <c r="E2847" s="317" t="s">
        <v>3356</v>
      </c>
      <c r="F2847" s="317" t="s">
        <v>3700</v>
      </c>
      <c r="G2847" s="318" t="s">
        <v>3898</v>
      </c>
      <c r="H2847" s="319">
        <v>6.8066666666767563</v>
      </c>
      <c r="I2847" s="319">
        <v>1.4233333333279008</v>
      </c>
      <c r="J2847" s="319">
        <v>0</v>
      </c>
      <c r="K2847" s="320">
        <v>30</v>
      </c>
      <c r="L2847" s="320">
        <v>45</v>
      </c>
      <c r="M2847" s="320">
        <v>1</v>
      </c>
      <c r="N2847" s="333" t="s">
        <v>225</v>
      </c>
      <c r="O2847" s="333" t="s">
        <v>225</v>
      </c>
      <c r="P2847" s="334" t="s">
        <v>225</v>
      </c>
      <c r="Q2847" s="144"/>
    </row>
    <row r="2848" spans="3:18" x14ac:dyDescent="0.2">
      <c r="C2848" s="315">
        <v>1615</v>
      </c>
      <c r="D2848" s="316" t="s">
        <v>2695</v>
      </c>
      <c r="E2848" s="317" t="s">
        <v>3356</v>
      </c>
      <c r="F2848" s="317" t="s">
        <v>3701</v>
      </c>
      <c r="G2848" s="318" t="s">
        <v>3899</v>
      </c>
      <c r="H2848" s="319">
        <v>29.889999999990689</v>
      </c>
      <c r="I2848" s="319">
        <v>1.6400000000023285</v>
      </c>
      <c r="J2848" s="319">
        <v>0</v>
      </c>
      <c r="K2848" s="320">
        <v>30</v>
      </c>
      <c r="L2848" s="320">
        <v>45</v>
      </c>
      <c r="M2848" s="320">
        <v>1</v>
      </c>
      <c r="N2848" s="333" t="s">
        <v>225</v>
      </c>
      <c r="O2848" s="333" t="s">
        <v>225</v>
      </c>
      <c r="P2848" s="334" t="s">
        <v>225</v>
      </c>
      <c r="Q2848" s="144"/>
    </row>
    <row r="2849" spans="3:17" x14ac:dyDescent="0.2">
      <c r="C2849" s="315">
        <v>1616</v>
      </c>
      <c r="D2849" s="316" t="s">
        <v>2695</v>
      </c>
      <c r="E2849" s="317" t="s">
        <v>3356</v>
      </c>
      <c r="F2849" s="317" t="s">
        <v>3701</v>
      </c>
      <c r="G2849" s="318" t="s">
        <v>3900</v>
      </c>
      <c r="H2849" s="319">
        <v>0</v>
      </c>
      <c r="I2849" s="319">
        <v>1.6666666666511447</v>
      </c>
      <c r="J2849" s="319">
        <v>0</v>
      </c>
      <c r="K2849" s="320">
        <v>30</v>
      </c>
      <c r="L2849" s="320">
        <v>45</v>
      </c>
      <c r="M2849" s="320">
        <v>1</v>
      </c>
      <c r="N2849" s="333" t="s">
        <v>225</v>
      </c>
      <c r="O2849" s="333" t="s">
        <v>225</v>
      </c>
      <c r="P2849" s="334" t="s">
        <v>225</v>
      </c>
      <c r="Q2849" s="144"/>
    </row>
    <row r="2850" spans="3:17" x14ac:dyDescent="0.2">
      <c r="C2850" s="315">
        <v>1447</v>
      </c>
      <c r="D2850" s="316" t="s">
        <v>2695</v>
      </c>
      <c r="E2850" s="317" t="s">
        <v>3357</v>
      </c>
      <c r="F2850" s="317" t="s">
        <v>3702</v>
      </c>
      <c r="G2850" s="318" t="s">
        <v>3901</v>
      </c>
      <c r="H2850" s="319" t="s">
        <v>84</v>
      </c>
      <c r="I2850" s="319" t="s">
        <v>84</v>
      </c>
      <c r="J2850" s="319" t="s">
        <v>84</v>
      </c>
      <c r="K2850" s="320">
        <v>30</v>
      </c>
      <c r="L2850" s="320">
        <v>45</v>
      </c>
      <c r="M2850" s="320">
        <v>1</v>
      </c>
      <c r="N2850" s="333" t="s">
        <v>4096</v>
      </c>
      <c r="O2850" s="333" t="s">
        <v>4096</v>
      </c>
      <c r="P2850" s="334" t="s">
        <v>4096</v>
      </c>
      <c r="Q2850" s="144"/>
    </row>
    <row r="2851" spans="3:17" x14ac:dyDescent="0.2">
      <c r="C2851" s="315">
        <v>1448</v>
      </c>
      <c r="D2851" s="316" t="s">
        <v>2695</v>
      </c>
      <c r="E2851" s="317" t="s">
        <v>3357</v>
      </c>
      <c r="F2851" s="317" t="s">
        <v>3702</v>
      </c>
      <c r="G2851" s="318" t="s">
        <v>3902</v>
      </c>
      <c r="H2851" s="319" t="s">
        <v>84</v>
      </c>
      <c r="I2851" s="319" t="s">
        <v>84</v>
      </c>
      <c r="J2851" s="319" t="s">
        <v>84</v>
      </c>
      <c r="K2851" s="320">
        <v>30</v>
      </c>
      <c r="L2851" s="320">
        <v>45</v>
      </c>
      <c r="M2851" s="320">
        <v>1</v>
      </c>
      <c r="N2851" s="333" t="s">
        <v>4096</v>
      </c>
      <c r="O2851" s="333" t="s">
        <v>4096</v>
      </c>
      <c r="P2851" s="334" t="s">
        <v>4096</v>
      </c>
      <c r="Q2851" s="144"/>
    </row>
    <row r="2852" spans="3:17" x14ac:dyDescent="0.2">
      <c r="C2852" s="315">
        <v>1544</v>
      </c>
      <c r="D2852" s="316" t="s">
        <v>2695</v>
      </c>
      <c r="E2852" s="317" t="s">
        <v>3359</v>
      </c>
      <c r="F2852" s="317" t="s">
        <v>3703</v>
      </c>
      <c r="G2852" s="318" t="s">
        <v>3903</v>
      </c>
      <c r="H2852" s="319" t="s">
        <v>84</v>
      </c>
      <c r="I2852" s="319" t="s">
        <v>84</v>
      </c>
      <c r="J2852" s="319" t="s">
        <v>84</v>
      </c>
      <c r="K2852" s="320">
        <v>30</v>
      </c>
      <c r="L2852" s="320">
        <v>45</v>
      </c>
      <c r="M2852" s="320">
        <v>1</v>
      </c>
      <c r="N2852" s="333" t="s">
        <v>4096</v>
      </c>
      <c r="O2852" s="333" t="s">
        <v>4096</v>
      </c>
      <c r="P2852" s="334" t="s">
        <v>4096</v>
      </c>
      <c r="Q2852" s="144"/>
    </row>
    <row r="2853" spans="3:17" x14ac:dyDescent="0.2">
      <c r="C2853" s="315">
        <v>1578</v>
      </c>
      <c r="D2853" s="316" t="s">
        <v>2695</v>
      </c>
      <c r="E2853" s="317" t="s">
        <v>3360</v>
      </c>
      <c r="F2853" s="317" t="s">
        <v>3704</v>
      </c>
      <c r="G2853" s="318" t="s">
        <v>3904</v>
      </c>
      <c r="H2853" s="319">
        <v>0</v>
      </c>
      <c r="I2853" s="319">
        <v>0.75333333330927421</v>
      </c>
      <c r="J2853" s="319">
        <v>0</v>
      </c>
      <c r="K2853" s="320">
        <v>30</v>
      </c>
      <c r="L2853" s="320">
        <v>45</v>
      </c>
      <c r="M2853" s="320">
        <v>1</v>
      </c>
      <c r="N2853" s="333" t="s">
        <v>225</v>
      </c>
      <c r="O2853" s="333" t="s">
        <v>225</v>
      </c>
      <c r="P2853" s="334" t="s">
        <v>225</v>
      </c>
      <c r="Q2853" s="144"/>
    </row>
    <row r="2854" spans="3:17" x14ac:dyDescent="0.2">
      <c r="C2854" s="315">
        <v>324</v>
      </c>
      <c r="D2854" s="316" t="s">
        <v>2700</v>
      </c>
      <c r="E2854" s="317" t="s">
        <v>3360</v>
      </c>
      <c r="F2854" s="317" t="s">
        <v>3705</v>
      </c>
      <c r="G2854" s="318" t="s">
        <v>3905</v>
      </c>
      <c r="H2854" s="319">
        <v>1.6433333333116025</v>
      </c>
      <c r="I2854" s="319">
        <v>0</v>
      </c>
      <c r="J2854" s="319">
        <v>0</v>
      </c>
      <c r="K2854" s="320">
        <v>30</v>
      </c>
      <c r="L2854" s="320">
        <v>45</v>
      </c>
      <c r="M2854" s="320">
        <v>1</v>
      </c>
      <c r="N2854" s="333" t="s">
        <v>225</v>
      </c>
      <c r="O2854" s="333" t="s">
        <v>225</v>
      </c>
      <c r="P2854" s="334" t="s">
        <v>225</v>
      </c>
      <c r="Q2854" s="144"/>
    </row>
    <row r="2855" spans="3:17" x14ac:dyDescent="0.2">
      <c r="C2855" s="315">
        <v>1622</v>
      </c>
      <c r="D2855" s="316" t="s">
        <v>2695</v>
      </c>
      <c r="E2855" s="317" t="s">
        <v>3361</v>
      </c>
      <c r="F2855" s="317" t="s">
        <v>3706</v>
      </c>
      <c r="G2855" s="318" t="s">
        <v>3906</v>
      </c>
      <c r="H2855" s="319" t="s">
        <v>84</v>
      </c>
      <c r="I2855" s="319" t="s">
        <v>84</v>
      </c>
      <c r="J2855" s="319" t="s">
        <v>84</v>
      </c>
      <c r="K2855" s="320">
        <v>30</v>
      </c>
      <c r="L2855" s="320">
        <v>45</v>
      </c>
      <c r="M2855" s="320">
        <v>1</v>
      </c>
      <c r="N2855" s="333" t="s">
        <v>4096</v>
      </c>
      <c r="O2855" s="333" t="s">
        <v>4096</v>
      </c>
      <c r="P2855" s="334" t="s">
        <v>4096</v>
      </c>
      <c r="Q2855" s="144"/>
    </row>
    <row r="2856" spans="3:17" x14ac:dyDescent="0.2">
      <c r="C2856" s="315">
        <v>1623</v>
      </c>
      <c r="D2856" s="316" t="s">
        <v>2695</v>
      </c>
      <c r="E2856" s="317" t="s">
        <v>3361</v>
      </c>
      <c r="F2856" s="317" t="s">
        <v>3706</v>
      </c>
      <c r="G2856" s="318" t="s">
        <v>3907</v>
      </c>
      <c r="H2856" s="319" t="s">
        <v>84</v>
      </c>
      <c r="I2856" s="319" t="s">
        <v>84</v>
      </c>
      <c r="J2856" s="319" t="s">
        <v>84</v>
      </c>
      <c r="K2856" s="320">
        <v>30</v>
      </c>
      <c r="L2856" s="320">
        <v>45</v>
      </c>
      <c r="M2856" s="320">
        <v>1</v>
      </c>
      <c r="N2856" s="333" t="s">
        <v>4096</v>
      </c>
      <c r="O2856" s="333" t="s">
        <v>4096</v>
      </c>
      <c r="P2856" s="334" t="s">
        <v>4096</v>
      </c>
      <c r="Q2856" s="144"/>
    </row>
    <row r="2857" spans="3:17" x14ac:dyDescent="0.2">
      <c r="C2857" s="315">
        <v>1651</v>
      </c>
      <c r="D2857" s="316" t="s">
        <v>2695</v>
      </c>
      <c r="E2857" s="317" t="s">
        <v>3361</v>
      </c>
      <c r="F2857" s="317" t="s">
        <v>3707</v>
      </c>
      <c r="G2857" s="318" t="s">
        <v>3908</v>
      </c>
      <c r="H2857" s="319" t="s">
        <v>84</v>
      </c>
      <c r="I2857" s="319" t="s">
        <v>84</v>
      </c>
      <c r="J2857" s="319" t="s">
        <v>84</v>
      </c>
      <c r="K2857" s="320">
        <v>30</v>
      </c>
      <c r="L2857" s="320">
        <v>45</v>
      </c>
      <c r="M2857" s="320">
        <v>1</v>
      </c>
      <c r="N2857" s="333" t="s">
        <v>4096</v>
      </c>
      <c r="O2857" s="333" t="s">
        <v>4096</v>
      </c>
      <c r="P2857" s="334" t="s">
        <v>4096</v>
      </c>
      <c r="Q2857" s="144"/>
    </row>
    <row r="2858" spans="3:17" x14ac:dyDescent="0.2">
      <c r="C2858" s="315">
        <v>1652</v>
      </c>
      <c r="D2858" s="316" t="s">
        <v>2695</v>
      </c>
      <c r="E2858" s="317" t="s">
        <v>3361</v>
      </c>
      <c r="F2858" s="317" t="s">
        <v>3708</v>
      </c>
      <c r="G2858" s="318" t="s">
        <v>3909</v>
      </c>
      <c r="H2858" s="319" t="s">
        <v>84</v>
      </c>
      <c r="I2858" s="319" t="s">
        <v>84</v>
      </c>
      <c r="J2858" s="319" t="s">
        <v>84</v>
      </c>
      <c r="K2858" s="320">
        <v>30</v>
      </c>
      <c r="L2858" s="320">
        <v>45</v>
      </c>
      <c r="M2858" s="320">
        <v>1</v>
      </c>
      <c r="N2858" s="333" t="s">
        <v>4096</v>
      </c>
      <c r="O2858" s="333" t="s">
        <v>4096</v>
      </c>
      <c r="P2858" s="334" t="s">
        <v>4096</v>
      </c>
      <c r="Q2858" s="144"/>
    </row>
    <row r="2859" spans="3:17" x14ac:dyDescent="0.2">
      <c r="C2859" s="315">
        <v>1424</v>
      </c>
      <c r="D2859" s="316" t="s">
        <v>2695</v>
      </c>
      <c r="E2859" s="317" t="s">
        <v>3362</v>
      </c>
      <c r="F2859" s="317" t="s">
        <v>3709</v>
      </c>
      <c r="G2859" s="318" t="s">
        <v>3910</v>
      </c>
      <c r="H2859" s="319" t="s">
        <v>84</v>
      </c>
      <c r="I2859" s="319" t="s">
        <v>84</v>
      </c>
      <c r="J2859" s="319" t="s">
        <v>84</v>
      </c>
      <c r="K2859" s="320">
        <v>30</v>
      </c>
      <c r="L2859" s="320">
        <v>45</v>
      </c>
      <c r="M2859" s="320">
        <v>1</v>
      </c>
      <c r="N2859" s="333" t="s">
        <v>4096</v>
      </c>
      <c r="O2859" s="333" t="s">
        <v>4096</v>
      </c>
      <c r="P2859" s="334" t="s">
        <v>4096</v>
      </c>
      <c r="Q2859" s="144"/>
    </row>
    <row r="2860" spans="3:17" x14ac:dyDescent="0.2">
      <c r="C2860" s="315">
        <v>1425</v>
      </c>
      <c r="D2860" s="316" t="s">
        <v>2695</v>
      </c>
      <c r="E2860" s="317" t="s">
        <v>3362</v>
      </c>
      <c r="F2860" s="317" t="s">
        <v>3709</v>
      </c>
      <c r="G2860" s="318" t="s">
        <v>3911</v>
      </c>
      <c r="H2860" s="319">
        <v>988.4999999999651</v>
      </c>
      <c r="I2860" s="319">
        <v>12.169999999995344</v>
      </c>
      <c r="J2860" s="319">
        <v>0.2</v>
      </c>
      <c r="K2860" s="320">
        <v>30</v>
      </c>
      <c r="L2860" s="320">
        <v>45</v>
      </c>
      <c r="M2860" s="320">
        <v>1</v>
      </c>
      <c r="N2860" s="333" t="s">
        <v>224</v>
      </c>
      <c r="O2860" s="333" t="s">
        <v>225</v>
      </c>
      <c r="P2860" s="334" t="s">
        <v>225</v>
      </c>
      <c r="Q2860" s="144"/>
    </row>
    <row r="2861" spans="3:17" x14ac:dyDescent="0.2">
      <c r="C2861" s="315">
        <v>1426</v>
      </c>
      <c r="D2861" s="316" t="s">
        <v>2695</v>
      </c>
      <c r="E2861" s="317" t="s">
        <v>3362</v>
      </c>
      <c r="F2861" s="317" t="s">
        <v>3709</v>
      </c>
      <c r="G2861" s="318" t="s">
        <v>3912</v>
      </c>
      <c r="H2861" s="319">
        <v>4.1533333333558407</v>
      </c>
      <c r="I2861" s="319">
        <v>9.666666666744278E-2</v>
      </c>
      <c r="J2861" s="319">
        <v>0</v>
      </c>
      <c r="K2861" s="320">
        <v>30</v>
      </c>
      <c r="L2861" s="320">
        <v>45</v>
      </c>
      <c r="M2861" s="320">
        <v>1</v>
      </c>
      <c r="N2861" s="333" t="s">
        <v>225</v>
      </c>
      <c r="O2861" s="333" t="s">
        <v>225</v>
      </c>
      <c r="P2861" s="334" t="s">
        <v>225</v>
      </c>
      <c r="Q2861" s="144"/>
    </row>
    <row r="2862" spans="3:17" x14ac:dyDescent="0.2">
      <c r="C2862" s="315">
        <v>264</v>
      </c>
      <c r="D2862" s="316" t="s">
        <v>2700</v>
      </c>
      <c r="E2862" s="317" t="s">
        <v>3453</v>
      </c>
      <c r="F2862" s="317" t="s">
        <v>3710</v>
      </c>
      <c r="G2862" s="318" t="s">
        <v>3913</v>
      </c>
      <c r="H2862" s="319" t="s">
        <v>84</v>
      </c>
      <c r="I2862" s="319" t="s">
        <v>84</v>
      </c>
      <c r="J2862" s="319" t="s">
        <v>84</v>
      </c>
      <c r="K2862" s="320">
        <v>30</v>
      </c>
      <c r="L2862" s="320">
        <v>45</v>
      </c>
      <c r="M2862" s="320">
        <v>1</v>
      </c>
      <c r="N2862" s="333" t="s">
        <v>4096</v>
      </c>
      <c r="O2862" s="333" t="s">
        <v>4096</v>
      </c>
      <c r="P2862" s="334" t="s">
        <v>4096</v>
      </c>
      <c r="Q2862" s="144"/>
    </row>
    <row r="2863" spans="3:17" x14ac:dyDescent="0.2">
      <c r="C2863" s="315">
        <v>326</v>
      </c>
      <c r="D2863" s="316" t="s">
        <v>2700</v>
      </c>
      <c r="E2863" s="317" t="s">
        <v>3453</v>
      </c>
      <c r="F2863" s="317" t="s">
        <v>3711</v>
      </c>
      <c r="G2863" s="318" t="s">
        <v>3914</v>
      </c>
      <c r="H2863" s="319">
        <v>5.3566666666651148</v>
      </c>
      <c r="I2863" s="319">
        <v>0</v>
      </c>
      <c r="J2863" s="319">
        <v>0</v>
      </c>
      <c r="K2863" s="320">
        <v>30</v>
      </c>
      <c r="L2863" s="320">
        <v>45</v>
      </c>
      <c r="M2863" s="320">
        <v>1</v>
      </c>
      <c r="N2863" s="333" t="s">
        <v>225</v>
      </c>
      <c r="O2863" s="333" t="s">
        <v>225</v>
      </c>
      <c r="P2863" s="334" t="s">
        <v>225</v>
      </c>
      <c r="Q2863" s="144"/>
    </row>
    <row r="2864" spans="3:17" x14ac:dyDescent="0.2">
      <c r="C2864" s="315">
        <v>1489</v>
      </c>
      <c r="D2864" s="316" t="s">
        <v>2695</v>
      </c>
      <c r="E2864" s="317" t="s">
        <v>3363</v>
      </c>
      <c r="F2864" s="317" t="s">
        <v>3712</v>
      </c>
      <c r="G2864" s="318" t="s">
        <v>3915</v>
      </c>
      <c r="H2864" s="319" t="s">
        <v>84</v>
      </c>
      <c r="I2864" s="319" t="s">
        <v>84</v>
      </c>
      <c r="J2864" s="319" t="s">
        <v>84</v>
      </c>
      <c r="K2864" s="320">
        <v>30</v>
      </c>
      <c r="L2864" s="320">
        <v>45</v>
      </c>
      <c r="M2864" s="320">
        <v>1</v>
      </c>
      <c r="N2864" s="333" t="s">
        <v>4096</v>
      </c>
      <c r="O2864" s="333" t="s">
        <v>4096</v>
      </c>
      <c r="P2864" s="334" t="s">
        <v>4096</v>
      </c>
      <c r="Q2864" s="144"/>
    </row>
    <row r="2865" spans="3:17" x14ac:dyDescent="0.2">
      <c r="C2865" s="315">
        <v>1490</v>
      </c>
      <c r="D2865" s="316" t="s">
        <v>2695</v>
      </c>
      <c r="E2865" s="317" t="s">
        <v>3363</v>
      </c>
      <c r="F2865" s="317" t="s">
        <v>3712</v>
      </c>
      <c r="G2865" s="318" t="s">
        <v>3916</v>
      </c>
      <c r="H2865" s="319" t="s">
        <v>84</v>
      </c>
      <c r="I2865" s="319" t="s">
        <v>84</v>
      </c>
      <c r="J2865" s="319" t="s">
        <v>84</v>
      </c>
      <c r="K2865" s="320">
        <v>30</v>
      </c>
      <c r="L2865" s="320">
        <v>45</v>
      </c>
      <c r="M2865" s="320">
        <v>1</v>
      </c>
      <c r="N2865" s="333" t="s">
        <v>4096</v>
      </c>
      <c r="O2865" s="333" t="s">
        <v>4096</v>
      </c>
      <c r="P2865" s="334" t="s">
        <v>4096</v>
      </c>
      <c r="Q2865" s="144"/>
    </row>
    <row r="2866" spans="3:17" x14ac:dyDescent="0.2">
      <c r="C2866" s="315">
        <v>320</v>
      </c>
      <c r="D2866" s="316" t="s">
        <v>2700</v>
      </c>
      <c r="E2866" s="317" t="s">
        <v>3363</v>
      </c>
      <c r="F2866" s="317" t="s">
        <v>3590</v>
      </c>
      <c r="G2866" s="318" t="s">
        <v>3917</v>
      </c>
      <c r="H2866" s="319">
        <v>8.5466666666208777</v>
      </c>
      <c r="I2866" s="319">
        <v>0.1333333333139308</v>
      </c>
      <c r="J2866" s="319">
        <v>0</v>
      </c>
      <c r="K2866" s="320">
        <v>30</v>
      </c>
      <c r="L2866" s="320">
        <v>45</v>
      </c>
      <c r="M2866" s="320">
        <v>1</v>
      </c>
      <c r="N2866" s="333" t="s">
        <v>225</v>
      </c>
      <c r="O2866" s="333" t="s">
        <v>225</v>
      </c>
      <c r="P2866" s="334" t="s">
        <v>225</v>
      </c>
      <c r="Q2866" s="144"/>
    </row>
    <row r="2867" spans="3:17" x14ac:dyDescent="0.2">
      <c r="C2867" s="315">
        <v>1512</v>
      </c>
      <c r="D2867" s="316" t="s">
        <v>2695</v>
      </c>
      <c r="E2867" s="317" t="s">
        <v>3364</v>
      </c>
      <c r="F2867" s="317" t="s">
        <v>3713</v>
      </c>
      <c r="G2867" s="318" t="s">
        <v>3918</v>
      </c>
      <c r="H2867" s="319">
        <v>74.056666666665123</v>
      </c>
      <c r="I2867" s="319">
        <v>2.8666666666511449</v>
      </c>
      <c r="J2867" s="319">
        <v>0</v>
      </c>
      <c r="K2867" s="320">
        <v>30</v>
      </c>
      <c r="L2867" s="320">
        <v>45</v>
      </c>
      <c r="M2867" s="320">
        <v>1</v>
      </c>
      <c r="N2867" s="333" t="s">
        <v>224</v>
      </c>
      <c r="O2867" s="333" t="s">
        <v>225</v>
      </c>
      <c r="P2867" s="334" t="s">
        <v>225</v>
      </c>
      <c r="Q2867" s="144"/>
    </row>
    <row r="2868" spans="3:17" x14ac:dyDescent="0.2">
      <c r="C2868" s="315">
        <v>1513</v>
      </c>
      <c r="D2868" s="316" t="s">
        <v>2695</v>
      </c>
      <c r="E2868" s="317" t="s">
        <v>3364</v>
      </c>
      <c r="F2868" s="317" t="s">
        <v>3713</v>
      </c>
      <c r="G2868" s="318" t="s">
        <v>3919</v>
      </c>
      <c r="H2868" s="319">
        <v>55.259999999951106</v>
      </c>
      <c r="I2868" s="319">
        <v>37.896666666667443</v>
      </c>
      <c r="J2868" s="319">
        <v>0</v>
      </c>
      <c r="K2868" s="320">
        <v>30</v>
      </c>
      <c r="L2868" s="320">
        <v>45</v>
      </c>
      <c r="M2868" s="320">
        <v>1</v>
      </c>
      <c r="N2868" s="333" t="s">
        <v>224</v>
      </c>
      <c r="O2868" s="333" t="s">
        <v>225</v>
      </c>
      <c r="P2868" s="334" t="s">
        <v>225</v>
      </c>
      <c r="Q2868" s="144"/>
    </row>
    <row r="2869" spans="3:17" x14ac:dyDescent="0.2">
      <c r="C2869" s="315">
        <v>1514</v>
      </c>
      <c r="D2869" s="316" t="s">
        <v>2695</v>
      </c>
      <c r="E2869" s="317" t="s">
        <v>3364</v>
      </c>
      <c r="F2869" s="317" t="s">
        <v>3713</v>
      </c>
      <c r="G2869" s="318" t="s">
        <v>3920</v>
      </c>
      <c r="H2869" s="319">
        <v>40.513333333306946</v>
      </c>
      <c r="I2869" s="319">
        <v>0</v>
      </c>
      <c r="J2869" s="319">
        <v>0</v>
      </c>
      <c r="K2869" s="320">
        <v>30</v>
      </c>
      <c r="L2869" s="320">
        <v>45</v>
      </c>
      <c r="M2869" s="320">
        <v>1</v>
      </c>
      <c r="N2869" s="333" t="s">
        <v>224</v>
      </c>
      <c r="O2869" s="333" t="s">
        <v>225</v>
      </c>
      <c r="P2869" s="334" t="s">
        <v>225</v>
      </c>
      <c r="Q2869" s="144"/>
    </row>
    <row r="2870" spans="3:17" x14ac:dyDescent="0.2">
      <c r="C2870" s="315">
        <v>1515</v>
      </c>
      <c r="D2870" s="316" t="s">
        <v>2695</v>
      </c>
      <c r="E2870" s="317" t="s">
        <v>3364</v>
      </c>
      <c r="F2870" s="317" t="s">
        <v>3713</v>
      </c>
      <c r="G2870" s="318" t="s">
        <v>3921</v>
      </c>
      <c r="H2870" s="319">
        <v>7.6333333333139315</v>
      </c>
      <c r="I2870" s="319">
        <v>0</v>
      </c>
      <c r="J2870" s="319">
        <v>0</v>
      </c>
      <c r="K2870" s="320">
        <v>30</v>
      </c>
      <c r="L2870" s="320">
        <v>45</v>
      </c>
      <c r="M2870" s="320">
        <v>1</v>
      </c>
      <c r="N2870" s="333" t="s">
        <v>225</v>
      </c>
      <c r="O2870" s="333" t="s">
        <v>225</v>
      </c>
      <c r="P2870" s="334" t="s">
        <v>225</v>
      </c>
      <c r="Q2870" s="144"/>
    </row>
    <row r="2871" spans="3:17" x14ac:dyDescent="0.2">
      <c r="C2871" s="315">
        <v>1516</v>
      </c>
      <c r="D2871" s="316" t="s">
        <v>2695</v>
      </c>
      <c r="E2871" s="317" t="s">
        <v>3364</v>
      </c>
      <c r="F2871" s="317" t="s">
        <v>3713</v>
      </c>
      <c r="G2871" s="318" t="s">
        <v>3922</v>
      </c>
      <c r="H2871" s="319">
        <v>4.9033333333558407</v>
      </c>
      <c r="I2871" s="319">
        <v>0</v>
      </c>
      <c r="J2871" s="319">
        <v>0</v>
      </c>
      <c r="K2871" s="320">
        <v>30</v>
      </c>
      <c r="L2871" s="320">
        <v>45</v>
      </c>
      <c r="M2871" s="320">
        <v>1</v>
      </c>
      <c r="N2871" s="333" t="s">
        <v>225</v>
      </c>
      <c r="O2871" s="333" t="s">
        <v>225</v>
      </c>
      <c r="P2871" s="334" t="s">
        <v>225</v>
      </c>
      <c r="Q2871" s="144"/>
    </row>
    <row r="2872" spans="3:17" x14ac:dyDescent="0.2">
      <c r="C2872" s="315">
        <v>1521</v>
      </c>
      <c r="D2872" s="316" t="s">
        <v>2695</v>
      </c>
      <c r="E2872" s="317" t="s">
        <v>3365</v>
      </c>
      <c r="F2872" s="317" t="s">
        <v>3714</v>
      </c>
      <c r="G2872" s="318" t="s">
        <v>3923</v>
      </c>
      <c r="H2872" s="319">
        <v>123.98333333325573</v>
      </c>
      <c r="I2872" s="319">
        <v>92.510000000009313</v>
      </c>
      <c r="J2872" s="319">
        <v>0</v>
      </c>
      <c r="K2872" s="320">
        <v>30</v>
      </c>
      <c r="L2872" s="320">
        <v>45</v>
      </c>
      <c r="M2872" s="320">
        <v>1</v>
      </c>
      <c r="N2872" s="333" t="s">
        <v>224</v>
      </c>
      <c r="O2872" s="333" t="s">
        <v>224</v>
      </c>
      <c r="P2872" s="334" t="s">
        <v>225</v>
      </c>
      <c r="Q2872" s="144"/>
    </row>
    <row r="2873" spans="3:17" x14ac:dyDescent="0.2">
      <c r="C2873" s="315">
        <v>1522</v>
      </c>
      <c r="D2873" s="316" t="s">
        <v>2695</v>
      </c>
      <c r="E2873" s="317" t="s">
        <v>3365</v>
      </c>
      <c r="F2873" s="317" t="s">
        <v>3714</v>
      </c>
      <c r="G2873" s="318" t="s">
        <v>3924</v>
      </c>
      <c r="H2873" s="319">
        <v>43.030000000039585</v>
      </c>
      <c r="I2873" s="319">
        <v>39.553333333355845</v>
      </c>
      <c r="J2873" s="319">
        <v>0</v>
      </c>
      <c r="K2873" s="320">
        <v>30</v>
      </c>
      <c r="L2873" s="320">
        <v>45</v>
      </c>
      <c r="M2873" s="320">
        <v>1</v>
      </c>
      <c r="N2873" s="333" t="s">
        <v>224</v>
      </c>
      <c r="O2873" s="333" t="s">
        <v>225</v>
      </c>
      <c r="P2873" s="334" t="s">
        <v>225</v>
      </c>
      <c r="Q2873" s="144"/>
    </row>
    <row r="2874" spans="3:17" x14ac:dyDescent="0.2">
      <c r="C2874" s="315">
        <v>1523</v>
      </c>
      <c r="D2874" s="316" t="s">
        <v>2695</v>
      </c>
      <c r="E2874" s="317" t="s">
        <v>3365</v>
      </c>
      <c r="F2874" s="317" t="s">
        <v>3714</v>
      </c>
      <c r="G2874" s="318" t="s">
        <v>3925</v>
      </c>
      <c r="H2874" s="319">
        <v>10.196666666620878</v>
      </c>
      <c r="I2874" s="319">
        <v>36.763333333341869</v>
      </c>
      <c r="J2874" s="319">
        <v>0</v>
      </c>
      <c r="K2874" s="320">
        <v>30</v>
      </c>
      <c r="L2874" s="320">
        <v>45</v>
      </c>
      <c r="M2874" s="320">
        <v>1</v>
      </c>
      <c r="N2874" s="333" t="s">
        <v>225</v>
      </c>
      <c r="O2874" s="333" t="s">
        <v>225</v>
      </c>
      <c r="P2874" s="334" t="s">
        <v>225</v>
      </c>
      <c r="Q2874" s="144"/>
    </row>
    <row r="2875" spans="3:17" x14ac:dyDescent="0.2">
      <c r="C2875" s="315">
        <v>1529</v>
      </c>
      <c r="D2875" s="316" t="s">
        <v>2695</v>
      </c>
      <c r="E2875" s="317" t="s">
        <v>3647</v>
      </c>
      <c r="F2875" s="317" t="s">
        <v>3715</v>
      </c>
      <c r="G2875" s="318" t="s">
        <v>3926</v>
      </c>
      <c r="H2875" s="319">
        <v>16.506666666653473</v>
      </c>
      <c r="I2875" s="319">
        <v>0.24333333332324403</v>
      </c>
      <c r="J2875" s="319">
        <v>0</v>
      </c>
      <c r="K2875" s="320">
        <v>30</v>
      </c>
      <c r="L2875" s="320">
        <v>45</v>
      </c>
      <c r="M2875" s="320">
        <v>1</v>
      </c>
      <c r="N2875" s="333" t="s">
        <v>225</v>
      </c>
      <c r="O2875" s="333" t="s">
        <v>225</v>
      </c>
      <c r="P2875" s="334" t="s">
        <v>225</v>
      </c>
      <c r="Q2875" s="144"/>
    </row>
    <row r="2876" spans="3:17" x14ac:dyDescent="0.2">
      <c r="C2876" s="315">
        <v>1530</v>
      </c>
      <c r="D2876" s="316" t="s">
        <v>2695</v>
      </c>
      <c r="E2876" s="317" t="s">
        <v>3647</v>
      </c>
      <c r="F2876" s="317" t="s">
        <v>3715</v>
      </c>
      <c r="G2876" s="318" t="s">
        <v>3927</v>
      </c>
      <c r="H2876" s="319">
        <v>3.0166666666860693</v>
      </c>
      <c r="I2876" s="319">
        <v>1.9733333333395422</v>
      </c>
      <c r="J2876" s="319">
        <v>0</v>
      </c>
      <c r="K2876" s="320">
        <v>30</v>
      </c>
      <c r="L2876" s="320">
        <v>45</v>
      </c>
      <c r="M2876" s="320">
        <v>1</v>
      </c>
      <c r="N2876" s="333" t="s">
        <v>225</v>
      </c>
      <c r="O2876" s="333" t="s">
        <v>225</v>
      </c>
      <c r="P2876" s="334" t="s">
        <v>225</v>
      </c>
      <c r="Q2876" s="144"/>
    </row>
    <row r="2877" spans="3:17" x14ac:dyDescent="0.2">
      <c r="C2877" s="315">
        <v>1688</v>
      </c>
      <c r="D2877" s="316" t="s">
        <v>2695</v>
      </c>
      <c r="E2877" s="317" t="s">
        <v>3366</v>
      </c>
      <c r="F2877" s="317" t="s">
        <v>3716</v>
      </c>
      <c r="G2877" s="318" t="s">
        <v>3928</v>
      </c>
      <c r="H2877" s="319">
        <v>1.4766666666953825</v>
      </c>
      <c r="I2877" s="319">
        <v>3.933333333337214</v>
      </c>
      <c r="J2877" s="319">
        <v>0</v>
      </c>
      <c r="K2877" s="320">
        <v>30</v>
      </c>
      <c r="L2877" s="320">
        <v>45</v>
      </c>
      <c r="M2877" s="320">
        <v>1</v>
      </c>
      <c r="N2877" s="333" t="s">
        <v>225</v>
      </c>
      <c r="O2877" s="333" t="s">
        <v>225</v>
      </c>
      <c r="P2877" s="334" t="s">
        <v>225</v>
      </c>
      <c r="Q2877" s="144"/>
    </row>
    <row r="2878" spans="3:17" x14ac:dyDescent="0.2">
      <c r="C2878" s="315">
        <v>1689</v>
      </c>
      <c r="D2878" s="316" t="s">
        <v>2695</v>
      </c>
      <c r="E2878" s="317" t="s">
        <v>3366</v>
      </c>
      <c r="F2878" s="317" t="s">
        <v>3717</v>
      </c>
      <c r="G2878" s="318" t="s">
        <v>3929</v>
      </c>
      <c r="H2878" s="319">
        <v>0.42000000000698495</v>
      </c>
      <c r="I2878" s="319">
        <v>0</v>
      </c>
      <c r="J2878" s="319">
        <v>0</v>
      </c>
      <c r="K2878" s="320">
        <v>30</v>
      </c>
      <c r="L2878" s="320">
        <v>45</v>
      </c>
      <c r="M2878" s="320">
        <v>1</v>
      </c>
      <c r="N2878" s="333" t="s">
        <v>225</v>
      </c>
      <c r="O2878" s="333" t="s">
        <v>225</v>
      </c>
      <c r="P2878" s="334" t="s">
        <v>225</v>
      </c>
      <c r="Q2878" s="144"/>
    </row>
    <row r="2879" spans="3:17" x14ac:dyDescent="0.2">
      <c r="C2879" s="315">
        <v>1690</v>
      </c>
      <c r="D2879" s="316" t="s">
        <v>2695</v>
      </c>
      <c r="E2879" s="317" t="s">
        <v>3366</v>
      </c>
      <c r="F2879" s="317" t="s">
        <v>3717</v>
      </c>
      <c r="G2879" s="318" t="s">
        <v>3930</v>
      </c>
      <c r="H2879" s="319" t="s">
        <v>84</v>
      </c>
      <c r="I2879" s="319" t="s">
        <v>84</v>
      </c>
      <c r="J2879" s="319" t="s">
        <v>84</v>
      </c>
      <c r="K2879" s="320">
        <v>30</v>
      </c>
      <c r="L2879" s="320">
        <v>45</v>
      </c>
      <c r="M2879" s="320">
        <v>1</v>
      </c>
      <c r="N2879" s="333" t="s">
        <v>4096</v>
      </c>
      <c r="O2879" s="333" t="s">
        <v>4096</v>
      </c>
      <c r="P2879" s="334" t="s">
        <v>4096</v>
      </c>
      <c r="Q2879" s="144"/>
    </row>
    <row r="2880" spans="3:17" x14ac:dyDescent="0.2">
      <c r="C2880" s="315">
        <v>1691</v>
      </c>
      <c r="D2880" s="316" t="s">
        <v>2695</v>
      </c>
      <c r="E2880" s="317" t="s">
        <v>3366</v>
      </c>
      <c r="F2880" s="317" t="s">
        <v>3718</v>
      </c>
      <c r="G2880" s="318" t="s">
        <v>3931</v>
      </c>
      <c r="H2880" s="319">
        <v>0</v>
      </c>
      <c r="I2880" s="319">
        <v>1.7166666666744277</v>
      </c>
      <c r="J2880" s="319">
        <v>0</v>
      </c>
      <c r="K2880" s="320">
        <v>30</v>
      </c>
      <c r="L2880" s="320">
        <v>45</v>
      </c>
      <c r="M2880" s="320">
        <v>1</v>
      </c>
      <c r="N2880" s="333" t="s">
        <v>225</v>
      </c>
      <c r="O2880" s="333" t="s">
        <v>225</v>
      </c>
      <c r="P2880" s="334" t="s">
        <v>225</v>
      </c>
      <c r="Q2880" s="144"/>
    </row>
    <row r="2881" spans="3:17" x14ac:dyDescent="0.2">
      <c r="C2881" s="315">
        <v>1692</v>
      </c>
      <c r="D2881" s="316" t="s">
        <v>2695</v>
      </c>
      <c r="E2881" s="317" t="s">
        <v>3366</v>
      </c>
      <c r="F2881" s="317" t="s">
        <v>3719</v>
      </c>
      <c r="G2881" s="318" t="s">
        <v>3932</v>
      </c>
      <c r="H2881" s="319">
        <v>69.883333333348858</v>
      </c>
      <c r="I2881" s="319">
        <v>1.7000000000232831</v>
      </c>
      <c r="J2881" s="319">
        <v>0</v>
      </c>
      <c r="K2881" s="320">
        <v>30</v>
      </c>
      <c r="L2881" s="320">
        <v>45</v>
      </c>
      <c r="M2881" s="320">
        <v>1</v>
      </c>
      <c r="N2881" s="333" t="s">
        <v>224</v>
      </c>
      <c r="O2881" s="333" t="s">
        <v>225</v>
      </c>
      <c r="P2881" s="334" t="s">
        <v>225</v>
      </c>
      <c r="Q2881" s="144"/>
    </row>
    <row r="2882" spans="3:17" x14ac:dyDescent="0.2">
      <c r="C2882" s="315">
        <v>1693</v>
      </c>
      <c r="D2882" s="316" t="s">
        <v>2695</v>
      </c>
      <c r="E2882" s="317" t="s">
        <v>3366</v>
      </c>
      <c r="F2882" s="317" t="s">
        <v>3720</v>
      </c>
      <c r="G2882" s="318" t="s">
        <v>3933</v>
      </c>
      <c r="H2882" s="319">
        <v>70.04666666665581</v>
      </c>
      <c r="I2882" s="319">
        <v>2.0766666666604578</v>
      </c>
      <c r="J2882" s="319">
        <v>0</v>
      </c>
      <c r="K2882" s="320">
        <v>30</v>
      </c>
      <c r="L2882" s="320">
        <v>45</v>
      </c>
      <c r="M2882" s="320">
        <v>1</v>
      </c>
      <c r="N2882" s="333" t="s">
        <v>224</v>
      </c>
      <c r="O2882" s="333" t="s">
        <v>225</v>
      </c>
      <c r="P2882" s="334" t="s">
        <v>225</v>
      </c>
      <c r="Q2882" s="144"/>
    </row>
    <row r="2883" spans="3:17" x14ac:dyDescent="0.2">
      <c r="C2883" s="315">
        <v>1694</v>
      </c>
      <c r="D2883" s="316" t="s">
        <v>2695</v>
      </c>
      <c r="E2883" s="317" t="s">
        <v>3366</v>
      </c>
      <c r="F2883" s="317" t="s">
        <v>3721</v>
      </c>
      <c r="G2883" s="318" t="s">
        <v>3934</v>
      </c>
      <c r="H2883" s="319">
        <v>23.039999999979045</v>
      </c>
      <c r="I2883" s="319">
        <v>0.59333333334652705</v>
      </c>
      <c r="J2883" s="319">
        <v>0</v>
      </c>
      <c r="K2883" s="320">
        <v>30</v>
      </c>
      <c r="L2883" s="320">
        <v>45</v>
      </c>
      <c r="M2883" s="320">
        <v>1</v>
      </c>
      <c r="N2883" s="333" t="s">
        <v>225</v>
      </c>
      <c r="O2883" s="333" t="s">
        <v>225</v>
      </c>
      <c r="P2883" s="334" t="s">
        <v>225</v>
      </c>
      <c r="Q2883" s="144"/>
    </row>
    <row r="2884" spans="3:17" x14ac:dyDescent="0.2">
      <c r="C2884" s="315">
        <v>1695</v>
      </c>
      <c r="D2884" s="316" t="s">
        <v>2695</v>
      </c>
      <c r="E2884" s="317" t="s">
        <v>3366</v>
      </c>
      <c r="F2884" s="317" t="s">
        <v>3722</v>
      </c>
      <c r="G2884" s="318" t="s">
        <v>3935</v>
      </c>
      <c r="H2884" s="319">
        <v>6.3166666666511446</v>
      </c>
      <c r="I2884" s="319">
        <v>0</v>
      </c>
      <c r="J2884" s="319">
        <v>0</v>
      </c>
      <c r="K2884" s="320">
        <v>30</v>
      </c>
      <c r="L2884" s="320">
        <v>45</v>
      </c>
      <c r="M2884" s="320">
        <v>1</v>
      </c>
      <c r="N2884" s="333" t="s">
        <v>225</v>
      </c>
      <c r="O2884" s="333" t="s">
        <v>225</v>
      </c>
      <c r="P2884" s="334" t="s">
        <v>225</v>
      </c>
      <c r="Q2884" s="144"/>
    </row>
    <row r="2885" spans="3:17" x14ac:dyDescent="0.2">
      <c r="C2885" s="315">
        <v>1696</v>
      </c>
      <c r="D2885" s="316" t="s">
        <v>2695</v>
      </c>
      <c r="E2885" s="317" t="s">
        <v>3366</v>
      </c>
      <c r="F2885" s="317" t="s">
        <v>3723</v>
      </c>
      <c r="G2885" s="318" t="s">
        <v>3936</v>
      </c>
      <c r="H2885" s="319">
        <v>12.610000000032597</v>
      </c>
      <c r="I2885" s="319">
        <v>9.6866666666697725</v>
      </c>
      <c r="J2885" s="319">
        <v>0</v>
      </c>
      <c r="K2885" s="320">
        <v>30</v>
      </c>
      <c r="L2885" s="320">
        <v>45</v>
      </c>
      <c r="M2885" s="320">
        <v>1</v>
      </c>
      <c r="N2885" s="333" t="s">
        <v>225</v>
      </c>
      <c r="O2885" s="333" t="s">
        <v>225</v>
      </c>
      <c r="P2885" s="334" t="s">
        <v>225</v>
      </c>
      <c r="Q2885" s="144"/>
    </row>
    <row r="2886" spans="3:17" x14ac:dyDescent="0.2">
      <c r="C2886" s="315">
        <v>1697</v>
      </c>
      <c r="D2886" s="316" t="s">
        <v>2695</v>
      </c>
      <c r="E2886" s="317" t="s">
        <v>3366</v>
      </c>
      <c r="F2886" s="317" t="s">
        <v>3724</v>
      </c>
      <c r="G2886" s="318" t="s">
        <v>3937</v>
      </c>
      <c r="H2886" s="319">
        <v>18.480000000027939</v>
      </c>
      <c r="I2886" s="319">
        <v>2.8466666666907261</v>
      </c>
      <c r="J2886" s="319">
        <v>0</v>
      </c>
      <c r="K2886" s="320">
        <v>30</v>
      </c>
      <c r="L2886" s="320">
        <v>45</v>
      </c>
      <c r="M2886" s="320">
        <v>1</v>
      </c>
      <c r="N2886" s="333" t="s">
        <v>225</v>
      </c>
      <c r="O2886" s="333" t="s">
        <v>225</v>
      </c>
      <c r="P2886" s="334" t="s">
        <v>225</v>
      </c>
      <c r="Q2886" s="144"/>
    </row>
    <row r="2887" spans="3:17" x14ac:dyDescent="0.2">
      <c r="C2887" s="315">
        <v>1698</v>
      </c>
      <c r="D2887" s="316" t="s">
        <v>2695</v>
      </c>
      <c r="E2887" s="317" t="s">
        <v>3366</v>
      </c>
      <c r="F2887" s="317" t="s">
        <v>3724</v>
      </c>
      <c r="G2887" s="318" t="s">
        <v>3938</v>
      </c>
      <c r="H2887" s="319">
        <v>20.620000000018628</v>
      </c>
      <c r="I2887" s="319">
        <v>0</v>
      </c>
      <c r="J2887" s="319">
        <v>0</v>
      </c>
      <c r="K2887" s="320">
        <v>30</v>
      </c>
      <c r="L2887" s="320">
        <v>45</v>
      </c>
      <c r="M2887" s="320">
        <v>1</v>
      </c>
      <c r="N2887" s="333" t="s">
        <v>225</v>
      </c>
      <c r="O2887" s="333" t="s">
        <v>225</v>
      </c>
      <c r="P2887" s="334" t="s">
        <v>225</v>
      </c>
      <c r="Q2887" s="144"/>
    </row>
    <row r="2888" spans="3:17" x14ac:dyDescent="0.2">
      <c r="C2888" s="315">
        <v>1431</v>
      </c>
      <c r="D2888" s="316" t="s">
        <v>2695</v>
      </c>
      <c r="E2888" s="317" t="s">
        <v>3366</v>
      </c>
      <c r="F2888" s="317" t="s">
        <v>3725</v>
      </c>
      <c r="G2888" s="318" t="s">
        <v>3939</v>
      </c>
      <c r="H2888" s="319">
        <v>42.900000000000006</v>
      </c>
      <c r="I2888" s="319">
        <v>0</v>
      </c>
      <c r="J2888" s="319">
        <v>0</v>
      </c>
      <c r="K2888" s="320">
        <v>30</v>
      </c>
      <c r="L2888" s="320">
        <v>45</v>
      </c>
      <c r="M2888" s="320">
        <v>1</v>
      </c>
      <c r="N2888" s="333" t="s">
        <v>224</v>
      </c>
      <c r="O2888" s="333" t="s">
        <v>225</v>
      </c>
      <c r="P2888" s="334" t="s">
        <v>225</v>
      </c>
      <c r="Q2888" s="144"/>
    </row>
    <row r="2889" spans="3:17" x14ac:dyDescent="0.2">
      <c r="C2889" s="315">
        <v>1432</v>
      </c>
      <c r="D2889" s="316" t="s">
        <v>2695</v>
      </c>
      <c r="E2889" s="317" t="s">
        <v>3366</v>
      </c>
      <c r="F2889" s="317" t="s">
        <v>3725</v>
      </c>
      <c r="G2889" s="318" t="s">
        <v>3940</v>
      </c>
      <c r="H2889" s="319">
        <v>41.886666666646491</v>
      </c>
      <c r="I2889" s="319">
        <v>0</v>
      </c>
      <c r="J2889" s="319">
        <v>0</v>
      </c>
      <c r="K2889" s="320">
        <v>30</v>
      </c>
      <c r="L2889" s="320">
        <v>45</v>
      </c>
      <c r="M2889" s="320">
        <v>1</v>
      </c>
      <c r="N2889" s="333" t="s">
        <v>224</v>
      </c>
      <c r="O2889" s="333" t="s">
        <v>225</v>
      </c>
      <c r="P2889" s="334" t="s">
        <v>225</v>
      </c>
      <c r="Q2889" s="144"/>
    </row>
    <row r="2890" spans="3:17" x14ac:dyDescent="0.2">
      <c r="C2890" s="315">
        <v>1517</v>
      </c>
      <c r="D2890" s="316" t="s">
        <v>2695</v>
      </c>
      <c r="E2890" s="317" t="s">
        <v>3366</v>
      </c>
      <c r="F2890" s="317" t="s">
        <v>3726</v>
      </c>
      <c r="G2890" s="318" t="s">
        <v>3941</v>
      </c>
      <c r="H2890" s="319">
        <v>20.809999999974391</v>
      </c>
      <c r="I2890" s="319">
        <v>15.993333333358169</v>
      </c>
      <c r="J2890" s="319">
        <v>0</v>
      </c>
      <c r="K2890" s="320">
        <v>30</v>
      </c>
      <c r="L2890" s="320">
        <v>45</v>
      </c>
      <c r="M2890" s="320">
        <v>1</v>
      </c>
      <c r="N2890" s="333" t="s">
        <v>225</v>
      </c>
      <c r="O2890" s="333" t="s">
        <v>225</v>
      </c>
      <c r="P2890" s="334" t="s">
        <v>225</v>
      </c>
      <c r="Q2890" s="144"/>
    </row>
    <row r="2891" spans="3:17" x14ac:dyDescent="0.2">
      <c r="C2891" s="315">
        <v>1518</v>
      </c>
      <c r="D2891" s="316" t="s">
        <v>2695</v>
      </c>
      <c r="E2891" s="317" t="s">
        <v>3366</v>
      </c>
      <c r="F2891" s="317" t="s">
        <v>3726</v>
      </c>
      <c r="G2891" s="318" t="s">
        <v>3942</v>
      </c>
      <c r="H2891" s="319">
        <v>1238.5066666666303</v>
      </c>
      <c r="I2891" s="319">
        <v>1.6533333333441989</v>
      </c>
      <c r="J2891" s="319">
        <v>0</v>
      </c>
      <c r="K2891" s="320">
        <v>30</v>
      </c>
      <c r="L2891" s="320">
        <v>45</v>
      </c>
      <c r="M2891" s="320">
        <v>1</v>
      </c>
      <c r="N2891" s="333" t="s">
        <v>224</v>
      </c>
      <c r="O2891" s="333" t="s">
        <v>225</v>
      </c>
      <c r="P2891" s="334" t="s">
        <v>225</v>
      </c>
      <c r="Q2891" s="144"/>
    </row>
    <row r="2892" spans="3:17" x14ac:dyDescent="0.2">
      <c r="C2892" s="315">
        <v>294</v>
      </c>
      <c r="D2892" s="316" t="s">
        <v>2700</v>
      </c>
      <c r="E2892" s="317" t="s">
        <v>3366</v>
      </c>
      <c r="F2892" s="317" t="s">
        <v>3592</v>
      </c>
      <c r="G2892" s="318" t="s">
        <v>3943</v>
      </c>
      <c r="H2892" s="319">
        <v>79.893333333323255</v>
      </c>
      <c r="I2892" s="319">
        <v>14.916666666639504</v>
      </c>
      <c r="J2892" s="319">
        <v>0</v>
      </c>
      <c r="K2892" s="320">
        <v>30</v>
      </c>
      <c r="L2892" s="320">
        <v>45</v>
      </c>
      <c r="M2892" s="320">
        <v>1</v>
      </c>
      <c r="N2892" s="333" t="s">
        <v>224</v>
      </c>
      <c r="O2892" s="333" t="s">
        <v>225</v>
      </c>
      <c r="P2892" s="334" t="s">
        <v>225</v>
      </c>
      <c r="Q2892" s="144"/>
    </row>
    <row r="2893" spans="3:17" x14ac:dyDescent="0.2">
      <c r="C2893" s="315">
        <v>295</v>
      </c>
      <c r="D2893" s="316" t="s">
        <v>2700</v>
      </c>
      <c r="E2893" s="317" t="s">
        <v>3366</v>
      </c>
      <c r="F2893" s="317" t="s">
        <v>3592</v>
      </c>
      <c r="G2893" s="318" t="s">
        <v>3944</v>
      </c>
      <c r="H2893" s="319">
        <v>339.11000000000934</v>
      </c>
      <c r="I2893" s="319">
        <v>88.973333333304623</v>
      </c>
      <c r="J2893" s="319">
        <v>0.2</v>
      </c>
      <c r="K2893" s="320">
        <v>30</v>
      </c>
      <c r="L2893" s="320">
        <v>45</v>
      </c>
      <c r="M2893" s="320">
        <v>1</v>
      </c>
      <c r="N2893" s="333" t="s">
        <v>224</v>
      </c>
      <c r="O2893" s="333" t="s">
        <v>224</v>
      </c>
      <c r="P2893" s="334" t="s">
        <v>225</v>
      </c>
      <c r="Q2893" s="144"/>
    </row>
    <row r="2894" spans="3:17" x14ac:dyDescent="0.2">
      <c r="C2894" s="315">
        <v>296</v>
      </c>
      <c r="D2894" s="316" t="s">
        <v>2700</v>
      </c>
      <c r="E2894" s="317" t="s">
        <v>3366</v>
      </c>
      <c r="F2894" s="317" t="s">
        <v>3592</v>
      </c>
      <c r="G2894" s="318" t="s">
        <v>3945</v>
      </c>
      <c r="H2894" s="319">
        <v>392.25999999999772</v>
      </c>
      <c r="I2894" s="319">
        <v>10.610000000044238</v>
      </c>
      <c r="J2894" s="319">
        <v>0</v>
      </c>
      <c r="K2894" s="320">
        <v>30</v>
      </c>
      <c r="L2894" s="320">
        <v>45</v>
      </c>
      <c r="M2894" s="320">
        <v>1</v>
      </c>
      <c r="N2894" s="333" t="s">
        <v>224</v>
      </c>
      <c r="O2894" s="333" t="s">
        <v>225</v>
      </c>
      <c r="P2894" s="334" t="s">
        <v>225</v>
      </c>
      <c r="Q2894" s="144"/>
    </row>
    <row r="2895" spans="3:17" x14ac:dyDescent="0.2">
      <c r="C2895" s="315">
        <v>297</v>
      </c>
      <c r="D2895" s="316" t="s">
        <v>2700</v>
      </c>
      <c r="E2895" s="317" t="s">
        <v>3366</v>
      </c>
      <c r="F2895" s="317" t="s">
        <v>3592</v>
      </c>
      <c r="G2895" s="318" t="s">
        <v>3946</v>
      </c>
      <c r="H2895" s="319">
        <v>78.316666666581298</v>
      </c>
      <c r="I2895" s="319">
        <v>10.033333333313932</v>
      </c>
      <c r="J2895" s="319">
        <v>0</v>
      </c>
      <c r="K2895" s="320">
        <v>30</v>
      </c>
      <c r="L2895" s="320">
        <v>45</v>
      </c>
      <c r="M2895" s="320">
        <v>1</v>
      </c>
      <c r="N2895" s="333" t="s">
        <v>224</v>
      </c>
      <c r="O2895" s="333" t="s">
        <v>225</v>
      </c>
      <c r="P2895" s="334" t="s">
        <v>225</v>
      </c>
      <c r="Q2895" s="144"/>
    </row>
    <row r="2896" spans="3:17" x14ac:dyDescent="0.2">
      <c r="C2896" s="315">
        <v>298</v>
      </c>
      <c r="D2896" s="316" t="s">
        <v>2700</v>
      </c>
      <c r="E2896" s="317" t="s">
        <v>3366</v>
      </c>
      <c r="F2896" s="317" t="s">
        <v>3592</v>
      </c>
      <c r="G2896" s="318" t="s">
        <v>3947</v>
      </c>
      <c r="H2896" s="319">
        <v>52.563333333365158</v>
      </c>
      <c r="I2896" s="319">
        <v>2.2533333333092744</v>
      </c>
      <c r="J2896" s="319">
        <v>0</v>
      </c>
      <c r="K2896" s="320">
        <v>30</v>
      </c>
      <c r="L2896" s="320">
        <v>45</v>
      </c>
      <c r="M2896" s="320">
        <v>1</v>
      </c>
      <c r="N2896" s="333" t="s">
        <v>224</v>
      </c>
      <c r="O2896" s="333" t="s">
        <v>225</v>
      </c>
      <c r="P2896" s="334" t="s">
        <v>225</v>
      </c>
      <c r="Q2896" s="144"/>
    </row>
    <row r="2897" spans="3:17" x14ac:dyDescent="0.2">
      <c r="C2897" s="315">
        <v>299</v>
      </c>
      <c r="D2897" s="316" t="s">
        <v>2700</v>
      </c>
      <c r="E2897" s="317" t="s">
        <v>3366</v>
      </c>
      <c r="F2897" s="317" t="s">
        <v>3592</v>
      </c>
      <c r="G2897" s="318" t="s">
        <v>3948</v>
      </c>
      <c r="H2897" s="319">
        <v>55.693333333369814</v>
      </c>
      <c r="I2897" s="319">
        <v>2.7566666666767561</v>
      </c>
      <c r="J2897" s="319">
        <v>0.4</v>
      </c>
      <c r="K2897" s="320">
        <v>30</v>
      </c>
      <c r="L2897" s="320">
        <v>45</v>
      </c>
      <c r="M2897" s="320">
        <v>1</v>
      </c>
      <c r="N2897" s="333" t="s">
        <v>224</v>
      </c>
      <c r="O2897" s="333" t="s">
        <v>225</v>
      </c>
      <c r="P2897" s="334" t="s">
        <v>225</v>
      </c>
      <c r="Q2897" s="144"/>
    </row>
    <row r="2898" spans="3:17" x14ac:dyDescent="0.2">
      <c r="C2898" s="315">
        <v>2442</v>
      </c>
      <c r="D2898" s="316" t="s">
        <v>2695</v>
      </c>
      <c r="E2898" s="317" t="s">
        <v>3366</v>
      </c>
      <c r="F2898" s="317" t="s">
        <v>3672</v>
      </c>
      <c r="G2898" s="318" t="s">
        <v>3949</v>
      </c>
      <c r="H2898" s="319">
        <v>16.89000000001397</v>
      </c>
      <c r="I2898" s="319">
        <v>0</v>
      </c>
      <c r="J2898" s="319">
        <v>0</v>
      </c>
      <c r="K2898" s="320">
        <v>30</v>
      </c>
      <c r="L2898" s="320">
        <v>45</v>
      </c>
      <c r="M2898" s="320">
        <v>1</v>
      </c>
      <c r="N2898" s="333" t="s">
        <v>225</v>
      </c>
      <c r="O2898" s="333" t="s">
        <v>225</v>
      </c>
      <c r="P2898" s="334" t="s">
        <v>225</v>
      </c>
      <c r="Q2898" s="144"/>
    </row>
    <row r="2899" spans="3:17" x14ac:dyDescent="0.2">
      <c r="C2899" s="315">
        <v>2443</v>
      </c>
      <c r="D2899" s="316" t="s">
        <v>2695</v>
      </c>
      <c r="E2899" s="317" t="s">
        <v>3366</v>
      </c>
      <c r="F2899" s="317" t="s">
        <v>3672</v>
      </c>
      <c r="G2899" s="318" t="s">
        <v>3950</v>
      </c>
      <c r="H2899" s="319">
        <v>71.563333333376804</v>
      </c>
      <c r="I2899" s="319">
        <v>22.359999999997672</v>
      </c>
      <c r="J2899" s="319">
        <v>0</v>
      </c>
      <c r="K2899" s="320">
        <v>30</v>
      </c>
      <c r="L2899" s="320">
        <v>45</v>
      </c>
      <c r="M2899" s="320">
        <v>1</v>
      </c>
      <c r="N2899" s="333" t="s">
        <v>224</v>
      </c>
      <c r="O2899" s="333" t="s">
        <v>225</v>
      </c>
      <c r="P2899" s="334" t="s">
        <v>225</v>
      </c>
      <c r="Q2899" s="144"/>
    </row>
    <row r="2900" spans="3:17" x14ac:dyDescent="0.2">
      <c r="C2900" s="315">
        <v>1535</v>
      </c>
      <c r="D2900" s="316" t="s">
        <v>2695</v>
      </c>
      <c r="E2900" s="317" t="s">
        <v>3366</v>
      </c>
      <c r="F2900" s="317" t="s">
        <v>3727</v>
      </c>
      <c r="G2900" s="318" t="s">
        <v>3951</v>
      </c>
      <c r="H2900" s="319">
        <v>0.22999999998137355</v>
      </c>
      <c r="I2900" s="319">
        <v>3.4866666666814128</v>
      </c>
      <c r="J2900" s="319">
        <v>0</v>
      </c>
      <c r="K2900" s="320">
        <v>30</v>
      </c>
      <c r="L2900" s="320">
        <v>45</v>
      </c>
      <c r="M2900" s="320">
        <v>1</v>
      </c>
      <c r="N2900" s="333" t="s">
        <v>225</v>
      </c>
      <c r="O2900" s="333" t="s">
        <v>225</v>
      </c>
      <c r="P2900" s="334" t="s">
        <v>225</v>
      </c>
      <c r="Q2900" s="144"/>
    </row>
    <row r="2901" spans="3:17" x14ac:dyDescent="0.2">
      <c r="C2901" s="315">
        <v>1536</v>
      </c>
      <c r="D2901" s="316" t="s">
        <v>2695</v>
      </c>
      <c r="E2901" s="317" t="s">
        <v>3366</v>
      </c>
      <c r="F2901" s="317" t="s">
        <v>3728</v>
      </c>
      <c r="G2901" s="318" t="s">
        <v>3952</v>
      </c>
      <c r="H2901" s="319">
        <v>1.193333333346527</v>
      </c>
      <c r="I2901" s="319">
        <v>15.78000000002794</v>
      </c>
      <c r="J2901" s="319">
        <v>0</v>
      </c>
      <c r="K2901" s="320">
        <v>30</v>
      </c>
      <c r="L2901" s="320">
        <v>45</v>
      </c>
      <c r="M2901" s="320">
        <v>1</v>
      </c>
      <c r="N2901" s="333" t="s">
        <v>225</v>
      </c>
      <c r="O2901" s="333" t="s">
        <v>225</v>
      </c>
      <c r="P2901" s="334" t="s">
        <v>225</v>
      </c>
      <c r="Q2901" s="144"/>
    </row>
    <row r="2902" spans="3:17" x14ac:dyDescent="0.2">
      <c r="C2902" s="315">
        <v>1537</v>
      </c>
      <c r="D2902" s="316" t="s">
        <v>2695</v>
      </c>
      <c r="E2902" s="317" t="s">
        <v>3366</v>
      </c>
      <c r="F2902" s="317" t="s">
        <v>3729</v>
      </c>
      <c r="G2902" s="318" t="s">
        <v>3953</v>
      </c>
      <c r="H2902" s="319">
        <v>0</v>
      </c>
      <c r="I2902" s="319">
        <v>2.196666666667443</v>
      </c>
      <c r="J2902" s="319">
        <v>0</v>
      </c>
      <c r="K2902" s="320">
        <v>30</v>
      </c>
      <c r="L2902" s="320">
        <v>45</v>
      </c>
      <c r="M2902" s="320">
        <v>1</v>
      </c>
      <c r="N2902" s="333" t="s">
        <v>225</v>
      </c>
      <c r="O2902" s="333" t="s">
        <v>225</v>
      </c>
      <c r="P2902" s="334" t="s">
        <v>225</v>
      </c>
      <c r="Q2902" s="144"/>
    </row>
    <row r="2903" spans="3:17" x14ac:dyDescent="0.2">
      <c r="C2903" s="315">
        <v>1546</v>
      </c>
      <c r="D2903" s="316" t="s">
        <v>2695</v>
      </c>
      <c r="E2903" s="317" t="s">
        <v>3366</v>
      </c>
      <c r="F2903" s="317" t="s">
        <v>3730</v>
      </c>
      <c r="G2903" s="318" t="s">
        <v>3954</v>
      </c>
      <c r="H2903" s="319">
        <v>13.24666666664416</v>
      </c>
      <c r="I2903" s="319">
        <v>4.8000000000000007</v>
      </c>
      <c r="J2903" s="319">
        <v>0</v>
      </c>
      <c r="K2903" s="320">
        <v>30</v>
      </c>
      <c r="L2903" s="320">
        <v>45</v>
      </c>
      <c r="M2903" s="320">
        <v>1</v>
      </c>
      <c r="N2903" s="333" t="s">
        <v>225</v>
      </c>
      <c r="O2903" s="333" t="s">
        <v>225</v>
      </c>
      <c r="P2903" s="334" t="s">
        <v>225</v>
      </c>
      <c r="Q2903" s="144"/>
    </row>
    <row r="2904" spans="3:17" x14ac:dyDescent="0.2">
      <c r="C2904" s="315">
        <v>1566</v>
      </c>
      <c r="D2904" s="316" t="s">
        <v>2695</v>
      </c>
      <c r="E2904" s="317" t="s">
        <v>3366</v>
      </c>
      <c r="F2904" s="317" t="s">
        <v>3731</v>
      </c>
      <c r="G2904" s="318" t="s">
        <v>3955</v>
      </c>
      <c r="H2904" s="319">
        <v>147.78333333326736</v>
      </c>
      <c r="I2904" s="319">
        <v>31.406666666746606</v>
      </c>
      <c r="J2904" s="319">
        <v>0</v>
      </c>
      <c r="K2904" s="320">
        <v>30</v>
      </c>
      <c r="L2904" s="320">
        <v>45</v>
      </c>
      <c r="M2904" s="320">
        <v>1</v>
      </c>
      <c r="N2904" s="333" t="s">
        <v>224</v>
      </c>
      <c r="O2904" s="333" t="s">
        <v>225</v>
      </c>
      <c r="P2904" s="334" t="s">
        <v>225</v>
      </c>
      <c r="Q2904" s="144"/>
    </row>
    <row r="2905" spans="3:17" x14ac:dyDescent="0.2">
      <c r="C2905" s="315">
        <v>1567</v>
      </c>
      <c r="D2905" s="316" t="s">
        <v>2695</v>
      </c>
      <c r="E2905" s="317" t="s">
        <v>3366</v>
      </c>
      <c r="F2905" s="317" t="s">
        <v>3731</v>
      </c>
      <c r="G2905" s="318" t="s">
        <v>3956</v>
      </c>
      <c r="H2905" s="319">
        <v>64.273333333292982</v>
      </c>
      <c r="I2905" s="319">
        <v>27.763333333306946</v>
      </c>
      <c r="J2905" s="319">
        <v>0</v>
      </c>
      <c r="K2905" s="320">
        <v>30</v>
      </c>
      <c r="L2905" s="320">
        <v>45</v>
      </c>
      <c r="M2905" s="320">
        <v>1</v>
      </c>
      <c r="N2905" s="333" t="s">
        <v>224</v>
      </c>
      <c r="O2905" s="333" t="s">
        <v>225</v>
      </c>
      <c r="P2905" s="334" t="s">
        <v>225</v>
      </c>
      <c r="Q2905" s="144"/>
    </row>
    <row r="2906" spans="3:17" x14ac:dyDescent="0.2">
      <c r="C2906" s="315">
        <v>1568</v>
      </c>
      <c r="D2906" s="316" t="s">
        <v>2695</v>
      </c>
      <c r="E2906" s="317" t="s">
        <v>3366</v>
      </c>
      <c r="F2906" s="317" t="s">
        <v>3731</v>
      </c>
      <c r="G2906" s="318" t="s">
        <v>3957</v>
      </c>
      <c r="H2906" s="319">
        <v>709.78999999996745</v>
      </c>
      <c r="I2906" s="319">
        <v>0</v>
      </c>
      <c r="J2906" s="319">
        <v>0</v>
      </c>
      <c r="K2906" s="320">
        <v>30</v>
      </c>
      <c r="L2906" s="320">
        <v>45</v>
      </c>
      <c r="M2906" s="320">
        <v>1</v>
      </c>
      <c r="N2906" s="333" t="s">
        <v>224</v>
      </c>
      <c r="O2906" s="333" t="s">
        <v>225</v>
      </c>
      <c r="P2906" s="334" t="s">
        <v>225</v>
      </c>
      <c r="Q2906" s="144"/>
    </row>
    <row r="2907" spans="3:17" x14ac:dyDescent="0.2">
      <c r="C2907" s="315">
        <v>1569</v>
      </c>
      <c r="D2907" s="316" t="s">
        <v>2695</v>
      </c>
      <c r="E2907" s="317" t="s">
        <v>3366</v>
      </c>
      <c r="F2907" s="317" t="s">
        <v>3731</v>
      </c>
      <c r="G2907" s="318" t="s">
        <v>3958</v>
      </c>
      <c r="H2907" s="319">
        <v>45.810000000020956</v>
      </c>
      <c r="I2907" s="319">
        <v>5.533333333313931</v>
      </c>
      <c r="J2907" s="319">
        <v>0</v>
      </c>
      <c r="K2907" s="320">
        <v>30</v>
      </c>
      <c r="L2907" s="320">
        <v>45</v>
      </c>
      <c r="M2907" s="320">
        <v>1</v>
      </c>
      <c r="N2907" s="333" t="s">
        <v>224</v>
      </c>
      <c r="O2907" s="333" t="s">
        <v>225</v>
      </c>
      <c r="P2907" s="334" t="s">
        <v>225</v>
      </c>
      <c r="Q2907" s="144"/>
    </row>
    <row r="2908" spans="3:17" x14ac:dyDescent="0.2">
      <c r="C2908" s="315">
        <v>1570</v>
      </c>
      <c r="D2908" s="316" t="s">
        <v>2695</v>
      </c>
      <c r="E2908" s="317" t="s">
        <v>3366</v>
      </c>
      <c r="F2908" s="317" t="s">
        <v>3731</v>
      </c>
      <c r="G2908" s="318" t="s">
        <v>3959</v>
      </c>
      <c r="H2908" s="319">
        <v>48.499999999988361</v>
      </c>
      <c r="I2908" s="319">
        <v>1.1233333333279008</v>
      </c>
      <c r="J2908" s="319">
        <v>0</v>
      </c>
      <c r="K2908" s="320">
        <v>30</v>
      </c>
      <c r="L2908" s="320">
        <v>45</v>
      </c>
      <c r="M2908" s="320">
        <v>1</v>
      </c>
      <c r="N2908" s="333" t="s">
        <v>224</v>
      </c>
      <c r="O2908" s="333" t="s">
        <v>225</v>
      </c>
      <c r="P2908" s="334" t="s">
        <v>225</v>
      </c>
      <c r="Q2908" s="144"/>
    </row>
    <row r="2909" spans="3:17" x14ac:dyDescent="0.2">
      <c r="C2909" s="315">
        <v>310</v>
      </c>
      <c r="D2909" s="316" t="s">
        <v>2700</v>
      </c>
      <c r="E2909" s="317" t="s">
        <v>3366</v>
      </c>
      <c r="F2909" s="317" t="s">
        <v>3732</v>
      </c>
      <c r="G2909" s="318" t="s">
        <v>3960</v>
      </c>
      <c r="H2909" s="319">
        <v>132.13333333338377</v>
      </c>
      <c r="I2909" s="319">
        <v>128.26666666665116</v>
      </c>
      <c r="J2909" s="319">
        <v>0</v>
      </c>
      <c r="K2909" s="320">
        <v>30</v>
      </c>
      <c r="L2909" s="320">
        <v>45</v>
      </c>
      <c r="M2909" s="320">
        <v>1</v>
      </c>
      <c r="N2909" s="333" t="s">
        <v>224</v>
      </c>
      <c r="O2909" s="333" t="s">
        <v>224</v>
      </c>
      <c r="P2909" s="334" t="s">
        <v>225</v>
      </c>
      <c r="Q2909" s="144"/>
    </row>
    <row r="2910" spans="3:17" x14ac:dyDescent="0.2">
      <c r="C2910" s="315">
        <v>311</v>
      </c>
      <c r="D2910" s="316" t="s">
        <v>2700</v>
      </c>
      <c r="E2910" s="317" t="s">
        <v>3366</v>
      </c>
      <c r="F2910" s="317" t="s">
        <v>3732</v>
      </c>
      <c r="G2910" s="318" t="s">
        <v>3961</v>
      </c>
      <c r="H2910" s="319">
        <v>406.30333333332095</v>
      </c>
      <c r="I2910" s="319">
        <v>4.9033333333558407</v>
      </c>
      <c r="J2910" s="319">
        <v>0</v>
      </c>
      <c r="K2910" s="320">
        <v>30</v>
      </c>
      <c r="L2910" s="320">
        <v>45</v>
      </c>
      <c r="M2910" s="320">
        <v>1</v>
      </c>
      <c r="N2910" s="333" t="s">
        <v>224</v>
      </c>
      <c r="O2910" s="333" t="s">
        <v>225</v>
      </c>
      <c r="P2910" s="334" t="s">
        <v>225</v>
      </c>
      <c r="Q2910" s="144"/>
    </row>
    <row r="2911" spans="3:17" x14ac:dyDescent="0.2">
      <c r="C2911" s="315">
        <v>1587</v>
      </c>
      <c r="D2911" s="316" t="s">
        <v>2695</v>
      </c>
      <c r="E2911" s="317" t="s">
        <v>3366</v>
      </c>
      <c r="F2911" s="317" t="s">
        <v>3578</v>
      </c>
      <c r="G2911" s="318" t="s">
        <v>3962</v>
      </c>
      <c r="H2911" s="319">
        <v>37.923333333351188</v>
      </c>
      <c r="I2911" s="319">
        <v>2.709999999997672</v>
      </c>
      <c r="J2911" s="319">
        <v>0</v>
      </c>
      <c r="K2911" s="320">
        <v>30</v>
      </c>
      <c r="L2911" s="320">
        <v>45</v>
      </c>
      <c r="M2911" s="320">
        <v>1</v>
      </c>
      <c r="N2911" s="333" t="s">
        <v>224</v>
      </c>
      <c r="O2911" s="333" t="s">
        <v>225</v>
      </c>
      <c r="P2911" s="334" t="s">
        <v>225</v>
      </c>
      <c r="Q2911" s="144"/>
    </row>
    <row r="2912" spans="3:17" x14ac:dyDescent="0.2">
      <c r="C2912" s="315">
        <v>1588</v>
      </c>
      <c r="D2912" s="316" t="s">
        <v>2695</v>
      </c>
      <c r="E2912" s="317" t="s">
        <v>3366</v>
      </c>
      <c r="F2912" s="317" t="s">
        <v>3578</v>
      </c>
      <c r="G2912" s="318" t="s">
        <v>3963</v>
      </c>
      <c r="H2912" s="319">
        <v>43.826666666648819</v>
      </c>
      <c r="I2912" s="319">
        <v>0</v>
      </c>
      <c r="J2912" s="319">
        <v>0</v>
      </c>
      <c r="K2912" s="320">
        <v>30</v>
      </c>
      <c r="L2912" s="320">
        <v>45</v>
      </c>
      <c r="M2912" s="320">
        <v>1</v>
      </c>
      <c r="N2912" s="333" t="s">
        <v>224</v>
      </c>
      <c r="O2912" s="333" t="s">
        <v>225</v>
      </c>
      <c r="P2912" s="334" t="s">
        <v>225</v>
      </c>
      <c r="Q2912" s="144"/>
    </row>
    <row r="2913" spans="3:17" x14ac:dyDescent="0.2">
      <c r="C2913" s="315">
        <v>1589</v>
      </c>
      <c r="D2913" s="316" t="s">
        <v>2695</v>
      </c>
      <c r="E2913" s="317" t="s">
        <v>3366</v>
      </c>
      <c r="F2913" s="317" t="s">
        <v>3578</v>
      </c>
      <c r="G2913" s="318" t="s">
        <v>3964</v>
      </c>
      <c r="H2913" s="319">
        <v>33.623333333304622</v>
      </c>
      <c r="I2913" s="319">
        <v>11.659999999974389</v>
      </c>
      <c r="J2913" s="319">
        <v>0</v>
      </c>
      <c r="K2913" s="320">
        <v>30</v>
      </c>
      <c r="L2913" s="320">
        <v>45</v>
      </c>
      <c r="M2913" s="320">
        <v>1</v>
      </c>
      <c r="N2913" s="333" t="s">
        <v>224</v>
      </c>
      <c r="O2913" s="333" t="s">
        <v>225</v>
      </c>
      <c r="P2913" s="334" t="s">
        <v>225</v>
      </c>
      <c r="Q2913" s="145"/>
    </row>
    <row r="2914" spans="3:17" x14ac:dyDescent="0.2">
      <c r="C2914" s="315">
        <v>1590</v>
      </c>
      <c r="D2914" s="316" t="s">
        <v>2695</v>
      </c>
      <c r="E2914" s="317" t="s">
        <v>3366</v>
      </c>
      <c r="F2914" s="317" t="s">
        <v>3578</v>
      </c>
      <c r="G2914" s="318" t="s">
        <v>3965</v>
      </c>
      <c r="H2914" s="319">
        <v>35.496666666702367</v>
      </c>
      <c r="I2914" s="319">
        <v>2.6099999999511057</v>
      </c>
      <c r="J2914" s="319">
        <v>0</v>
      </c>
      <c r="K2914" s="320">
        <v>30</v>
      </c>
      <c r="L2914" s="320">
        <v>45</v>
      </c>
      <c r="M2914" s="320">
        <v>1</v>
      </c>
      <c r="N2914" s="333" t="s">
        <v>224</v>
      </c>
      <c r="O2914" s="333" t="s">
        <v>225</v>
      </c>
      <c r="P2914" s="334" t="s">
        <v>225</v>
      </c>
      <c r="Q2914" s="144"/>
    </row>
    <row r="2915" spans="3:17" x14ac:dyDescent="0.2">
      <c r="C2915" s="315">
        <v>1595</v>
      </c>
      <c r="D2915" s="316" t="s">
        <v>2695</v>
      </c>
      <c r="E2915" s="317" t="s">
        <v>3366</v>
      </c>
      <c r="F2915" s="317" t="s">
        <v>3399</v>
      </c>
      <c r="G2915" s="318" t="s">
        <v>3966</v>
      </c>
      <c r="H2915" s="319">
        <v>5.2133333332836633</v>
      </c>
      <c r="I2915" s="319">
        <v>0</v>
      </c>
      <c r="J2915" s="319">
        <v>0</v>
      </c>
      <c r="K2915" s="320">
        <v>30</v>
      </c>
      <c r="L2915" s="320">
        <v>45</v>
      </c>
      <c r="M2915" s="320">
        <v>1</v>
      </c>
      <c r="N2915" s="333" t="s">
        <v>225</v>
      </c>
      <c r="O2915" s="333" t="s">
        <v>225</v>
      </c>
      <c r="P2915" s="334" t="s">
        <v>225</v>
      </c>
      <c r="Q2915" s="144"/>
    </row>
    <row r="2916" spans="3:17" x14ac:dyDescent="0.2">
      <c r="C2916" s="315">
        <v>1596</v>
      </c>
      <c r="D2916" s="316" t="s">
        <v>2695</v>
      </c>
      <c r="E2916" s="317" t="s">
        <v>3366</v>
      </c>
      <c r="F2916" s="317" t="s">
        <v>3399</v>
      </c>
      <c r="G2916" s="318" t="s">
        <v>3967</v>
      </c>
      <c r="H2916" s="319">
        <v>2.6400000000139698</v>
      </c>
      <c r="I2916" s="319">
        <v>10.986666666681414</v>
      </c>
      <c r="J2916" s="319">
        <v>0</v>
      </c>
      <c r="K2916" s="320">
        <v>30</v>
      </c>
      <c r="L2916" s="320">
        <v>45</v>
      </c>
      <c r="M2916" s="320">
        <v>1</v>
      </c>
      <c r="N2916" s="333" t="s">
        <v>225</v>
      </c>
      <c r="O2916" s="333" t="s">
        <v>225</v>
      </c>
      <c r="P2916" s="334" t="s">
        <v>225</v>
      </c>
      <c r="Q2916" s="144"/>
    </row>
    <row r="2917" spans="3:17" x14ac:dyDescent="0.2">
      <c r="C2917" s="315">
        <v>1597</v>
      </c>
      <c r="D2917" s="316" t="s">
        <v>2695</v>
      </c>
      <c r="E2917" s="317" t="s">
        <v>3366</v>
      </c>
      <c r="F2917" s="317" t="s">
        <v>3399</v>
      </c>
      <c r="G2917" s="318" t="s">
        <v>3968</v>
      </c>
      <c r="H2917" s="319">
        <v>10.529999999993017</v>
      </c>
      <c r="I2917" s="319">
        <v>5.0966666666558016</v>
      </c>
      <c r="J2917" s="319">
        <v>0</v>
      </c>
      <c r="K2917" s="320">
        <v>30</v>
      </c>
      <c r="L2917" s="320">
        <v>45</v>
      </c>
      <c r="M2917" s="320">
        <v>1</v>
      </c>
      <c r="N2917" s="333" t="s">
        <v>225</v>
      </c>
      <c r="O2917" s="333" t="s">
        <v>225</v>
      </c>
      <c r="P2917" s="334" t="s">
        <v>225</v>
      </c>
      <c r="Q2917" s="144"/>
    </row>
    <row r="2918" spans="3:17" x14ac:dyDescent="0.2">
      <c r="C2918" s="315">
        <v>1598</v>
      </c>
      <c r="D2918" s="316" t="s">
        <v>2695</v>
      </c>
      <c r="E2918" s="317" t="s">
        <v>3366</v>
      </c>
      <c r="F2918" s="317" t="s">
        <v>3399</v>
      </c>
      <c r="G2918" s="318" t="s">
        <v>3969</v>
      </c>
      <c r="H2918" s="319">
        <v>140.87999999999303</v>
      </c>
      <c r="I2918" s="319">
        <v>19.799999999965078</v>
      </c>
      <c r="J2918" s="319">
        <v>0</v>
      </c>
      <c r="K2918" s="320">
        <v>30</v>
      </c>
      <c r="L2918" s="320">
        <v>45</v>
      </c>
      <c r="M2918" s="320">
        <v>1</v>
      </c>
      <c r="N2918" s="333" t="s">
        <v>224</v>
      </c>
      <c r="O2918" s="333" t="s">
        <v>225</v>
      </c>
      <c r="P2918" s="334" t="s">
        <v>225</v>
      </c>
      <c r="Q2918" s="144"/>
    </row>
    <row r="2919" spans="3:17" x14ac:dyDescent="0.2">
      <c r="C2919" s="315">
        <v>1599</v>
      </c>
      <c r="D2919" s="316" t="s">
        <v>2695</v>
      </c>
      <c r="E2919" s="317" t="s">
        <v>3366</v>
      </c>
      <c r="F2919" s="317" t="s">
        <v>3399</v>
      </c>
      <c r="G2919" s="318" t="s">
        <v>3970</v>
      </c>
      <c r="H2919" s="319">
        <v>2.3266666666720996</v>
      </c>
      <c r="I2919" s="319">
        <v>0</v>
      </c>
      <c r="J2919" s="319">
        <v>0</v>
      </c>
      <c r="K2919" s="320">
        <v>30</v>
      </c>
      <c r="L2919" s="320">
        <v>45</v>
      </c>
      <c r="M2919" s="320">
        <v>1</v>
      </c>
      <c r="N2919" s="333" t="s">
        <v>225</v>
      </c>
      <c r="O2919" s="333" t="s">
        <v>225</v>
      </c>
      <c r="P2919" s="334" t="s">
        <v>225</v>
      </c>
      <c r="Q2919" s="144"/>
    </row>
    <row r="2920" spans="3:17" x14ac:dyDescent="0.2">
      <c r="C2920" s="315">
        <v>1600</v>
      </c>
      <c r="D2920" s="316" t="s">
        <v>2695</v>
      </c>
      <c r="E2920" s="317" t="s">
        <v>3366</v>
      </c>
      <c r="F2920" s="317" t="s">
        <v>3733</v>
      </c>
      <c r="G2920" s="318" t="s">
        <v>3971</v>
      </c>
      <c r="H2920" s="319">
        <v>27.083333333325573</v>
      </c>
      <c r="I2920" s="319">
        <v>24.829999999911525</v>
      </c>
      <c r="J2920" s="319">
        <v>0</v>
      </c>
      <c r="K2920" s="320">
        <v>30</v>
      </c>
      <c r="L2920" s="320">
        <v>45</v>
      </c>
      <c r="M2920" s="320">
        <v>1</v>
      </c>
      <c r="N2920" s="333" t="s">
        <v>225</v>
      </c>
      <c r="O2920" s="333" t="s">
        <v>225</v>
      </c>
      <c r="P2920" s="334" t="s">
        <v>225</v>
      </c>
      <c r="Q2920" s="144"/>
    </row>
    <row r="2921" spans="3:17" x14ac:dyDescent="0.2">
      <c r="C2921" s="315">
        <v>1601</v>
      </c>
      <c r="D2921" s="316" t="s">
        <v>2695</v>
      </c>
      <c r="E2921" s="317" t="s">
        <v>3366</v>
      </c>
      <c r="F2921" s="317" t="s">
        <v>3733</v>
      </c>
      <c r="G2921" s="318" t="s">
        <v>3972</v>
      </c>
      <c r="H2921" s="319">
        <v>693.58333333331393</v>
      </c>
      <c r="I2921" s="319">
        <v>20.596666666714011</v>
      </c>
      <c r="J2921" s="319">
        <v>0</v>
      </c>
      <c r="K2921" s="320">
        <v>30</v>
      </c>
      <c r="L2921" s="320">
        <v>45</v>
      </c>
      <c r="M2921" s="320">
        <v>1</v>
      </c>
      <c r="N2921" s="333" t="s">
        <v>224</v>
      </c>
      <c r="O2921" s="333" t="s">
        <v>225</v>
      </c>
      <c r="P2921" s="334" t="s">
        <v>225</v>
      </c>
      <c r="Q2921" s="144"/>
    </row>
    <row r="2922" spans="3:17" x14ac:dyDescent="0.2">
      <c r="C2922" s="315">
        <v>1605</v>
      </c>
      <c r="D2922" s="316" t="s">
        <v>2695</v>
      </c>
      <c r="E2922" s="317" t="s">
        <v>3366</v>
      </c>
      <c r="F2922" s="317" t="s">
        <v>3734</v>
      </c>
      <c r="G2922" s="318" t="s">
        <v>3973</v>
      </c>
      <c r="H2922" s="319">
        <v>402.53666666677458</v>
      </c>
      <c r="I2922" s="319">
        <v>58.700000000023287</v>
      </c>
      <c r="J2922" s="319">
        <v>0</v>
      </c>
      <c r="K2922" s="320">
        <v>30</v>
      </c>
      <c r="L2922" s="320">
        <v>45</v>
      </c>
      <c r="M2922" s="320">
        <v>1</v>
      </c>
      <c r="N2922" s="333" t="s">
        <v>224</v>
      </c>
      <c r="O2922" s="333" t="s">
        <v>224</v>
      </c>
      <c r="P2922" s="334" t="s">
        <v>225</v>
      </c>
      <c r="Q2922" s="144"/>
    </row>
    <row r="2923" spans="3:17" x14ac:dyDescent="0.2">
      <c r="C2923" s="315">
        <v>1606</v>
      </c>
      <c r="D2923" s="316" t="s">
        <v>2695</v>
      </c>
      <c r="E2923" s="317" t="s">
        <v>3366</v>
      </c>
      <c r="F2923" s="317" t="s">
        <v>3734</v>
      </c>
      <c r="G2923" s="318" t="s">
        <v>3974</v>
      </c>
      <c r="H2923" s="319">
        <v>303.05000000005822</v>
      </c>
      <c r="I2923" s="319">
        <v>22.893333333323245</v>
      </c>
      <c r="J2923" s="319">
        <v>0</v>
      </c>
      <c r="K2923" s="320">
        <v>30</v>
      </c>
      <c r="L2923" s="320">
        <v>45</v>
      </c>
      <c r="M2923" s="320">
        <v>1</v>
      </c>
      <c r="N2923" s="333" t="s">
        <v>224</v>
      </c>
      <c r="O2923" s="333" t="s">
        <v>225</v>
      </c>
      <c r="P2923" s="334" t="s">
        <v>225</v>
      </c>
      <c r="Q2923" s="144"/>
    </row>
    <row r="2924" spans="3:17" x14ac:dyDescent="0.2">
      <c r="C2924" s="315">
        <v>1610</v>
      </c>
      <c r="D2924" s="316" t="s">
        <v>2695</v>
      </c>
      <c r="E2924" s="317" t="s">
        <v>3366</v>
      </c>
      <c r="F2924" s="317" t="s">
        <v>3735</v>
      </c>
      <c r="G2924" s="318" t="s">
        <v>3975</v>
      </c>
      <c r="H2924" s="319">
        <v>41.88333333333722</v>
      </c>
      <c r="I2924" s="319">
        <v>0</v>
      </c>
      <c r="J2924" s="319">
        <v>0</v>
      </c>
      <c r="K2924" s="320">
        <v>30</v>
      </c>
      <c r="L2924" s="320">
        <v>45</v>
      </c>
      <c r="M2924" s="320">
        <v>1</v>
      </c>
      <c r="N2924" s="333" t="s">
        <v>224</v>
      </c>
      <c r="O2924" s="333" t="s">
        <v>225</v>
      </c>
      <c r="P2924" s="334" t="s">
        <v>225</v>
      </c>
      <c r="Q2924" s="144"/>
    </row>
    <row r="2925" spans="3:17" x14ac:dyDescent="0.2">
      <c r="C2925" s="315">
        <v>1611</v>
      </c>
      <c r="D2925" s="316" t="s">
        <v>2695</v>
      </c>
      <c r="E2925" s="317" t="s">
        <v>3366</v>
      </c>
      <c r="F2925" s="317" t="s">
        <v>3735</v>
      </c>
      <c r="G2925" s="318" t="s">
        <v>3976</v>
      </c>
      <c r="H2925" s="319">
        <v>3.0333333333372141</v>
      </c>
      <c r="I2925" s="319">
        <v>0.8999999999650754</v>
      </c>
      <c r="J2925" s="319">
        <v>0</v>
      </c>
      <c r="K2925" s="320">
        <v>30</v>
      </c>
      <c r="L2925" s="320">
        <v>45</v>
      </c>
      <c r="M2925" s="320">
        <v>1</v>
      </c>
      <c r="N2925" s="333" t="s">
        <v>225</v>
      </c>
      <c r="O2925" s="333" t="s">
        <v>225</v>
      </c>
      <c r="P2925" s="334" t="s">
        <v>225</v>
      </c>
      <c r="Q2925" s="144"/>
    </row>
    <row r="2926" spans="3:17" x14ac:dyDescent="0.2">
      <c r="C2926" s="315">
        <v>1633</v>
      </c>
      <c r="D2926" s="316" t="s">
        <v>2695</v>
      </c>
      <c r="E2926" s="317" t="s">
        <v>3366</v>
      </c>
      <c r="F2926" s="317" t="s">
        <v>3593</v>
      </c>
      <c r="G2926" s="318" t="s">
        <v>3977</v>
      </c>
      <c r="H2926" s="319">
        <v>19.630000000004657</v>
      </c>
      <c r="I2926" s="319">
        <v>0</v>
      </c>
      <c r="J2926" s="319">
        <v>0</v>
      </c>
      <c r="K2926" s="320">
        <v>30</v>
      </c>
      <c r="L2926" s="320">
        <v>45</v>
      </c>
      <c r="M2926" s="320">
        <v>1</v>
      </c>
      <c r="N2926" s="333" t="s">
        <v>225</v>
      </c>
      <c r="O2926" s="333" t="s">
        <v>225</v>
      </c>
      <c r="P2926" s="334" t="s">
        <v>225</v>
      </c>
      <c r="Q2926" s="144"/>
    </row>
    <row r="2927" spans="3:17" x14ac:dyDescent="0.2">
      <c r="C2927" s="315">
        <v>322</v>
      </c>
      <c r="D2927" s="316" t="s">
        <v>2700</v>
      </c>
      <c r="E2927" s="317" t="s">
        <v>3366</v>
      </c>
      <c r="F2927" s="317" t="s">
        <v>3593</v>
      </c>
      <c r="G2927" s="318" t="s">
        <v>3978</v>
      </c>
      <c r="H2927" s="319">
        <v>94.473333333351192</v>
      </c>
      <c r="I2927" s="319">
        <v>35.073333333351187</v>
      </c>
      <c r="J2927" s="319">
        <v>0.2</v>
      </c>
      <c r="K2927" s="320">
        <v>30</v>
      </c>
      <c r="L2927" s="320">
        <v>45</v>
      </c>
      <c r="M2927" s="320">
        <v>1</v>
      </c>
      <c r="N2927" s="333" t="s">
        <v>224</v>
      </c>
      <c r="O2927" s="333" t="s">
        <v>225</v>
      </c>
      <c r="P2927" s="334" t="s">
        <v>225</v>
      </c>
      <c r="Q2927" s="144"/>
    </row>
    <row r="2928" spans="3:17" x14ac:dyDescent="0.2">
      <c r="C2928" s="315">
        <v>323</v>
      </c>
      <c r="D2928" s="316" t="s">
        <v>2700</v>
      </c>
      <c r="E2928" s="317" t="s">
        <v>3366</v>
      </c>
      <c r="F2928" s="317" t="s">
        <v>3593</v>
      </c>
      <c r="G2928" s="318" t="s">
        <v>3979</v>
      </c>
      <c r="H2928" s="319">
        <v>91.359999999997683</v>
      </c>
      <c r="I2928" s="319">
        <v>4.876666666637175</v>
      </c>
      <c r="J2928" s="319">
        <v>0</v>
      </c>
      <c r="K2928" s="320">
        <v>30</v>
      </c>
      <c r="L2928" s="320">
        <v>45</v>
      </c>
      <c r="M2928" s="320">
        <v>1</v>
      </c>
      <c r="N2928" s="333" t="s">
        <v>224</v>
      </c>
      <c r="O2928" s="333" t="s">
        <v>225</v>
      </c>
      <c r="P2928" s="334" t="s">
        <v>225</v>
      </c>
      <c r="Q2928" s="144"/>
    </row>
    <row r="2929" spans="3:17" x14ac:dyDescent="0.2">
      <c r="C2929" s="315">
        <v>1661</v>
      </c>
      <c r="D2929" s="316" t="s">
        <v>2695</v>
      </c>
      <c r="E2929" s="317" t="s">
        <v>3366</v>
      </c>
      <c r="F2929" s="317" t="s">
        <v>3736</v>
      </c>
      <c r="G2929" s="318" t="s">
        <v>3980</v>
      </c>
      <c r="H2929" s="319">
        <v>5.8733333333395423</v>
      </c>
      <c r="I2929" s="319">
        <v>0</v>
      </c>
      <c r="J2929" s="319">
        <v>0</v>
      </c>
      <c r="K2929" s="320">
        <v>30</v>
      </c>
      <c r="L2929" s="320">
        <v>45</v>
      </c>
      <c r="M2929" s="320">
        <v>1</v>
      </c>
      <c r="N2929" s="333" t="s">
        <v>225</v>
      </c>
      <c r="O2929" s="333" t="s">
        <v>225</v>
      </c>
      <c r="P2929" s="334" t="s">
        <v>225</v>
      </c>
      <c r="Q2929" s="144"/>
    </row>
    <row r="2930" spans="3:17" x14ac:dyDescent="0.2">
      <c r="C2930" s="315">
        <v>1662</v>
      </c>
      <c r="D2930" s="316" t="s">
        <v>2695</v>
      </c>
      <c r="E2930" s="317" t="s">
        <v>3366</v>
      </c>
      <c r="F2930" s="317" t="s">
        <v>3737</v>
      </c>
      <c r="G2930" s="318" t="s">
        <v>3981</v>
      </c>
      <c r="H2930" s="319" t="s">
        <v>84</v>
      </c>
      <c r="I2930" s="319" t="s">
        <v>84</v>
      </c>
      <c r="J2930" s="319" t="s">
        <v>84</v>
      </c>
      <c r="K2930" s="320">
        <v>30</v>
      </c>
      <c r="L2930" s="320">
        <v>45</v>
      </c>
      <c r="M2930" s="320">
        <v>1</v>
      </c>
      <c r="N2930" s="333" t="s">
        <v>4096</v>
      </c>
      <c r="O2930" s="333" t="s">
        <v>4096</v>
      </c>
      <c r="P2930" s="334" t="s">
        <v>4096</v>
      </c>
      <c r="Q2930" s="144"/>
    </row>
    <row r="2931" spans="3:17" x14ac:dyDescent="0.2">
      <c r="C2931" s="315">
        <v>1663</v>
      </c>
      <c r="D2931" s="316" t="s">
        <v>2695</v>
      </c>
      <c r="E2931" s="317" t="s">
        <v>3366</v>
      </c>
      <c r="F2931" s="317" t="s">
        <v>3738</v>
      </c>
      <c r="G2931" s="318" t="s">
        <v>3982</v>
      </c>
      <c r="H2931" s="319" t="s">
        <v>84</v>
      </c>
      <c r="I2931" s="319" t="s">
        <v>84</v>
      </c>
      <c r="J2931" s="319" t="s">
        <v>84</v>
      </c>
      <c r="K2931" s="320">
        <v>30</v>
      </c>
      <c r="L2931" s="320">
        <v>45</v>
      </c>
      <c r="M2931" s="320">
        <v>1</v>
      </c>
      <c r="N2931" s="333" t="s">
        <v>4096</v>
      </c>
      <c r="O2931" s="333" t="s">
        <v>4096</v>
      </c>
      <c r="P2931" s="334" t="s">
        <v>4096</v>
      </c>
      <c r="Q2931" s="144"/>
    </row>
    <row r="2932" spans="3:17" x14ac:dyDescent="0.2">
      <c r="C2932" s="315">
        <v>1664</v>
      </c>
      <c r="D2932" s="316" t="s">
        <v>2695</v>
      </c>
      <c r="E2932" s="317" t="s">
        <v>3366</v>
      </c>
      <c r="F2932" s="317" t="s">
        <v>3739</v>
      </c>
      <c r="G2932" s="318" t="s">
        <v>3983</v>
      </c>
      <c r="H2932" s="319">
        <v>2.6633333333535121</v>
      </c>
      <c r="I2932" s="319">
        <v>0.61333333334187046</v>
      </c>
      <c r="J2932" s="319">
        <v>0</v>
      </c>
      <c r="K2932" s="320">
        <v>30</v>
      </c>
      <c r="L2932" s="320">
        <v>45</v>
      </c>
      <c r="M2932" s="320">
        <v>1</v>
      </c>
      <c r="N2932" s="333" t="s">
        <v>225</v>
      </c>
      <c r="O2932" s="333" t="s">
        <v>225</v>
      </c>
      <c r="P2932" s="334" t="s">
        <v>225</v>
      </c>
      <c r="Q2932" s="144"/>
    </row>
    <row r="2933" spans="3:17" x14ac:dyDescent="0.2">
      <c r="C2933" s="315">
        <v>1665</v>
      </c>
      <c r="D2933" s="316" t="s">
        <v>2695</v>
      </c>
      <c r="E2933" s="317" t="s">
        <v>3366</v>
      </c>
      <c r="F2933" s="317" t="s">
        <v>3740</v>
      </c>
      <c r="G2933" s="318" t="s">
        <v>3984</v>
      </c>
      <c r="H2933" s="319">
        <v>2.6633333333535121</v>
      </c>
      <c r="I2933" s="319">
        <v>1.4433333333581686</v>
      </c>
      <c r="J2933" s="319">
        <v>0</v>
      </c>
      <c r="K2933" s="320">
        <v>30</v>
      </c>
      <c r="L2933" s="320">
        <v>45</v>
      </c>
      <c r="M2933" s="320">
        <v>1</v>
      </c>
      <c r="N2933" s="333" t="s">
        <v>225</v>
      </c>
      <c r="O2933" s="333" t="s">
        <v>225</v>
      </c>
      <c r="P2933" s="334" t="s">
        <v>225</v>
      </c>
      <c r="Q2933" s="144"/>
    </row>
    <row r="2934" spans="3:17" x14ac:dyDescent="0.2">
      <c r="C2934" s="315">
        <v>1666</v>
      </c>
      <c r="D2934" s="316" t="s">
        <v>2695</v>
      </c>
      <c r="E2934" s="317" t="s">
        <v>3366</v>
      </c>
      <c r="F2934" s="317" t="s">
        <v>3741</v>
      </c>
      <c r="G2934" s="318" t="s">
        <v>3985</v>
      </c>
      <c r="H2934" s="319">
        <v>2.6633333333535121</v>
      </c>
      <c r="I2934" s="319">
        <v>1.2433333333348857</v>
      </c>
      <c r="J2934" s="319">
        <v>0</v>
      </c>
      <c r="K2934" s="320">
        <v>30</v>
      </c>
      <c r="L2934" s="320">
        <v>45</v>
      </c>
      <c r="M2934" s="320">
        <v>1</v>
      </c>
      <c r="N2934" s="333" t="s">
        <v>225</v>
      </c>
      <c r="O2934" s="333" t="s">
        <v>225</v>
      </c>
      <c r="P2934" s="334" t="s">
        <v>225</v>
      </c>
      <c r="Q2934" s="144"/>
    </row>
    <row r="2935" spans="3:17" x14ac:dyDescent="0.2">
      <c r="C2935" s="315">
        <v>2500</v>
      </c>
      <c r="D2935" s="316" t="s">
        <v>2695</v>
      </c>
      <c r="E2935" s="317" t="s">
        <v>3366</v>
      </c>
      <c r="F2935" s="317" t="s">
        <v>3772</v>
      </c>
      <c r="G2935" s="318" t="s">
        <v>6962</v>
      </c>
      <c r="H2935" s="319">
        <v>0</v>
      </c>
      <c r="I2935" s="319">
        <v>0.80825958705828638</v>
      </c>
      <c r="J2935" s="319">
        <v>0</v>
      </c>
      <c r="K2935" s="320">
        <v>30</v>
      </c>
      <c r="L2935" s="320">
        <v>45</v>
      </c>
      <c r="M2935" s="320">
        <v>1</v>
      </c>
      <c r="N2935" s="333" t="s">
        <v>4096</v>
      </c>
      <c r="O2935" s="333" t="s">
        <v>4096</v>
      </c>
      <c r="P2935" s="334" t="s">
        <v>4096</v>
      </c>
      <c r="Q2935" s="144"/>
    </row>
    <row r="2936" spans="3:17" x14ac:dyDescent="0.2">
      <c r="C2936" s="315">
        <v>1532</v>
      </c>
      <c r="D2936" s="316" t="s">
        <v>2695</v>
      </c>
      <c r="E2936" s="317" t="s">
        <v>3571</v>
      </c>
      <c r="F2936" s="317" t="s">
        <v>3742</v>
      </c>
      <c r="G2936" s="318" t="s">
        <v>3986</v>
      </c>
      <c r="H2936" s="319">
        <v>23.723333333339543</v>
      </c>
      <c r="I2936" s="319">
        <v>0.27666666669538248</v>
      </c>
      <c r="J2936" s="319">
        <v>0</v>
      </c>
      <c r="K2936" s="320">
        <v>30</v>
      </c>
      <c r="L2936" s="320">
        <v>45</v>
      </c>
      <c r="M2936" s="320">
        <v>1</v>
      </c>
      <c r="N2936" s="333" t="s">
        <v>225</v>
      </c>
      <c r="O2936" s="333" t="s">
        <v>225</v>
      </c>
      <c r="P2936" s="334" t="s">
        <v>225</v>
      </c>
      <c r="Q2936" s="144"/>
    </row>
    <row r="2937" spans="3:17" x14ac:dyDescent="0.2">
      <c r="C2937" s="315">
        <v>1533</v>
      </c>
      <c r="D2937" s="316" t="s">
        <v>2695</v>
      </c>
      <c r="E2937" s="317" t="s">
        <v>3571</v>
      </c>
      <c r="F2937" s="317" t="s">
        <v>3742</v>
      </c>
      <c r="G2937" s="318" t="s">
        <v>3987</v>
      </c>
      <c r="H2937" s="319">
        <v>21.349999999988359</v>
      </c>
      <c r="I2937" s="319">
        <v>0.1599999999976717</v>
      </c>
      <c r="J2937" s="319">
        <v>0</v>
      </c>
      <c r="K2937" s="320">
        <v>30</v>
      </c>
      <c r="L2937" s="320">
        <v>45</v>
      </c>
      <c r="M2937" s="320">
        <v>1</v>
      </c>
      <c r="N2937" s="333" t="s">
        <v>225</v>
      </c>
      <c r="O2937" s="333" t="s">
        <v>225</v>
      </c>
      <c r="P2937" s="334" t="s">
        <v>225</v>
      </c>
      <c r="Q2937" s="144"/>
    </row>
    <row r="2938" spans="3:17" x14ac:dyDescent="0.2">
      <c r="C2938" s="315">
        <v>1534</v>
      </c>
      <c r="D2938" s="316" t="s">
        <v>2695</v>
      </c>
      <c r="E2938" s="317" t="s">
        <v>3571</v>
      </c>
      <c r="F2938" s="317" t="s">
        <v>3742</v>
      </c>
      <c r="G2938" s="318" t="s">
        <v>3988</v>
      </c>
      <c r="H2938" s="319">
        <v>487.92333333328133</v>
      </c>
      <c r="I2938" s="319">
        <v>0.15666666668839754</v>
      </c>
      <c r="J2938" s="319">
        <v>0</v>
      </c>
      <c r="K2938" s="320">
        <v>30</v>
      </c>
      <c r="L2938" s="320">
        <v>45</v>
      </c>
      <c r="M2938" s="320">
        <v>1</v>
      </c>
      <c r="N2938" s="333" t="s">
        <v>224</v>
      </c>
      <c r="O2938" s="333" t="s">
        <v>225</v>
      </c>
      <c r="P2938" s="334" t="s">
        <v>225</v>
      </c>
      <c r="Q2938" s="144"/>
    </row>
    <row r="2939" spans="3:17" x14ac:dyDescent="0.2">
      <c r="C2939" s="315">
        <v>2444</v>
      </c>
      <c r="D2939" s="316" t="s">
        <v>2695</v>
      </c>
      <c r="E2939" s="317" t="s">
        <v>3571</v>
      </c>
      <c r="F2939" s="317" t="s">
        <v>3743</v>
      </c>
      <c r="G2939" s="318" t="s">
        <v>3989</v>
      </c>
      <c r="H2939" s="319" t="s">
        <v>84</v>
      </c>
      <c r="I2939" s="319" t="s">
        <v>84</v>
      </c>
      <c r="J2939" s="319" t="s">
        <v>84</v>
      </c>
      <c r="K2939" s="320">
        <v>30</v>
      </c>
      <c r="L2939" s="320">
        <v>45</v>
      </c>
      <c r="M2939" s="320">
        <v>1</v>
      </c>
      <c r="N2939" s="333" t="s">
        <v>4096</v>
      </c>
      <c r="O2939" s="333" t="s">
        <v>4096</v>
      </c>
      <c r="P2939" s="334" t="s">
        <v>4096</v>
      </c>
      <c r="Q2939" s="144"/>
    </row>
    <row r="2940" spans="3:17" x14ac:dyDescent="0.2">
      <c r="C2940" s="315">
        <v>1545</v>
      </c>
      <c r="D2940" s="316" t="s">
        <v>2695</v>
      </c>
      <c r="E2940" s="317" t="s">
        <v>3571</v>
      </c>
      <c r="F2940" s="317" t="s">
        <v>3743</v>
      </c>
      <c r="G2940" s="318" t="s">
        <v>3990</v>
      </c>
      <c r="H2940" s="319">
        <v>0</v>
      </c>
      <c r="I2940" s="319">
        <v>0.22666666667209939</v>
      </c>
      <c r="J2940" s="319">
        <v>0</v>
      </c>
      <c r="K2940" s="320">
        <v>30</v>
      </c>
      <c r="L2940" s="320">
        <v>45</v>
      </c>
      <c r="M2940" s="320">
        <v>1</v>
      </c>
      <c r="N2940" s="333" t="s">
        <v>225</v>
      </c>
      <c r="O2940" s="333" t="s">
        <v>225</v>
      </c>
      <c r="P2940" s="334" t="s">
        <v>225</v>
      </c>
      <c r="Q2940" s="144"/>
    </row>
    <row r="2941" spans="3:17" x14ac:dyDescent="0.2">
      <c r="C2941" s="315">
        <v>1591</v>
      </c>
      <c r="D2941" s="316" t="s">
        <v>2695</v>
      </c>
      <c r="E2941" s="317" t="s">
        <v>3571</v>
      </c>
      <c r="F2941" s="317" t="s">
        <v>3579</v>
      </c>
      <c r="G2941" s="318" t="s">
        <v>3991</v>
      </c>
      <c r="H2941" s="319">
        <v>3.8966666666558014</v>
      </c>
      <c r="I2941" s="319">
        <v>0</v>
      </c>
      <c r="J2941" s="319">
        <v>0</v>
      </c>
      <c r="K2941" s="320">
        <v>30</v>
      </c>
      <c r="L2941" s="320">
        <v>45</v>
      </c>
      <c r="M2941" s="320">
        <v>1</v>
      </c>
      <c r="N2941" s="333" t="s">
        <v>225</v>
      </c>
      <c r="O2941" s="333" t="s">
        <v>225</v>
      </c>
      <c r="P2941" s="334" t="s">
        <v>225</v>
      </c>
      <c r="Q2941" s="144"/>
    </row>
    <row r="2942" spans="3:17" x14ac:dyDescent="0.2">
      <c r="C2942" s="315">
        <v>1604</v>
      </c>
      <c r="D2942" s="316" t="s">
        <v>2695</v>
      </c>
      <c r="E2942" s="317" t="s">
        <v>3374</v>
      </c>
      <c r="F2942" s="317" t="s">
        <v>3744</v>
      </c>
      <c r="G2942" s="318" t="s">
        <v>3992</v>
      </c>
      <c r="H2942" s="319" t="s">
        <v>7785</v>
      </c>
      <c r="I2942" s="319" t="s">
        <v>7785</v>
      </c>
      <c r="J2942" s="319" t="s">
        <v>7785</v>
      </c>
      <c r="K2942" s="320">
        <v>30</v>
      </c>
      <c r="L2942" s="320">
        <v>45</v>
      </c>
      <c r="M2942" s="320">
        <v>1</v>
      </c>
      <c r="N2942" s="333" t="s">
        <v>4096</v>
      </c>
      <c r="O2942" s="333" t="s">
        <v>4096</v>
      </c>
      <c r="P2942" s="334" t="s">
        <v>4096</v>
      </c>
      <c r="Q2942" s="144"/>
    </row>
    <row r="2943" spans="3:17" x14ac:dyDescent="0.2">
      <c r="C2943" s="315">
        <v>1655</v>
      </c>
      <c r="D2943" s="316" t="s">
        <v>2695</v>
      </c>
      <c r="E2943" s="317" t="s">
        <v>3451</v>
      </c>
      <c r="F2943" s="317" t="s">
        <v>3745</v>
      </c>
      <c r="G2943" s="318" t="s">
        <v>3994</v>
      </c>
      <c r="H2943" s="319">
        <v>1164.6066666666884</v>
      </c>
      <c r="I2943" s="319">
        <v>0</v>
      </c>
      <c r="J2943" s="319">
        <v>0</v>
      </c>
      <c r="K2943" s="320">
        <v>30</v>
      </c>
      <c r="L2943" s="320">
        <v>45</v>
      </c>
      <c r="M2943" s="320">
        <v>1</v>
      </c>
      <c r="N2943" s="333" t="s">
        <v>224</v>
      </c>
      <c r="O2943" s="333" t="s">
        <v>225</v>
      </c>
      <c r="P2943" s="334" t="s">
        <v>225</v>
      </c>
      <c r="Q2943" s="144"/>
    </row>
    <row r="2944" spans="3:17" x14ac:dyDescent="0.2">
      <c r="C2944" s="315">
        <v>1658</v>
      </c>
      <c r="D2944" s="316" t="s">
        <v>2695</v>
      </c>
      <c r="E2944" s="317" t="s">
        <v>3571</v>
      </c>
      <c r="F2944" s="317" t="s">
        <v>3746</v>
      </c>
      <c r="G2944" s="318" t="s">
        <v>3995</v>
      </c>
      <c r="H2944" s="319">
        <v>66.4433333333116</v>
      </c>
      <c r="I2944" s="319">
        <v>0</v>
      </c>
      <c r="J2944" s="319">
        <v>0</v>
      </c>
      <c r="K2944" s="320">
        <v>30</v>
      </c>
      <c r="L2944" s="320">
        <v>45</v>
      </c>
      <c r="M2944" s="320">
        <v>1</v>
      </c>
      <c r="N2944" s="333" t="s">
        <v>224</v>
      </c>
      <c r="O2944" s="333" t="s">
        <v>225</v>
      </c>
      <c r="P2944" s="334" t="s">
        <v>225</v>
      </c>
      <c r="Q2944" s="144"/>
    </row>
    <row r="2945" spans="3:17" x14ac:dyDescent="0.2">
      <c r="C2945" s="315">
        <v>308</v>
      </c>
      <c r="D2945" s="316" t="s">
        <v>2700</v>
      </c>
      <c r="E2945" s="317" t="s">
        <v>3367</v>
      </c>
      <c r="F2945" s="317" t="s">
        <v>3747</v>
      </c>
      <c r="G2945" s="318" t="s">
        <v>3996</v>
      </c>
      <c r="H2945" s="319">
        <v>63.006666666688403</v>
      </c>
      <c r="I2945" s="319">
        <v>0</v>
      </c>
      <c r="J2945" s="319">
        <v>0</v>
      </c>
      <c r="K2945" s="320">
        <v>30</v>
      </c>
      <c r="L2945" s="320">
        <v>45</v>
      </c>
      <c r="M2945" s="320">
        <v>1</v>
      </c>
      <c r="N2945" s="333" t="s">
        <v>224</v>
      </c>
      <c r="O2945" s="333" t="s">
        <v>225</v>
      </c>
      <c r="P2945" s="334" t="s">
        <v>225</v>
      </c>
      <c r="Q2945" s="144"/>
    </row>
    <row r="2946" spans="3:17" x14ac:dyDescent="0.2">
      <c r="C2946" s="315">
        <v>309</v>
      </c>
      <c r="D2946" s="316" t="s">
        <v>2700</v>
      </c>
      <c r="E2946" s="317" t="s">
        <v>3367</v>
      </c>
      <c r="F2946" s="317" t="s">
        <v>3747</v>
      </c>
      <c r="G2946" s="318" t="s">
        <v>3997</v>
      </c>
      <c r="H2946" s="319">
        <v>40.066666666686075</v>
      </c>
      <c r="I2946" s="319">
        <v>0</v>
      </c>
      <c r="J2946" s="319">
        <v>0</v>
      </c>
      <c r="K2946" s="320">
        <v>30</v>
      </c>
      <c r="L2946" s="320">
        <v>45</v>
      </c>
      <c r="M2946" s="320">
        <v>1</v>
      </c>
      <c r="N2946" s="333" t="s">
        <v>224</v>
      </c>
      <c r="O2946" s="333" t="s">
        <v>225</v>
      </c>
      <c r="P2946" s="334" t="s">
        <v>225</v>
      </c>
      <c r="Q2946" s="144"/>
    </row>
    <row r="2947" spans="3:17" x14ac:dyDescent="0.2">
      <c r="C2947" s="315">
        <v>1573</v>
      </c>
      <c r="D2947" s="316" t="s">
        <v>2695</v>
      </c>
      <c r="E2947" s="317" t="s">
        <v>3367</v>
      </c>
      <c r="F2947" s="317" t="s">
        <v>3748</v>
      </c>
      <c r="G2947" s="318" t="s">
        <v>3998</v>
      </c>
      <c r="H2947" s="319">
        <v>3.4133333333185876</v>
      </c>
      <c r="I2947" s="319">
        <v>0.15666666665347295</v>
      </c>
      <c r="J2947" s="319">
        <v>0</v>
      </c>
      <c r="K2947" s="320">
        <v>30</v>
      </c>
      <c r="L2947" s="320">
        <v>45</v>
      </c>
      <c r="M2947" s="320">
        <v>1</v>
      </c>
      <c r="N2947" s="333" t="s">
        <v>225</v>
      </c>
      <c r="O2947" s="333" t="s">
        <v>225</v>
      </c>
      <c r="P2947" s="334" t="s">
        <v>225</v>
      </c>
      <c r="Q2947" s="144"/>
    </row>
    <row r="2948" spans="3:17" x14ac:dyDescent="0.2">
      <c r="C2948" s="315">
        <v>1574</v>
      </c>
      <c r="D2948" s="316" t="s">
        <v>2695</v>
      </c>
      <c r="E2948" s="317" t="s">
        <v>3367</v>
      </c>
      <c r="F2948" s="317" t="s">
        <v>3748</v>
      </c>
      <c r="G2948" s="318" t="s">
        <v>3999</v>
      </c>
      <c r="H2948" s="319">
        <v>3.3966666666674428</v>
      </c>
      <c r="I2948" s="319">
        <v>9.000000001396985E-2</v>
      </c>
      <c r="J2948" s="319">
        <v>0</v>
      </c>
      <c r="K2948" s="320">
        <v>30</v>
      </c>
      <c r="L2948" s="320">
        <v>45</v>
      </c>
      <c r="M2948" s="320">
        <v>1</v>
      </c>
      <c r="N2948" s="333" t="s">
        <v>225</v>
      </c>
      <c r="O2948" s="333" t="s">
        <v>225</v>
      </c>
      <c r="P2948" s="334" t="s">
        <v>225</v>
      </c>
      <c r="Q2948" s="144"/>
    </row>
    <row r="2949" spans="3:17" x14ac:dyDescent="0.2">
      <c r="C2949" s="315">
        <v>1575</v>
      </c>
      <c r="D2949" s="316" t="s">
        <v>2695</v>
      </c>
      <c r="E2949" s="317" t="s">
        <v>3368</v>
      </c>
      <c r="F2949" s="317" t="s">
        <v>3749</v>
      </c>
      <c r="G2949" s="318" t="s">
        <v>4000</v>
      </c>
      <c r="H2949" s="319">
        <v>2.3200000000186267</v>
      </c>
      <c r="I2949" s="319">
        <v>0</v>
      </c>
      <c r="J2949" s="319">
        <v>0</v>
      </c>
      <c r="K2949" s="320">
        <v>30</v>
      </c>
      <c r="L2949" s="320">
        <v>45</v>
      </c>
      <c r="M2949" s="320">
        <v>1</v>
      </c>
      <c r="N2949" s="333" t="s">
        <v>225</v>
      </c>
      <c r="O2949" s="333" t="s">
        <v>225</v>
      </c>
      <c r="P2949" s="334" t="s">
        <v>225</v>
      </c>
      <c r="Q2949" s="144"/>
    </row>
    <row r="2950" spans="3:17" x14ac:dyDescent="0.2">
      <c r="C2950" s="315">
        <v>1528</v>
      </c>
      <c r="D2950" s="316" t="s">
        <v>2695</v>
      </c>
      <c r="E2950" s="317" t="s">
        <v>3369</v>
      </c>
      <c r="F2950" s="317" t="s">
        <v>3750</v>
      </c>
      <c r="G2950" s="318" t="s">
        <v>4001</v>
      </c>
      <c r="H2950" s="319">
        <v>0</v>
      </c>
      <c r="I2950" s="319">
        <v>0.72333333335118377</v>
      </c>
      <c r="J2950" s="319">
        <v>0</v>
      </c>
      <c r="K2950" s="320">
        <v>30</v>
      </c>
      <c r="L2950" s="320">
        <v>45</v>
      </c>
      <c r="M2950" s="320">
        <v>1</v>
      </c>
      <c r="N2950" s="333" t="s">
        <v>225</v>
      </c>
      <c r="O2950" s="333" t="s">
        <v>225</v>
      </c>
      <c r="P2950" s="334" t="s">
        <v>225</v>
      </c>
      <c r="Q2950" s="144"/>
    </row>
    <row r="2951" spans="3:17" x14ac:dyDescent="0.2">
      <c r="C2951" s="315">
        <v>1657</v>
      </c>
      <c r="D2951" s="316" t="s">
        <v>2695</v>
      </c>
      <c r="E2951" s="317" t="s">
        <v>3369</v>
      </c>
      <c r="F2951" s="317" t="s">
        <v>3751</v>
      </c>
      <c r="G2951" s="318" t="s">
        <v>4002</v>
      </c>
      <c r="H2951" s="319">
        <v>11.536666666693055</v>
      </c>
      <c r="I2951" s="319">
        <v>0</v>
      </c>
      <c r="J2951" s="319">
        <v>0</v>
      </c>
      <c r="K2951" s="320">
        <v>30</v>
      </c>
      <c r="L2951" s="320">
        <v>45</v>
      </c>
      <c r="M2951" s="320">
        <v>1</v>
      </c>
      <c r="N2951" s="333" t="s">
        <v>225</v>
      </c>
      <c r="O2951" s="333" t="s">
        <v>225</v>
      </c>
      <c r="P2951" s="334" t="s">
        <v>225</v>
      </c>
      <c r="Q2951" s="144"/>
    </row>
    <row r="2952" spans="3:17" x14ac:dyDescent="0.2">
      <c r="C2952" s="315">
        <v>1526</v>
      </c>
      <c r="D2952" s="316" t="s">
        <v>2695</v>
      </c>
      <c r="E2952" s="317" t="s">
        <v>3370</v>
      </c>
      <c r="F2952" s="317" t="s">
        <v>3752</v>
      </c>
      <c r="G2952" s="318" t="s">
        <v>4003</v>
      </c>
      <c r="H2952" s="319" t="s">
        <v>84</v>
      </c>
      <c r="I2952" s="319" t="s">
        <v>84</v>
      </c>
      <c r="J2952" s="319" t="s">
        <v>84</v>
      </c>
      <c r="K2952" s="320">
        <v>30</v>
      </c>
      <c r="L2952" s="320">
        <v>45</v>
      </c>
      <c r="M2952" s="320">
        <v>1</v>
      </c>
      <c r="N2952" s="333" t="s">
        <v>4096</v>
      </c>
      <c r="O2952" s="333" t="s">
        <v>4096</v>
      </c>
      <c r="P2952" s="334" t="s">
        <v>4096</v>
      </c>
      <c r="Q2952" s="144"/>
    </row>
    <row r="2953" spans="3:17" x14ac:dyDescent="0.2">
      <c r="C2953" s="315">
        <v>1527</v>
      </c>
      <c r="D2953" s="316" t="s">
        <v>2695</v>
      </c>
      <c r="E2953" s="317" t="s">
        <v>3370</v>
      </c>
      <c r="F2953" s="317" t="s">
        <v>3752</v>
      </c>
      <c r="G2953" s="318" t="s">
        <v>4004</v>
      </c>
      <c r="H2953" s="319" t="s">
        <v>84</v>
      </c>
      <c r="I2953" s="319" t="s">
        <v>84</v>
      </c>
      <c r="J2953" s="319" t="s">
        <v>84</v>
      </c>
      <c r="K2953" s="320">
        <v>30</v>
      </c>
      <c r="L2953" s="320">
        <v>45</v>
      </c>
      <c r="M2953" s="320">
        <v>1</v>
      </c>
      <c r="N2953" s="333" t="s">
        <v>4096</v>
      </c>
      <c r="O2953" s="333" t="s">
        <v>4096</v>
      </c>
      <c r="P2953" s="334" t="s">
        <v>4096</v>
      </c>
      <c r="Q2953" s="144"/>
    </row>
    <row r="2954" spans="3:17" x14ac:dyDescent="0.2">
      <c r="C2954" s="315">
        <v>1614</v>
      </c>
      <c r="D2954" s="316" t="s">
        <v>2695</v>
      </c>
      <c r="E2954" s="317" t="s">
        <v>3371</v>
      </c>
      <c r="F2954" s="317" t="s">
        <v>3753</v>
      </c>
      <c r="G2954" s="318" t="s">
        <v>4005</v>
      </c>
      <c r="H2954" s="319">
        <v>0</v>
      </c>
      <c r="I2954" s="319">
        <v>1.1933333333116025</v>
      </c>
      <c r="J2954" s="319">
        <v>0</v>
      </c>
      <c r="K2954" s="320">
        <v>30</v>
      </c>
      <c r="L2954" s="320">
        <v>45</v>
      </c>
      <c r="M2954" s="320">
        <v>1</v>
      </c>
      <c r="N2954" s="333" t="s">
        <v>225</v>
      </c>
      <c r="O2954" s="333" t="s">
        <v>225</v>
      </c>
      <c r="P2954" s="334" t="s">
        <v>225</v>
      </c>
      <c r="Q2954" s="144"/>
    </row>
    <row r="2955" spans="3:17" x14ac:dyDescent="0.2">
      <c r="C2955" s="315">
        <v>1631</v>
      </c>
      <c r="D2955" s="316" t="s">
        <v>2695</v>
      </c>
      <c r="E2955" s="317" t="s">
        <v>3372</v>
      </c>
      <c r="F2955" s="317" t="s">
        <v>3754</v>
      </c>
      <c r="G2955" s="318" t="s">
        <v>4006</v>
      </c>
      <c r="H2955" s="319">
        <v>117.27333333328134</v>
      </c>
      <c r="I2955" s="319">
        <v>561.59000000000231</v>
      </c>
      <c r="J2955" s="319">
        <v>0</v>
      </c>
      <c r="K2955" s="320">
        <v>30</v>
      </c>
      <c r="L2955" s="320">
        <v>45</v>
      </c>
      <c r="M2955" s="320">
        <v>1</v>
      </c>
      <c r="N2955" s="333" t="s">
        <v>224</v>
      </c>
      <c r="O2955" s="333" t="s">
        <v>224</v>
      </c>
      <c r="P2955" s="334" t="s">
        <v>225</v>
      </c>
      <c r="Q2955" s="144"/>
    </row>
    <row r="2956" spans="3:17" x14ac:dyDescent="0.2">
      <c r="C2956" s="315">
        <v>1632</v>
      </c>
      <c r="D2956" s="316" t="s">
        <v>2695</v>
      </c>
      <c r="E2956" s="317" t="s">
        <v>3372</v>
      </c>
      <c r="F2956" s="317" t="s">
        <v>3754</v>
      </c>
      <c r="G2956" s="318" t="s">
        <v>4007</v>
      </c>
      <c r="H2956" s="319">
        <v>0</v>
      </c>
      <c r="I2956" s="319">
        <v>8.4099999999976713</v>
      </c>
      <c r="J2956" s="319">
        <v>0</v>
      </c>
      <c r="K2956" s="320">
        <v>30</v>
      </c>
      <c r="L2956" s="320">
        <v>45</v>
      </c>
      <c r="M2956" s="320">
        <v>1</v>
      </c>
      <c r="N2956" s="333" t="s">
        <v>225</v>
      </c>
      <c r="O2956" s="333" t="s">
        <v>225</v>
      </c>
      <c r="P2956" s="334" t="s">
        <v>225</v>
      </c>
      <c r="Q2956" s="144"/>
    </row>
    <row r="2957" spans="3:17" x14ac:dyDescent="0.2">
      <c r="C2957" s="315">
        <v>329</v>
      </c>
      <c r="D2957" s="316" t="s">
        <v>2700</v>
      </c>
      <c r="E2957" s="317" t="s">
        <v>196</v>
      </c>
      <c r="F2957" s="317" t="s">
        <v>3755</v>
      </c>
      <c r="G2957" s="318" t="s">
        <v>4008</v>
      </c>
      <c r="H2957" s="319">
        <v>0</v>
      </c>
      <c r="I2957" s="319">
        <v>1.2733333333279007</v>
      </c>
      <c r="J2957" s="319">
        <v>0</v>
      </c>
      <c r="K2957" s="320">
        <v>30</v>
      </c>
      <c r="L2957" s="320">
        <v>45</v>
      </c>
      <c r="M2957" s="320">
        <v>1</v>
      </c>
      <c r="N2957" s="333" t="s">
        <v>225</v>
      </c>
      <c r="O2957" s="333" t="s">
        <v>225</v>
      </c>
      <c r="P2957" s="334" t="s">
        <v>225</v>
      </c>
      <c r="Q2957" s="144"/>
    </row>
    <row r="2958" spans="3:17" x14ac:dyDescent="0.2">
      <c r="C2958" s="315">
        <v>330</v>
      </c>
      <c r="D2958" s="316" t="s">
        <v>2700</v>
      </c>
      <c r="E2958" s="317" t="s">
        <v>196</v>
      </c>
      <c r="F2958" s="317" t="s">
        <v>3755</v>
      </c>
      <c r="G2958" s="318" t="s">
        <v>4009</v>
      </c>
      <c r="H2958" s="319">
        <v>1.6133333333185875</v>
      </c>
      <c r="I2958" s="319">
        <v>0</v>
      </c>
      <c r="J2958" s="319">
        <v>0</v>
      </c>
      <c r="K2958" s="320">
        <v>30</v>
      </c>
      <c r="L2958" s="320">
        <v>45</v>
      </c>
      <c r="M2958" s="320">
        <v>1</v>
      </c>
      <c r="N2958" s="333" t="s">
        <v>225</v>
      </c>
      <c r="O2958" s="333" t="s">
        <v>225</v>
      </c>
      <c r="P2958" s="334" t="s">
        <v>225</v>
      </c>
      <c r="Q2958" s="144"/>
    </row>
    <row r="2959" spans="3:17" x14ac:dyDescent="0.2">
      <c r="C2959" s="315">
        <v>331</v>
      </c>
      <c r="D2959" s="316" t="s">
        <v>2700</v>
      </c>
      <c r="E2959" s="317" t="s">
        <v>196</v>
      </c>
      <c r="F2959" s="317" t="s">
        <v>3755</v>
      </c>
      <c r="G2959" s="318" t="s">
        <v>4010</v>
      </c>
      <c r="H2959" s="319" t="s">
        <v>84</v>
      </c>
      <c r="I2959" s="319" t="s">
        <v>84</v>
      </c>
      <c r="J2959" s="319" t="s">
        <v>84</v>
      </c>
      <c r="K2959" s="320">
        <v>30</v>
      </c>
      <c r="L2959" s="320">
        <v>45</v>
      </c>
      <c r="M2959" s="320">
        <v>1</v>
      </c>
      <c r="N2959" s="333" t="s">
        <v>4096</v>
      </c>
      <c r="O2959" s="333" t="s">
        <v>4096</v>
      </c>
      <c r="P2959" s="334" t="s">
        <v>4096</v>
      </c>
      <c r="Q2959" s="144"/>
    </row>
    <row r="2960" spans="3:17" x14ac:dyDescent="0.2">
      <c r="C2960" s="315">
        <v>1586</v>
      </c>
      <c r="D2960" s="316" t="s">
        <v>2695</v>
      </c>
      <c r="E2960" s="317" t="s">
        <v>409</v>
      </c>
      <c r="F2960" s="317" t="s">
        <v>3756</v>
      </c>
      <c r="G2960" s="318" t="s">
        <v>4011</v>
      </c>
      <c r="H2960" s="319">
        <v>1.8466666666790843</v>
      </c>
      <c r="I2960" s="319">
        <v>0.5666666666627862</v>
      </c>
      <c r="J2960" s="319">
        <v>0</v>
      </c>
      <c r="K2960" s="320">
        <v>30</v>
      </c>
      <c r="L2960" s="320">
        <v>45</v>
      </c>
      <c r="M2960" s="320">
        <v>1</v>
      </c>
      <c r="N2960" s="333" t="s">
        <v>225</v>
      </c>
      <c r="O2960" s="333" t="s">
        <v>225</v>
      </c>
      <c r="P2960" s="334" t="s">
        <v>225</v>
      </c>
      <c r="Q2960" s="144"/>
    </row>
    <row r="2961" spans="3:17" x14ac:dyDescent="0.2">
      <c r="C2961" s="315">
        <v>1580</v>
      </c>
      <c r="D2961" s="316" t="s">
        <v>2695</v>
      </c>
      <c r="E2961" s="317" t="s">
        <v>3373</v>
      </c>
      <c r="F2961" s="317" t="s">
        <v>3682</v>
      </c>
      <c r="G2961" s="318" t="s">
        <v>4012</v>
      </c>
      <c r="H2961" s="319">
        <v>119.75000000002329</v>
      </c>
      <c r="I2961" s="319">
        <v>0</v>
      </c>
      <c r="J2961" s="319">
        <v>0</v>
      </c>
      <c r="K2961" s="320">
        <v>30</v>
      </c>
      <c r="L2961" s="320">
        <v>45</v>
      </c>
      <c r="M2961" s="320">
        <v>1</v>
      </c>
      <c r="N2961" s="333" t="s">
        <v>224</v>
      </c>
      <c r="O2961" s="333" t="s">
        <v>225</v>
      </c>
      <c r="P2961" s="334" t="s">
        <v>225</v>
      </c>
      <c r="Q2961" s="144"/>
    </row>
    <row r="2962" spans="3:17" x14ac:dyDescent="0.2">
      <c r="C2962" s="315">
        <v>1624</v>
      </c>
      <c r="D2962" s="316" t="s">
        <v>2695</v>
      </c>
      <c r="E2962" s="317" t="s">
        <v>3378</v>
      </c>
      <c r="F2962" s="317" t="s">
        <v>3757</v>
      </c>
      <c r="G2962" s="318" t="s">
        <v>4013</v>
      </c>
      <c r="H2962" s="319">
        <v>358.10666666664184</v>
      </c>
      <c r="I2962" s="319">
        <v>71.729999999993012</v>
      </c>
      <c r="J2962" s="319">
        <v>0</v>
      </c>
      <c r="K2962" s="320">
        <v>30</v>
      </c>
      <c r="L2962" s="320">
        <v>45</v>
      </c>
      <c r="M2962" s="320">
        <v>1</v>
      </c>
      <c r="N2962" s="333" t="s">
        <v>224</v>
      </c>
      <c r="O2962" s="333" t="s">
        <v>224</v>
      </c>
      <c r="P2962" s="334" t="s">
        <v>225</v>
      </c>
      <c r="Q2962" s="144"/>
    </row>
    <row r="2963" spans="3:17" x14ac:dyDescent="0.2">
      <c r="C2963" s="315">
        <v>1625</v>
      </c>
      <c r="D2963" s="316" t="s">
        <v>2695</v>
      </c>
      <c r="E2963" s="317" t="s">
        <v>3378</v>
      </c>
      <c r="F2963" s="317" t="s">
        <v>3757</v>
      </c>
      <c r="G2963" s="318" t="s">
        <v>4014</v>
      </c>
      <c r="H2963" s="319">
        <v>18.996666666667444</v>
      </c>
      <c r="I2963" s="319">
        <v>26.513333333318588</v>
      </c>
      <c r="J2963" s="319">
        <v>0</v>
      </c>
      <c r="K2963" s="320">
        <v>30</v>
      </c>
      <c r="L2963" s="320">
        <v>45</v>
      </c>
      <c r="M2963" s="320">
        <v>1</v>
      </c>
      <c r="N2963" s="333" t="s">
        <v>225</v>
      </c>
      <c r="O2963" s="333" t="s">
        <v>225</v>
      </c>
      <c r="P2963" s="334" t="s">
        <v>225</v>
      </c>
      <c r="Q2963" s="144"/>
    </row>
    <row r="2964" spans="3:17" x14ac:dyDescent="0.2">
      <c r="C2964" s="315">
        <v>1626</v>
      </c>
      <c r="D2964" s="316" t="s">
        <v>2695</v>
      </c>
      <c r="E2964" s="317" t="s">
        <v>3378</v>
      </c>
      <c r="F2964" s="317" t="s">
        <v>3757</v>
      </c>
      <c r="G2964" s="318" t="s">
        <v>4015</v>
      </c>
      <c r="H2964" s="319">
        <v>45.300000000104774</v>
      </c>
      <c r="I2964" s="319">
        <v>68.856666666653481</v>
      </c>
      <c r="J2964" s="319">
        <v>0</v>
      </c>
      <c r="K2964" s="320">
        <v>30</v>
      </c>
      <c r="L2964" s="320">
        <v>45</v>
      </c>
      <c r="M2964" s="320">
        <v>1</v>
      </c>
      <c r="N2964" s="333" t="s">
        <v>224</v>
      </c>
      <c r="O2964" s="333" t="s">
        <v>224</v>
      </c>
      <c r="P2964" s="334" t="s">
        <v>225</v>
      </c>
      <c r="Q2964" s="144"/>
    </row>
    <row r="2965" spans="3:17" x14ac:dyDescent="0.2">
      <c r="C2965" s="315">
        <v>2450</v>
      </c>
      <c r="D2965" s="316" t="s">
        <v>2695</v>
      </c>
      <c r="E2965" s="317" t="s">
        <v>3378</v>
      </c>
      <c r="F2965" s="317" t="s">
        <v>3672</v>
      </c>
      <c r="G2965" s="318" t="s">
        <v>4016</v>
      </c>
      <c r="H2965" s="319" t="s">
        <v>84</v>
      </c>
      <c r="I2965" s="319" t="s">
        <v>84</v>
      </c>
      <c r="J2965" s="319" t="s">
        <v>84</v>
      </c>
      <c r="K2965" s="320">
        <v>30</v>
      </c>
      <c r="L2965" s="320">
        <v>45</v>
      </c>
      <c r="M2965" s="320">
        <v>1</v>
      </c>
      <c r="N2965" s="333" t="s">
        <v>4096</v>
      </c>
      <c r="O2965" s="333" t="s">
        <v>4096</v>
      </c>
      <c r="P2965" s="334" t="s">
        <v>4096</v>
      </c>
      <c r="Q2965" s="144"/>
    </row>
    <row r="2966" spans="3:17" x14ac:dyDescent="0.2">
      <c r="C2966" s="315">
        <v>1525</v>
      </c>
      <c r="D2966" s="316" t="s">
        <v>2695</v>
      </c>
      <c r="E2966" s="317" t="s">
        <v>3446</v>
      </c>
      <c r="F2966" s="317" t="s">
        <v>3758</v>
      </c>
      <c r="G2966" s="318" t="s">
        <v>4017</v>
      </c>
      <c r="H2966" s="319">
        <v>45.47213804708074</v>
      </c>
      <c r="I2966" s="319">
        <v>0</v>
      </c>
      <c r="J2966" s="319">
        <v>0</v>
      </c>
      <c r="K2966" s="320">
        <v>30</v>
      </c>
      <c r="L2966" s="320">
        <v>45</v>
      </c>
      <c r="M2966" s="320">
        <v>1</v>
      </c>
      <c r="N2966" s="333" t="s">
        <v>4096</v>
      </c>
      <c r="O2966" s="333" t="s">
        <v>4096</v>
      </c>
      <c r="P2966" s="334" t="s">
        <v>4096</v>
      </c>
      <c r="Q2966" s="144"/>
    </row>
    <row r="2967" spans="3:17" x14ac:dyDescent="0.2">
      <c r="C2967" s="315">
        <v>1563</v>
      </c>
      <c r="D2967" s="316" t="s">
        <v>2695</v>
      </c>
      <c r="E2967" s="317" t="s">
        <v>87</v>
      </c>
      <c r="F2967" s="317" t="s">
        <v>3692</v>
      </c>
      <c r="G2967" s="318" t="s">
        <v>4018</v>
      </c>
      <c r="H2967" s="319">
        <v>25.028292079136556</v>
      </c>
      <c r="I2967" s="319">
        <v>5.3815099010006282</v>
      </c>
      <c r="J2967" s="319">
        <v>0.30148514851485148</v>
      </c>
      <c r="K2967" s="320">
        <v>30</v>
      </c>
      <c r="L2967" s="320">
        <v>45</v>
      </c>
      <c r="M2967" s="320">
        <v>1</v>
      </c>
      <c r="N2967" s="333" t="s">
        <v>4096</v>
      </c>
      <c r="O2967" s="333" t="s">
        <v>4096</v>
      </c>
      <c r="P2967" s="334" t="s">
        <v>4096</v>
      </c>
      <c r="Q2967" s="144"/>
    </row>
    <row r="2968" spans="3:17" x14ac:dyDescent="0.2">
      <c r="C2968" s="315">
        <v>1508</v>
      </c>
      <c r="D2968" s="316" t="s">
        <v>2695</v>
      </c>
      <c r="E2968" s="317" t="s">
        <v>3364</v>
      </c>
      <c r="F2968" s="317" t="s">
        <v>3759</v>
      </c>
      <c r="G2968" s="318" t="s">
        <v>4020</v>
      </c>
      <c r="H2968" s="319">
        <v>4.9440555951239338</v>
      </c>
      <c r="I2968" s="319">
        <v>0</v>
      </c>
      <c r="J2968" s="319">
        <v>0</v>
      </c>
      <c r="K2968" s="320">
        <v>30</v>
      </c>
      <c r="L2968" s="320">
        <v>45</v>
      </c>
      <c r="M2968" s="320">
        <v>1</v>
      </c>
      <c r="N2968" s="333" t="s">
        <v>4096</v>
      </c>
      <c r="O2968" s="333" t="s">
        <v>4096</v>
      </c>
      <c r="P2968" s="334" t="s">
        <v>4096</v>
      </c>
      <c r="Q2968" s="144"/>
    </row>
    <row r="2969" spans="3:17" x14ac:dyDescent="0.2">
      <c r="C2969" s="315">
        <v>293</v>
      </c>
      <c r="D2969" s="316" t="s">
        <v>2700</v>
      </c>
      <c r="E2969" s="317" t="s">
        <v>3380</v>
      </c>
      <c r="F2969" s="317" t="s">
        <v>3760</v>
      </c>
      <c r="G2969" s="318" t="s">
        <v>4021</v>
      </c>
      <c r="H2969" s="319">
        <v>0</v>
      </c>
      <c r="I2969" s="319">
        <v>0.76333333330694586</v>
      </c>
      <c r="J2969" s="319">
        <v>0</v>
      </c>
      <c r="K2969" s="320">
        <v>30</v>
      </c>
      <c r="L2969" s="320">
        <v>45</v>
      </c>
      <c r="M2969" s="320">
        <v>1</v>
      </c>
      <c r="N2969" s="333" t="s">
        <v>225</v>
      </c>
      <c r="O2969" s="333" t="s">
        <v>225</v>
      </c>
      <c r="P2969" s="334" t="s">
        <v>225</v>
      </c>
      <c r="Q2969" s="144"/>
    </row>
    <row r="2970" spans="3:17" x14ac:dyDescent="0.2">
      <c r="C2970" s="315">
        <v>1572</v>
      </c>
      <c r="D2970" s="316" t="s">
        <v>2695</v>
      </c>
      <c r="E2970" s="317" t="s">
        <v>3380</v>
      </c>
      <c r="F2970" s="317" t="s">
        <v>3761</v>
      </c>
      <c r="G2970" s="318" t="s">
        <v>4022</v>
      </c>
      <c r="H2970" s="319">
        <v>0</v>
      </c>
      <c r="I2970" s="319">
        <v>1.0400000000023284</v>
      </c>
      <c r="J2970" s="319">
        <v>0</v>
      </c>
      <c r="K2970" s="320">
        <v>30</v>
      </c>
      <c r="L2970" s="320">
        <v>45</v>
      </c>
      <c r="M2970" s="320">
        <v>1</v>
      </c>
      <c r="N2970" s="333" t="s">
        <v>225</v>
      </c>
      <c r="O2970" s="333" t="s">
        <v>225</v>
      </c>
      <c r="P2970" s="334" t="s">
        <v>225</v>
      </c>
      <c r="Q2970" s="144"/>
    </row>
    <row r="2971" spans="3:17" x14ac:dyDescent="0.2">
      <c r="C2971" s="315">
        <v>1583</v>
      </c>
      <c r="D2971" s="316" t="s">
        <v>2695</v>
      </c>
      <c r="E2971" s="317" t="s">
        <v>3380</v>
      </c>
      <c r="F2971" s="317" t="s">
        <v>3652</v>
      </c>
      <c r="G2971" s="318" t="s">
        <v>4023</v>
      </c>
      <c r="H2971" s="319">
        <v>0</v>
      </c>
      <c r="I2971" s="319">
        <v>0.60333333334419881</v>
      </c>
      <c r="J2971" s="319">
        <v>0</v>
      </c>
      <c r="K2971" s="320">
        <v>30</v>
      </c>
      <c r="L2971" s="320">
        <v>45</v>
      </c>
      <c r="M2971" s="320">
        <v>1</v>
      </c>
      <c r="N2971" s="333" t="s">
        <v>225</v>
      </c>
      <c r="O2971" s="333" t="s">
        <v>225</v>
      </c>
      <c r="P2971" s="334" t="s">
        <v>225</v>
      </c>
      <c r="Q2971" s="144"/>
    </row>
    <row r="2972" spans="3:17" x14ac:dyDescent="0.2">
      <c r="C2972" s="315">
        <v>1634</v>
      </c>
      <c r="D2972" s="316" t="s">
        <v>2695</v>
      </c>
      <c r="E2972" s="317" t="s">
        <v>3380</v>
      </c>
      <c r="F2972" s="317" t="s">
        <v>3762</v>
      </c>
      <c r="G2972" s="318" t="s">
        <v>4024</v>
      </c>
      <c r="H2972" s="319">
        <v>0</v>
      </c>
      <c r="I2972" s="319">
        <v>0.53333333332557231</v>
      </c>
      <c r="J2972" s="319">
        <v>0</v>
      </c>
      <c r="K2972" s="320">
        <v>30</v>
      </c>
      <c r="L2972" s="320">
        <v>45</v>
      </c>
      <c r="M2972" s="320">
        <v>1</v>
      </c>
      <c r="N2972" s="333" t="s">
        <v>225</v>
      </c>
      <c r="O2972" s="333" t="s">
        <v>225</v>
      </c>
      <c r="P2972" s="334" t="s">
        <v>225</v>
      </c>
      <c r="Q2972" s="144"/>
    </row>
    <row r="2973" spans="3:17" x14ac:dyDescent="0.2">
      <c r="C2973" s="315">
        <v>325</v>
      </c>
      <c r="D2973" s="316" t="s">
        <v>2700</v>
      </c>
      <c r="E2973" s="317" t="s">
        <v>3380</v>
      </c>
      <c r="F2973" s="317" t="s">
        <v>3654</v>
      </c>
      <c r="G2973" s="318" t="s">
        <v>4025</v>
      </c>
      <c r="H2973" s="319">
        <v>0</v>
      </c>
      <c r="I2973" s="319">
        <v>0.39666666663251821</v>
      </c>
      <c r="J2973" s="319">
        <v>0.2</v>
      </c>
      <c r="K2973" s="320">
        <v>30</v>
      </c>
      <c r="L2973" s="320">
        <v>45</v>
      </c>
      <c r="M2973" s="320">
        <v>1</v>
      </c>
      <c r="N2973" s="333" t="s">
        <v>225</v>
      </c>
      <c r="O2973" s="333" t="s">
        <v>225</v>
      </c>
      <c r="P2973" s="334" t="s">
        <v>225</v>
      </c>
      <c r="Q2973" s="144"/>
    </row>
    <row r="2974" spans="3:17" x14ac:dyDescent="0.2">
      <c r="C2974" s="315">
        <v>327</v>
      </c>
      <c r="D2974" s="316" t="s">
        <v>2700</v>
      </c>
      <c r="E2974" s="317" t="s">
        <v>3380</v>
      </c>
      <c r="F2974" s="317" t="s">
        <v>3763</v>
      </c>
      <c r="G2974" s="318" t="s">
        <v>4026</v>
      </c>
      <c r="H2974" s="319">
        <v>2.3666666666627862</v>
      </c>
      <c r="I2974" s="319">
        <v>1.6300000000046566</v>
      </c>
      <c r="J2974" s="319">
        <v>0.2</v>
      </c>
      <c r="K2974" s="320">
        <v>30</v>
      </c>
      <c r="L2974" s="320">
        <v>45</v>
      </c>
      <c r="M2974" s="320">
        <v>1</v>
      </c>
      <c r="N2974" s="333" t="s">
        <v>225</v>
      </c>
      <c r="O2974" s="333" t="s">
        <v>225</v>
      </c>
      <c r="P2974" s="334" t="s">
        <v>225</v>
      </c>
      <c r="Q2974" s="144"/>
    </row>
    <row r="2975" spans="3:17" x14ac:dyDescent="0.2">
      <c r="C2975" s="315">
        <v>1531</v>
      </c>
      <c r="D2975" s="316" t="s">
        <v>2695</v>
      </c>
      <c r="E2975" s="317" t="s">
        <v>18</v>
      </c>
      <c r="F2975" s="317" t="s">
        <v>3764</v>
      </c>
      <c r="G2975" s="318" t="s">
        <v>4027</v>
      </c>
      <c r="H2975" s="319">
        <v>35.236666666693054</v>
      </c>
      <c r="I2975" s="319">
        <v>0</v>
      </c>
      <c r="J2975" s="319">
        <v>0</v>
      </c>
      <c r="K2975" s="320">
        <v>30</v>
      </c>
      <c r="L2975" s="320">
        <v>45</v>
      </c>
      <c r="M2975" s="320">
        <v>1</v>
      </c>
      <c r="N2975" s="333" t="s">
        <v>224</v>
      </c>
      <c r="O2975" s="333" t="s">
        <v>225</v>
      </c>
      <c r="P2975" s="334" t="s">
        <v>225</v>
      </c>
      <c r="Q2975" s="144"/>
    </row>
    <row r="2976" spans="3:17" x14ac:dyDescent="0.2">
      <c r="C2976" s="315">
        <v>1571</v>
      </c>
      <c r="D2976" s="316" t="s">
        <v>2695</v>
      </c>
      <c r="E2976" s="317" t="s">
        <v>18</v>
      </c>
      <c r="F2976" s="317" t="s">
        <v>3577</v>
      </c>
      <c r="G2976" s="318" t="s">
        <v>4028</v>
      </c>
      <c r="H2976" s="319">
        <v>5.3866666666581295</v>
      </c>
      <c r="I2976" s="319">
        <v>2.0333333332906478</v>
      </c>
      <c r="J2976" s="319">
        <v>0</v>
      </c>
      <c r="K2976" s="320">
        <v>30</v>
      </c>
      <c r="L2976" s="320">
        <v>45</v>
      </c>
      <c r="M2976" s="320">
        <v>1</v>
      </c>
      <c r="N2976" s="333" t="s">
        <v>225</v>
      </c>
      <c r="O2976" s="333" t="s">
        <v>225</v>
      </c>
      <c r="P2976" s="334" t="s">
        <v>225</v>
      </c>
      <c r="Q2976" s="144"/>
    </row>
    <row r="2977" spans="3:17" x14ac:dyDescent="0.2">
      <c r="C2977" s="315">
        <v>268</v>
      </c>
      <c r="D2977" s="316" t="s">
        <v>2700</v>
      </c>
      <c r="E2977" s="317" t="s">
        <v>3382</v>
      </c>
      <c r="F2977" s="317" t="s">
        <v>3576</v>
      </c>
      <c r="G2977" s="318" t="s">
        <v>4029</v>
      </c>
      <c r="H2977" s="319" t="s">
        <v>84</v>
      </c>
      <c r="I2977" s="319" t="s">
        <v>84</v>
      </c>
      <c r="J2977" s="319" t="s">
        <v>84</v>
      </c>
      <c r="K2977" s="320">
        <v>30</v>
      </c>
      <c r="L2977" s="320">
        <v>45</v>
      </c>
      <c r="M2977" s="320">
        <v>1</v>
      </c>
      <c r="N2977" s="333" t="s">
        <v>4096</v>
      </c>
      <c r="O2977" s="333" t="s">
        <v>4096</v>
      </c>
      <c r="P2977" s="334" t="s">
        <v>4096</v>
      </c>
      <c r="Q2977" s="145"/>
    </row>
    <row r="2978" spans="3:17" x14ac:dyDescent="0.2">
      <c r="C2978" s="315">
        <v>269</v>
      </c>
      <c r="D2978" s="316" t="s">
        <v>2700</v>
      </c>
      <c r="E2978" s="317" t="s">
        <v>3382</v>
      </c>
      <c r="F2978" s="317" t="s">
        <v>3576</v>
      </c>
      <c r="G2978" s="318" t="s">
        <v>4030</v>
      </c>
      <c r="H2978" s="319" t="s">
        <v>84</v>
      </c>
      <c r="I2978" s="319" t="s">
        <v>84</v>
      </c>
      <c r="J2978" s="319" t="s">
        <v>84</v>
      </c>
      <c r="K2978" s="320">
        <v>30</v>
      </c>
      <c r="L2978" s="320">
        <v>45</v>
      </c>
      <c r="M2978" s="320">
        <v>1</v>
      </c>
      <c r="N2978" s="333" t="s">
        <v>4096</v>
      </c>
      <c r="O2978" s="333" t="s">
        <v>4096</v>
      </c>
      <c r="P2978" s="334" t="s">
        <v>4096</v>
      </c>
      <c r="Q2978" s="144"/>
    </row>
    <row r="2979" spans="3:17" x14ac:dyDescent="0.2">
      <c r="C2979" s="315">
        <v>270</v>
      </c>
      <c r="D2979" s="316" t="s">
        <v>2700</v>
      </c>
      <c r="E2979" s="317" t="s">
        <v>3382</v>
      </c>
      <c r="F2979" s="317" t="s">
        <v>3576</v>
      </c>
      <c r="G2979" s="318" t="s">
        <v>4031</v>
      </c>
      <c r="H2979" s="319" t="s">
        <v>84</v>
      </c>
      <c r="I2979" s="319" t="s">
        <v>84</v>
      </c>
      <c r="J2979" s="319" t="s">
        <v>84</v>
      </c>
      <c r="K2979" s="320">
        <v>30</v>
      </c>
      <c r="L2979" s="320">
        <v>45</v>
      </c>
      <c r="M2979" s="320">
        <v>1</v>
      </c>
      <c r="N2979" s="333" t="s">
        <v>4096</v>
      </c>
      <c r="O2979" s="333" t="s">
        <v>4096</v>
      </c>
      <c r="P2979" s="334" t="s">
        <v>4096</v>
      </c>
      <c r="Q2979" s="144"/>
    </row>
    <row r="2980" spans="3:17" x14ac:dyDescent="0.2">
      <c r="C2980" s="315">
        <v>271</v>
      </c>
      <c r="D2980" s="316" t="s">
        <v>2700</v>
      </c>
      <c r="E2980" s="317" t="s">
        <v>3382</v>
      </c>
      <c r="F2980" s="317" t="s">
        <v>3576</v>
      </c>
      <c r="G2980" s="318" t="s">
        <v>4032</v>
      </c>
      <c r="H2980" s="319" t="s">
        <v>84</v>
      </c>
      <c r="I2980" s="319" t="s">
        <v>84</v>
      </c>
      <c r="J2980" s="319" t="s">
        <v>84</v>
      </c>
      <c r="K2980" s="320">
        <v>30</v>
      </c>
      <c r="L2980" s="320">
        <v>45</v>
      </c>
      <c r="M2980" s="320">
        <v>1</v>
      </c>
      <c r="N2980" s="333" t="s">
        <v>4096</v>
      </c>
      <c r="O2980" s="333" t="s">
        <v>4096</v>
      </c>
      <c r="P2980" s="334" t="s">
        <v>4096</v>
      </c>
      <c r="Q2980" s="144"/>
    </row>
    <row r="2981" spans="3:17" x14ac:dyDescent="0.2">
      <c r="C2981" s="315">
        <v>287</v>
      </c>
      <c r="D2981" s="316" t="s">
        <v>2700</v>
      </c>
      <c r="E2981" s="317" t="s">
        <v>3382</v>
      </c>
      <c r="F2981" s="317" t="s">
        <v>3594</v>
      </c>
      <c r="G2981" s="318" t="s">
        <v>4033</v>
      </c>
      <c r="H2981" s="319" t="s">
        <v>84</v>
      </c>
      <c r="I2981" s="319" t="s">
        <v>84</v>
      </c>
      <c r="J2981" s="319" t="s">
        <v>84</v>
      </c>
      <c r="K2981" s="320">
        <v>30</v>
      </c>
      <c r="L2981" s="320">
        <v>45</v>
      </c>
      <c r="M2981" s="320">
        <v>1</v>
      </c>
      <c r="N2981" s="333" t="s">
        <v>4096</v>
      </c>
      <c r="O2981" s="333" t="s">
        <v>4096</v>
      </c>
      <c r="P2981" s="334" t="s">
        <v>4096</v>
      </c>
      <c r="Q2981" s="144"/>
    </row>
    <row r="2982" spans="3:17" x14ac:dyDescent="0.2">
      <c r="C2982" s="315">
        <v>314</v>
      </c>
      <c r="D2982" s="316" t="s">
        <v>2700</v>
      </c>
      <c r="E2982" s="317" t="s">
        <v>3382</v>
      </c>
      <c r="F2982" s="317" t="s">
        <v>3766</v>
      </c>
      <c r="G2982" s="318" t="s">
        <v>4034</v>
      </c>
      <c r="H2982" s="319">
        <v>16.479999999934808</v>
      </c>
      <c r="I2982" s="319">
        <v>2.2366666666581296</v>
      </c>
      <c r="J2982" s="319">
        <v>0.2</v>
      </c>
      <c r="K2982" s="320">
        <v>30</v>
      </c>
      <c r="L2982" s="320">
        <v>45</v>
      </c>
      <c r="M2982" s="320">
        <v>1</v>
      </c>
      <c r="N2982" s="333" t="s">
        <v>225</v>
      </c>
      <c r="O2982" s="333" t="s">
        <v>225</v>
      </c>
      <c r="P2982" s="334" t="s">
        <v>225</v>
      </c>
      <c r="Q2982" s="144"/>
    </row>
    <row r="2983" spans="3:17" x14ac:dyDescent="0.2">
      <c r="C2983" s="315">
        <v>1538</v>
      </c>
      <c r="D2983" s="316" t="s">
        <v>2695</v>
      </c>
      <c r="E2983" s="317" t="s">
        <v>3383</v>
      </c>
      <c r="F2983" s="317" t="s">
        <v>3767</v>
      </c>
      <c r="G2983" s="318" t="s">
        <v>4035</v>
      </c>
      <c r="H2983" s="319" t="s">
        <v>84</v>
      </c>
      <c r="I2983" s="319" t="s">
        <v>84</v>
      </c>
      <c r="J2983" s="319" t="s">
        <v>84</v>
      </c>
      <c r="K2983" s="320">
        <v>30</v>
      </c>
      <c r="L2983" s="320">
        <v>45</v>
      </c>
      <c r="M2983" s="320">
        <v>1</v>
      </c>
      <c r="N2983" s="333" t="s">
        <v>4096</v>
      </c>
      <c r="O2983" s="333" t="s">
        <v>4096</v>
      </c>
      <c r="P2983" s="334" t="s">
        <v>4096</v>
      </c>
      <c r="Q2983" s="144"/>
    </row>
    <row r="2984" spans="3:17" x14ac:dyDescent="0.2">
      <c r="C2984" s="315">
        <v>306</v>
      </c>
      <c r="D2984" s="316" t="s">
        <v>2700</v>
      </c>
      <c r="E2984" s="317" t="s">
        <v>3383</v>
      </c>
      <c r="F2984" s="317" t="s">
        <v>3767</v>
      </c>
      <c r="G2984" s="318" t="s">
        <v>4036</v>
      </c>
      <c r="H2984" s="319">
        <v>0</v>
      </c>
      <c r="I2984" s="319">
        <v>3.3533333333325572</v>
      </c>
      <c r="J2984" s="319">
        <v>0</v>
      </c>
      <c r="K2984" s="320">
        <v>30</v>
      </c>
      <c r="L2984" s="320">
        <v>45</v>
      </c>
      <c r="M2984" s="320">
        <v>1</v>
      </c>
      <c r="N2984" s="333" t="s">
        <v>225</v>
      </c>
      <c r="O2984" s="333" t="s">
        <v>225</v>
      </c>
      <c r="P2984" s="334" t="s">
        <v>225</v>
      </c>
      <c r="Q2984" s="144"/>
    </row>
    <row r="2985" spans="3:17" x14ac:dyDescent="0.2">
      <c r="C2985" s="315">
        <v>307</v>
      </c>
      <c r="D2985" s="316" t="s">
        <v>2700</v>
      </c>
      <c r="E2985" s="317" t="s">
        <v>3383</v>
      </c>
      <c r="F2985" s="317" t="s">
        <v>3767</v>
      </c>
      <c r="G2985" s="318" t="s">
        <v>4037</v>
      </c>
      <c r="H2985" s="319">
        <v>0</v>
      </c>
      <c r="I2985" s="319">
        <v>3.3533333333325572</v>
      </c>
      <c r="J2985" s="319">
        <v>0</v>
      </c>
      <c r="K2985" s="320">
        <v>30</v>
      </c>
      <c r="L2985" s="320">
        <v>45</v>
      </c>
      <c r="M2985" s="320">
        <v>1</v>
      </c>
      <c r="N2985" s="333" t="s">
        <v>225</v>
      </c>
      <c r="O2985" s="333" t="s">
        <v>225</v>
      </c>
      <c r="P2985" s="334" t="s">
        <v>225</v>
      </c>
      <c r="Q2985" s="144"/>
    </row>
    <row r="2986" spans="3:17" x14ac:dyDescent="0.2">
      <c r="C2986" s="315">
        <v>1539</v>
      </c>
      <c r="D2986" s="316" t="s">
        <v>2695</v>
      </c>
      <c r="E2986" s="317" t="s">
        <v>3383</v>
      </c>
      <c r="F2986" s="317" t="s">
        <v>3768</v>
      </c>
      <c r="G2986" s="318" t="s">
        <v>4038</v>
      </c>
      <c r="H2986" s="319" t="s">
        <v>84</v>
      </c>
      <c r="I2986" s="319" t="s">
        <v>84</v>
      </c>
      <c r="J2986" s="319" t="s">
        <v>84</v>
      </c>
      <c r="K2986" s="320">
        <v>30</v>
      </c>
      <c r="L2986" s="320">
        <v>45</v>
      </c>
      <c r="M2986" s="320">
        <v>1</v>
      </c>
      <c r="N2986" s="333" t="s">
        <v>4096</v>
      </c>
      <c r="O2986" s="333" t="s">
        <v>4096</v>
      </c>
      <c r="P2986" s="334" t="s">
        <v>4096</v>
      </c>
      <c r="Q2986" s="144"/>
    </row>
    <row r="2987" spans="3:17" x14ac:dyDescent="0.2">
      <c r="C2987" s="315">
        <v>1671</v>
      </c>
      <c r="D2987" s="316" t="s">
        <v>2695</v>
      </c>
      <c r="E2987" s="317" t="s">
        <v>3385</v>
      </c>
      <c r="F2987" s="317" t="s">
        <v>3580</v>
      </c>
      <c r="G2987" s="318" t="s">
        <v>4039</v>
      </c>
      <c r="H2987" s="319">
        <v>1.076666666683741</v>
      </c>
      <c r="I2987" s="319">
        <v>0</v>
      </c>
      <c r="J2987" s="319">
        <v>0</v>
      </c>
      <c r="K2987" s="320">
        <v>30</v>
      </c>
      <c r="L2987" s="320">
        <v>45</v>
      </c>
      <c r="M2987" s="320">
        <v>1</v>
      </c>
      <c r="N2987" s="333" t="s">
        <v>225</v>
      </c>
      <c r="O2987" s="333" t="s">
        <v>225</v>
      </c>
      <c r="P2987" s="334" t="s">
        <v>225</v>
      </c>
      <c r="Q2987" s="144"/>
    </row>
    <row r="2988" spans="3:17" x14ac:dyDescent="0.2">
      <c r="C2988" s="315">
        <v>1672</v>
      </c>
      <c r="D2988" s="316" t="s">
        <v>2695</v>
      </c>
      <c r="E2988" s="317" t="s">
        <v>3385</v>
      </c>
      <c r="F2988" s="317" t="s">
        <v>3580</v>
      </c>
      <c r="G2988" s="318" t="s">
        <v>4040</v>
      </c>
      <c r="H2988" s="319">
        <v>0.96333333333022897</v>
      </c>
      <c r="I2988" s="319">
        <v>0</v>
      </c>
      <c r="J2988" s="319">
        <v>0</v>
      </c>
      <c r="K2988" s="320">
        <v>30</v>
      </c>
      <c r="L2988" s="320">
        <v>45</v>
      </c>
      <c r="M2988" s="320">
        <v>1</v>
      </c>
      <c r="N2988" s="333" t="s">
        <v>225</v>
      </c>
      <c r="O2988" s="333" t="s">
        <v>225</v>
      </c>
      <c r="P2988" s="334" t="s">
        <v>225</v>
      </c>
      <c r="Q2988" s="144"/>
    </row>
    <row r="2989" spans="3:17" x14ac:dyDescent="0.2">
      <c r="C2989" s="315">
        <v>1673</v>
      </c>
      <c r="D2989" s="316" t="s">
        <v>2695</v>
      </c>
      <c r="E2989" s="317" t="s">
        <v>3385</v>
      </c>
      <c r="F2989" s="317" t="s">
        <v>3580</v>
      </c>
      <c r="G2989" s="318" t="s">
        <v>4041</v>
      </c>
      <c r="H2989" s="319" t="s">
        <v>84</v>
      </c>
      <c r="I2989" s="319" t="s">
        <v>84</v>
      </c>
      <c r="J2989" s="319" t="s">
        <v>84</v>
      </c>
      <c r="K2989" s="320">
        <v>30</v>
      </c>
      <c r="L2989" s="320">
        <v>45</v>
      </c>
      <c r="M2989" s="320">
        <v>1</v>
      </c>
      <c r="N2989" s="333" t="s">
        <v>4096</v>
      </c>
      <c r="O2989" s="333" t="s">
        <v>4096</v>
      </c>
      <c r="P2989" s="334" t="s">
        <v>4096</v>
      </c>
      <c r="Q2989" s="144"/>
    </row>
    <row r="2990" spans="3:17" x14ac:dyDescent="0.2">
      <c r="C2990" s="315">
        <v>1674</v>
      </c>
      <c r="D2990" s="316" t="s">
        <v>2695</v>
      </c>
      <c r="E2990" s="317" t="s">
        <v>3385</v>
      </c>
      <c r="F2990" s="317" t="s">
        <v>3580</v>
      </c>
      <c r="G2990" s="318" t="s">
        <v>4042</v>
      </c>
      <c r="H2990" s="319" t="s">
        <v>84</v>
      </c>
      <c r="I2990" s="319" t="s">
        <v>84</v>
      </c>
      <c r="J2990" s="319" t="s">
        <v>84</v>
      </c>
      <c r="K2990" s="320">
        <v>30</v>
      </c>
      <c r="L2990" s="320">
        <v>45</v>
      </c>
      <c r="M2990" s="320">
        <v>1</v>
      </c>
      <c r="N2990" s="333" t="s">
        <v>4096</v>
      </c>
      <c r="O2990" s="333" t="s">
        <v>4096</v>
      </c>
      <c r="P2990" s="334" t="s">
        <v>4096</v>
      </c>
      <c r="Q2990" s="144"/>
    </row>
    <row r="2991" spans="3:17" x14ac:dyDescent="0.2">
      <c r="C2991" s="315">
        <v>1414</v>
      </c>
      <c r="D2991" s="316" t="s">
        <v>2695</v>
      </c>
      <c r="E2991" s="317" t="s">
        <v>3386</v>
      </c>
      <c r="F2991" s="317" t="s">
        <v>3769</v>
      </c>
      <c r="G2991" s="318" t="s">
        <v>4043</v>
      </c>
      <c r="H2991" s="319" t="s">
        <v>84</v>
      </c>
      <c r="I2991" s="319" t="s">
        <v>84</v>
      </c>
      <c r="J2991" s="319" t="s">
        <v>84</v>
      </c>
      <c r="K2991" s="320">
        <v>30</v>
      </c>
      <c r="L2991" s="320">
        <v>45</v>
      </c>
      <c r="M2991" s="320">
        <v>1</v>
      </c>
      <c r="N2991" s="333" t="s">
        <v>4096</v>
      </c>
      <c r="O2991" s="333" t="s">
        <v>4096</v>
      </c>
      <c r="P2991" s="334" t="s">
        <v>4096</v>
      </c>
      <c r="Q2991" s="144"/>
    </row>
    <row r="2992" spans="3:17" x14ac:dyDescent="0.2">
      <c r="C2992" s="315">
        <v>1415</v>
      </c>
      <c r="D2992" s="316" t="s">
        <v>2695</v>
      </c>
      <c r="E2992" s="317" t="s">
        <v>3386</v>
      </c>
      <c r="F2992" s="317" t="s">
        <v>3769</v>
      </c>
      <c r="G2992" s="318" t="s">
        <v>4044</v>
      </c>
      <c r="H2992" s="319" t="s">
        <v>84</v>
      </c>
      <c r="I2992" s="319" t="s">
        <v>84</v>
      </c>
      <c r="J2992" s="319" t="s">
        <v>84</v>
      </c>
      <c r="K2992" s="320">
        <v>30</v>
      </c>
      <c r="L2992" s="320">
        <v>45</v>
      </c>
      <c r="M2992" s="320">
        <v>1</v>
      </c>
      <c r="N2992" s="333" t="s">
        <v>4096</v>
      </c>
      <c r="O2992" s="333" t="s">
        <v>4096</v>
      </c>
      <c r="P2992" s="334" t="s">
        <v>4096</v>
      </c>
      <c r="Q2992" s="144"/>
    </row>
    <row r="2993" spans="3:17" x14ac:dyDescent="0.2">
      <c r="C2993" s="315">
        <v>1416</v>
      </c>
      <c r="D2993" s="316" t="s">
        <v>2695</v>
      </c>
      <c r="E2993" s="317" t="s">
        <v>3386</v>
      </c>
      <c r="F2993" s="317" t="s">
        <v>3769</v>
      </c>
      <c r="G2993" s="318" t="s">
        <v>4045</v>
      </c>
      <c r="H2993" s="319" t="s">
        <v>84</v>
      </c>
      <c r="I2993" s="319" t="s">
        <v>84</v>
      </c>
      <c r="J2993" s="319" t="s">
        <v>84</v>
      </c>
      <c r="K2993" s="320">
        <v>30</v>
      </c>
      <c r="L2993" s="320">
        <v>45</v>
      </c>
      <c r="M2993" s="320">
        <v>1</v>
      </c>
      <c r="N2993" s="333" t="s">
        <v>4096</v>
      </c>
      <c r="O2993" s="333" t="s">
        <v>4096</v>
      </c>
      <c r="P2993" s="334" t="s">
        <v>4096</v>
      </c>
      <c r="Q2993" s="144"/>
    </row>
    <row r="2994" spans="3:17" x14ac:dyDescent="0.2">
      <c r="C2994" s="315">
        <v>1417</v>
      </c>
      <c r="D2994" s="316" t="s">
        <v>2695</v>
      </c>
      <c r="E2994" s="317" t="s">
        <v>3386</v>
      </c>
      <c r="F2994" s="317" t="s">
        <v>3769</v>
      </c>
      <c r="G2994" s="318" t="s">
        <v>4046</v>
      </c>
      <c r="H2994" s="319" t="s">
        <v>84</v>
      </c>
      <c r="I2994" s="319" t="s">
        <v>84</v>
      </c>
      <c r="J2994" s="319" t="s">
        <v>84</v>
      </c>
      <c r="K2994" s="320">
        <v>30</v>
      </c>
      <c r="L2994" s="320">
        <v>45</v>
      </c>
      <c r="M2994" s="320">
        <v>1</v>
      </c>
      <c r="N2994" s="333" t="s">
        <v>4096</v>
      </c>
      <c r="O2994" s="333" t="s">
        <v>4096</v>
      </c>
      <c r="P2994" s="334" t="s">
        <v>4096</v>
      </c>
      <c r="Q2994" s="144"/>
    </row>
    <row r="2995" spans="3:17" x14ac:dyDescent="0.2">
      <c r="C2995" s="315">
        <v>1428</v>
      </c>
      <c r="D2995" s="316" t="s">
        <v>2695</v>
      </c>
      <c r="E2995" s="317" t="s">
        <v>18</v>
      </c>
      <c r="F2995" s="317" t="s">
        <v>3398</v>
      </c>
      <c r="G2995" s="318" t="s">
        <v>4047</v>
      </c>
      <c r="H2995" s="319">
        <v>5.918431712983268</v>
      </c>
      <c r="I2995" s="319">
        <v>0</v>
      </c>
      <c r="J2995" s="319">
        <v>0</v>
      </c>
      <c r="K2995" s="320">
        <v>30</v>
      </c>
      <c r="L2995" s="320">
        <v>45</v>
      </c>
      <c r="M2995" s="320">
        <v>1</v>
      </c>
      <c r="N2995" s="333" t="s">
        <v>4096</v>
      </c>
      <c r="O2995" s="333" t="s">
        <v>4096</v>
      </c>
      <c r="P2995" s="334" t="s">
        <v>4096</v>
      </c>
      <c r="Q2995" s="144"/>
    </row>
    <row r="2996" spans="3:17" x14ac:dyDescent="0.2">
      <c r="C2996" s="315">
        <v>285</v>
      </c>
      <c r="D2996" s="316" t="s">
        <v>2700</v>
      </c>
      <c r="E2996" s="317" t="s">
        <v>3366</v>
      </c>
      <c r="F2996" s="317" t="s">
        <v>3726</v>
      </c>
      <c r="G2996" s="318" t="s">
        <v>4048</v>
      </c>
      <c r="H2996" s="319">
        <v>658.84583834913497</v>
      </c>
      <c r="I2996" s="319">
        <v>119.95153052459459</v>
      </c>
      <c r="J2996" s="319">
        <v>0</v>
      </c>
      <c r="K2996" s="320">
        <v>30</v>
      </c>
      <c r="L2996" s="320">
        <v>45</v>
      </c>
      <c r="M2996" s="320">
        <v>1</v>
      </c>
      <c r="N2996" s="333" t="s">
        <v>4096</v>
      </c>
      <c r="O2996" s="333" t="s">
        <v>4096</v>
      </c>
      <c r="P2996" s="334" t="s">
        <v>4096</v>
      </c>
      <c r="Q2996" s="144"/>
    </row>
    <row r="2997" spans="3:17" x14ac:dyDescent="0.2">
      <c r="C2997" s="315">
        <v>1504</v>
      </c>
      <c r="D2997" s="316" t="s">
        <v>2695</v>
      </c>
      <c r="E2997" s="317" t="s">
        <v>3366</v>
      </c>
      <c r="F2997" s="317" t="s">
        <v>3770</v>
      </c>
      <c r="G2997" s="318" t="s">
        <v>4049</v>
      </c>
      <c r="H2997" s="319">
        <v>1373.0526801801659</v>
      </c>
      <c r="I2997" s="319">
        <v>0</v>
      </c>
      <c r="J2997" s="319">
        <v>0</v>
      </c>
      <c r="K2997" s="320">
        <v>30</v>
      </c>
      <c r="L2997" s="320">
        <v>45</v>
      </c>
      <c r="M2997" s="320">
        <v>1</v>
      </c>
      <c r="N2997" s="333" t="s">
        <v>4096</v>
      </c>
      <c r="O2997" s="333" t="s">
        <v>4096</v>
      </c>
      <c r="P2997" s="334" t="s">
        <v>4096</v>
      </c>
      <c r="Q2997" s="144"/>
    </row>
    <row r="2998" spans="3:17" x14ac:dyDescent="0.2">
      <c r="C2998" s="315">
        <v>1613</v>
      </c>
      <c r="D2998" s="316" t="s">
        <v>2695</v>
      </c>
      <c r="E2998" s="317" t="s">
        <v>3366</v>
      </c>
      <c r="F2998" s="317" t="s">
        <v>3771</v>
      </c>
      <c r="G2998" s="318" t="s">
        <v>4050</v>
      </c>
      <c r="H2998" s="319">
        <v>837.73893379192725</v>
      </c>
      <c r="I2998" s="319">
        <v>44.295193465159201</v>
      </c>
      <c r="J2998" s="319">
        <v>0</v>
      </c>
      <c r="K2998" s="320">
        <v>30</v>
      </c>
      <c r="L2998" s="320">
        <v>45</v>
      </c>
      <c r="M2998" s="320">
        <v>1</v>
      </c>
      <c r="N2998" s="333" t="s">
        <v>4096</v>
      </c>
      <c r="O2998" s="333" t="s">
        <v>4096</v>
      </c>
      <c r="P2998" s="334" t="s">
        <v>4096</v>
      </c>
      <c r="Q2998" s="144"/>
    </row>
    <row r="2999" spans="3:17" x14ac:dyDescent="0.2">
      <c r="C2999" s="315">
        <v>1636</v>
      </c>
      <c r="D2999" s="316" t="s">
        <v>2695</v>
      </c>
      <c r="E2999" s="317" t="s">
        <v>3366</v>
      </c>
      <c r="F2999" s="317" t="s">
        <v>3772</v>
      </c>
      <c r="G2999" s="318" t="s">
        <v>4051</v>
      </c>
      <c r="H2999" s="319">
        <v>973.34536174903951</v>
      </c>
      <c r="I2999" s="319">
        <v>2.0220704876770359</v>
      </c>
      <c r="J2999" s="319">
        <v>0</v>
      </c>
      <c r="K2999" s="320">
        <v>30</v>
      </c>
      <c r="L2999" s="320">
        <v>45</v>
      </c>
      <c r="M2999" s="320">
        <v>1</v>
      </c>
      <c r="N2999" s="333" t="s">
        <v>4096</v>
      </c>
      <c r="O2999" s="333" t="s">
        <v>4096</v>
      </c>
      <c r="P2999" s="334" t="s">
        <v>4096</v>
      </c>
      <c r="Q2999" s="144"/>
    </row>
    <row r="3000" spans="3:17" x14ac:dyDescent="0.2">
      <c r="C3000" s="315">
        <v>1540</v>
      </c>
      <c r="D3000" s="316" t="s">
        <v>2695</v>
      </c>
      <c r="E3000" s="317" t="s">
        <v>3366</v>
      </c>
      <c r="F3000" s="317" t="s">
        <v>3773</v>
      </c>
      <c r="G3000" s="318" t="s">
        <v>4052</v>
      </c>
      <c r="H3000" s="319">
        <v>2762.561195184906</v>
      </c>
      <c r="I3000" s="319">
        <v>2.0684006878700862</v>
      </c>
      <c r="J3000" s="319">
        <v>0</v>
      </c>
      <c r="K3000" s="320">
        <v>30</v>
      </c>
      <c r="L3000" s="320">
        <v>45</v>
      </c>
      <c r="M3000" s="320">
        <v>1</v>
      </c>
      <c r="N3000" s="333" t="s">
        <v>4096</v>
      </c>
      <c r="O3000" s="333" t="s">
        <v>4096</v>
      </c>
      <c r="P3000" s="334" t="s">
        <v>4096</v>
      </c>
      <c r="Q3000" s="144"/>
    </row>
    <row r="3001" spans="3:17" x14ac:dyDescent="0.2">
      <c r="C3001" s="315">
        <v>1541</v>
      </c>
      <c r="D3001" s="316" t="s">
        <v>2695</v>
      </c>
      <c r="E3001" s="317" t="s">
        <v>3366</v>
      </c>
      <c r="F3001" s="317" t="s">
        <v>3773</v>
      </c>
      <c r="G3001" s="318" t="s">
        <v>4053</v>
      </c>
      <c r="H3001" s="319">
        <v>1331.0446431642147</v>
      </c>
      <c r="I3001" s="319">
        <v>0</v>
      </c>
      <c r="J3001" s="319">
        <v>0</v>
      </c>
      <c r="K3001" s="320">
        <v>30</v>
      </c>
      <c r="L3001" s="320">
        <v>45</v>
      </c>
      <c r="M3001" s="320">
        <v>1</v>
      </c>
      <c r="N3001" s="333" t="s">
        <v>4096</v>
      </c>
      <c r="O3001" s="333" t="s">
        <v>4096</v>
      </c>
      <c r="P3001" s="334" t="s">
        <v>4096</v>
      </c>
      <c r="Q3001" s="144"/>
    </row>
    <row r="3002" spans="3:17" x14ac:dyDescent="0.2">
      <c r="C3002" s="315">
        <v>1612</v>
      </c>
      <c r="D3002" s="316" t="s">
        <v>2695</v>
      </c>
      <c r="E3002" s="317" t="s">
        <v>3366</v>
      </c>
      <c r="F3002" s="317" t="s">
        <v>3771</v>
      </c>
      <c r="G3002" s="318" t="s">
        <v>4054</v>
      </c>
      <c r="H3002" s="319">
        <v>3161.9248581254778</v>
      </c>
      <c r="I3002" s="319">
        <v>0.10996560622014663</v>
      </c>
      <c r="J3002" s="319">
        <v>0.31418744625967326</v>
      </c>
      <c r="K3002" s="320">
        <v>30</v>
      </c>
      <c r="L3002" s="320">
        <v>45</v>
      </c>
      <c r="M3002" s="320">
        <v>1</v>
      </c>
      <c r="N3002" s="333" t="s">
        <v>4096</v>
      </c>
      <c r="O3002" s="333" t="s">
        <v>4096</v>
      </c>
      <c r="P3002" s="334" t="s">
        <v>4096</v>
      </c>
      <c r="Q3002" s="144"/>
    </row>
    <row r="3003" spans="3:17" x14ac:dyDescent="0.2">
      <c r="C3003" s="315">
        <v>1503</v>
      </c>
      <c r="D3003" s="316" t="s">
        <v>2695</v>
      </c>
      <c r="E3003" s="317" t="s">
        <v>3366</v>
      </c>
      <c r="F3003" s="317" t="s">
        <v>3770</v>
      </c>
      <c r="G3003" s="318" t="s">
        <v>4055</v>
      </c>
      <c r="H3003" s="319">
        <v>1840.7070720720099</v>
      </c>
      <c r="I3003" s="319">
        <v>0</v>
      </c>
      <c r="J3003" s="319">
        <v>0</v>
      </c>
      <c r="K3003" s="320">
        <v>30</v>
      </c>
      <c r="L3003" s="320">
        <v>45</v>
      </c>
      <c r="M3003" s="320">
        <v>1</v>
      </c>
      <c r="N3003" s="333" t="s">
        <v>4096</v>
      </c>
      <c r="O3003" s="333" t="s">
        <v>4096</v>
      </c>
      <c r="P3003" s="334" t="s">
        <v>4096</v>
      </c>
      <c r="Q3003" s="144"/>
    </row>
    <row r="3004" spans="3:17" x14ac:dyDescent="0.2">
      <c r="C3004" s="315">
        <v>286</v>
      </c>
      <c r="D3004" s="316" t="s">
        <v>2700</v>
      </c>
      <c r="E3004" s="317" t="s">
        <v>3366</v>
      </c>
      <c r="F3004" s="317" t="s">
        <v>3726</v>
      </c>
      <c r="G3004" s="318" t="s">
        <v>4056</v>
      </c>
      <c r="H3004" s="319">
        <v>348.29249355132174</v>
      </c>
      <c r="I3004" s="319">
        <v>36.084428202916158</v>
      </c>
      <c r="J3004" s="319">
        <v>0</v>
      </c>
      <c r="K3004" s="320">
        <v>30</v>
      </c>
      <c r="L3004" s="320">
        <v>45</v>
      </c>
      <c r="M3004" s="320">
        <v>1</v>
      </c>
      <c r="N3004" s="333" t="s">
        <v>4096</v>
      </c>
      <c r="O3004" s="333" t="s">
        <v>4096</v>
      </c>
      <c r="P3004" s="334" t="s">
        <v>4096</v>
      </c>
      <c r="Q3004" s="144"/>
    </row>
    <row r="3005" spans="3:17" x14ac:dyDescent="0.2">
      <c r="C3005" s="315">
        <v>288</v>
      </c>
      <c r="D3005" s="316" t="s">
        <v>2700</v>
      </c>
      <c r="E3005" s="317" t="s">
        <v>3382</v>
      </c>
      <c r="F3005" s="317" t="s">
        <v>5049</v>
      </c>
      <c r="G3005" s="318" t="s">
        <v>6963</v>
      </c>
      <c r="H3005" s="319" t="s">
        <v>84</v>
      </c>
      <c r="I3005" s="319" t="s">
        <v>84</v>
      </c>
      <c r="J3005" s="319" t="s">
        <v>84</v>
      </c>
      <c r="K3005" s="320">
        <v>30</v>
      </c>
      <c r="L3005" s="320">
        <v>45</v>
      </c>
      <c r="M3005" s="320">
        <v>1</v>
      </c>
      <c r="N3005" s="333" t="s">
        <v>4096</v>
      </c>
      <c r="O3005" s="333" t="s">
        <v>4096</v>
      </c>
      <c r="P3005" s="334" t="s">
        <v>4096</v>
      </c>
      <c r="Q3005" s="144"/>
    </row>
    <row r="3006" spans="3:17" x14ac:dyDescent="0.2">
      <c r="C3006" s="315">
        <v>289</v>
      </c>
      <c r="D3006" s="316" t="s">
        <v>2700</v>
      </c>
      <c r="E3006" s="317" t="s">
        <v>3382</v>
      </c>
      <c r="F3006" s="317" t="s">
        <v>5049</v>
      </c>
      <c r="G3006" s="318" t="s">
        <v>6964</v>
      </c>
      <c r="H3006" s="319">
        <v>6.369999999983702</v>
      </c>
      <c r="I3006" s="319">
        <v>0</v>
      </c>
      <c r="J3006" s="319">
        <v>0</v>
      </c>
      <c r="K3006" s="320">
        <v>30</v>
      </c>
      <c r="L3006" s="320">
        <v>45</v>
      </c>
      <c r="M3006" s="320">
        <v>1</v>
      </c>
      <c r="N3006" s="333" t="s">
        <v>225</v>
      </c>
      <c r="O3006" s="333" t="s">
        <v>225</v>
      </c>
      <c r="P3006" s="334" t="s">
        <v>225</v>
      </c>
      <c r="Q3006" s="144"/>
    </row>
    <row r="3007" spans="3:17" x14ac:dyDescent="0.2">
      <c r="C3007" s="315">
        <v>290</v>
      </c>
      <c r="D3007" s="316" t="s">
        <v>2700</v>
      </c>
      <c r="E3007" s="317" t="s">
        <v>3382</v>
      </c>
      <c r="F3007" s="317" t="s">
        <v>5049</v>
      </c>
      <c r="G3007" s="318" t="s">
        <v>6965</v>
      </c>
      <c r="H3007" s="319" t="s">
        <v>84</v>
      </c>
      <c r="I3007" s="319" t="s">
        <v>84</v>
      </c>
      <c r="J3007" s="319" t="s">
        <v>84</v>
      </c>
      <c r="K3007" s="320">
        <v>30</v>
      </c>
      <c r="L3007" s="320">
        <v>45</v>
      </c>
      <c r="M3007" s="320">
        <v>1</v>
      </c>
      <c r="N3007" s="333" t="s">
        <v>4096</v>
      </c>
      <c r="O3007" s="333" t="s">
        <v>4096</v>
      </c>
      <c r="P3007" s="334" t="s">
        <v>4096</v>
      </c>
      <c r="Q3007" s="144"/>
    </row>
    <row r="3008" spans="3:17" x14ac:dyDescent="0.2">
      <c r="C3008" s="315">
        <v>302</v>
      </c>
      <c r="D3008" s="316" t="s">
        <v>2700</v>
      </c>
      <c r="E3008" s="317" t="s">
        <v>3382</v>
      </c>
      <c r="F3008" s="317" t="s">
        <v>3765</v>
      </c>
      <c r="G3008" s="318" t="s">
        <v>6966</v>
      </c>
      <c r="H3008" s="319">
        <v>13.296666666667443</v>
      </c>
      <c r="I3008" s="319">
        <v>1.5033333333441989</v>
      </c>
      <c r="J3008" s="319">
        <v>0</v>
      </c>
      <c r="K3008" s="320">
        <v>30</v>
      </c>
      <c r="L3008" s="320">
        <v>45</v>
      </c>
      <c r="M3008" s="320">
        <v>1</v>
      </c>
      <c r="N3008" s="333" t="s">
        <v>225</v>
      </c>
      <c r="O3008" s="333" t="s">
        <v>225</v>
      </c>
      <c r="P3008" s="334" t="s">
        <v>225</v>
      </c>
      <c r="Q3008" s="144"/>
    </row>
    <row r="3009" spans="3:17" x14ac:dyDescent="0.2">
      <c r="C3009" s="315">
        <v>303</v>
      </c>
      <c r="D3009" s="316" t="s">
        <v>2700</v>
      </c>
      <c r="E3009" s="317" t="s">
        <v>3382</v>
      </c>
      <c r="F3009" s="317" t="s">
        <v>3765</v>
      </c>
      <c r="G3009" s="318" t="s">
        <v>6967</v>
      </c>
      <c r="H3009" s="319">
        <v>10.330000000004658</v>
      </c>
      <c r="I3009" s="319">
        <v>0</v>
      </c>
      <c r="J3009" s="319">
        <v>0</v>
      </c>
      <c r="K3009" s="320">
        <v>30</v>
      </c>
      <c r="L3009" s="320">
        <v>45</v>
      </c>
      <c r="M3009" s="320">
        <v>1</v>
      </c>
      <c r="N3009" s="333" t="s">
        <v>225</v>
      </c>
      <c r="O3009" s="333" t="s">
        <v>225</v>
      </c>
      <c r="P3009" s="334" t="s">
        <v>225</v>
      </c>
      <c r="Q3009" s="144"/>
    </row>
    <row r="3010" spans="3:17" x14ac:dyDescent="0.2">
      <c r="C3010" s="315">
        <v>304</v>
      </c>
      <c r="D3010" s="316" t="s">
        <v>2700</v>
      </c>
      <c r="E3010" s="317" t="s">
        <v>3382</v>
      </c>
      <c r="F3010" s="317" t="s">
        <v>3765</v>
      </c>
      <c r="G3010" s="318" t="s">
        <v>6968</v>
      </c>
      <c r="H3010" s="319">
        <v>2.2400000000023286</v>
      </c>
      <c r="I3010" s="319">
        <v>0</v>
      </c>
      <c r="J3010" s="319">
        <v>0</v>
      </c>
      <c r="K3010" s="320">
        <v>30</v>
      </c>
      <c r="L3010" s="320">
        <v>45</v>
      </c>
      <c r="M3010" s="320">
        <v>1</v>
      </c>
      <c r="N3010" s="333" t="s">
        <v>225</v>
      </c>
      <c r="O3010" s="333" t="s">
        <v>225</v>
      </c>
      <c r="P3010" s="334" t="s">
        <v>225</v>
      </c>
      <c r="Q3010" s="144"/>
    </row>
    <row r="3011" spans="3:17" x14ac:dyDescent="0.2">
      <c r="C3011" s="315">
        <v>305</v>
      </c>
      <c r="D3011" s="316" t="s">
        <v>2700</v>
      </c>
      <c r="E3011" s="317" t="s">
        <v>3382</v>
      </c>
      <c r="F3011" s="317" t="s">
        <v>3765</v>
      </c>
      <c r="G3011" s="318" t="s">
        <v>6969</v>
      </c>
      <c r="H3011" s="319" t="s">
        <v>84</v>
      </c>
      <c r="I3011" s="319" t="s">
        <v>84</v>
      </c>
      <c r="J3011" s="319" t="s">
        <v>84</v>
      </c>
      <c r="K3011" s="320">
        <v>30</v>
      </c>
      <c r="L3011" s="320">
        <v>45</v>
      </c>
      <c r="M3011" s="320">
        <v>1</v>
      </c>
      <c r="N3011" s="333" t="s">
        <v>4096</v>
      </c>
      <c r="O3011" s="333" t="s">
        <v>4096</v>
      </c>
      <c r="P3011" s="334" t="s">
        <v>4096</v>
      </c>
      <c r="Q3011" s="144"/>
    </row>
    <row r="3012" spans="3:17" x14ac:dyDescent="0.2">
      <c r="C3012" s="315">
        <v>315</v>
      </c>
      <c r="D3012" s="316" t="s">
        <v>2700</v>
      </c>
      <c r="E3012" s="317" t="s">
        <v>3382</v>
      </c>
      <c r="F3012" s="317" t="s">
        <v>3766</v>
      </c>
      <c r="G3012" s="318" t="s">
        <v>6970</v>
      </c>
      <c r="H3012" s="319" t="s">
        <v>84</v>
      </c>
      <c r="I3012" s="319" t="s">
        <v>84</v>
      </c>
      <c r="J3012" s="319" t="s">
        <v>84</v>
      </c>
      <c r="K3012" s="320">
        <v>30</v>
      </c>
      <c r="L3012" s="320">
        <v>45</v>
      </c>
      <c r="M3012" s="320">
        <v>1</v>
      </c>
      <c r="N3012" s="333" t="s">
        <v>4096</v>
      </c>
      <c r="O3012" s="333" t="s">
        <v>4096</v>
      </c>
      <c r="P3012" s="334" t="s">
        <v>4096</v>
      </c>
      <c r="Q3012" s="144"/>
    </row>
    <row r="3013" spans="3:17" x14ac:dyDescent="0.2">
      <c r="C3013" s="315">
        <v>316</v>
      </c>
      <c r="D3013" s="316" t="s">
        <v>2700</v>
      </c>
      <c r="E3013" s="317" t="s">
        <v>3382</v>
      </c>
      <c r="F3013" s="317" t="s">
        <v>3766</v>
      </c>
      <c r="G3013" s="318" t="s">
        <v>6971</v>
      </c>
      <c r="H3013" s="319" t="s">
        <v>84</v>
      </c>
      <c r="I3013" s="319" t="s">
        <v>84</v>
      </c>
      <c r="J3013" s="319" t="s">
        <v>84</v>
      </c>
      <c r="K3013" s="320">
        <v>30</v>
      </c>
      <c r="L3013" s="320">
        <v>45</v>
      </c>
      <c r="M3013" s="320">
        <v>1</v>
      </c>
      <c r="N3013" s="333" t="s">
        <v>4096</v>
      </c>
      <c r="O3013" s="333" t="s">
        <v>4096</v>
      </c>
      <c r="P3013" s="334" t="s">
        <v>4096</v>
      </c>
      <c r="Q3013" s="144"/>
    </row>
    <row r="3014" spans="3:17" x14ac:dyDescent="0.2">
      <c r="C3014" s="315">
        <v>317</v>
      </c>
      <c r="D3014" s="316" t="s">
        <v>2700</v>
      </c>
      <c r="E3014" s="317" t="s">
        <v>3382</v>
      </c>
      <c r="F3014" s="317" t="s">
        <v>3766</v>
      </c>
      <c r="G3014" s="318" t="s">
        <v>6972</v>
      </c>
      <c r="H3014" s="319">
        <v>12.073333333362825</v>
      </c>
      <c r="I3014" s="319">
        <v>0.8033333333325573</v>
      </c>
      <c r="J3014" s="319">
        <v>0</v>
      </c>
      <c r="K3014" s="320">
        <v>30</v>
      </c>
      <c r="L3014" s="320">
        <v>45</v>
      </c>
      <c r="M3014" s="320">
        <v>1</v>
      </c>
      <c r="N3014" s="333" t="s">
        <v>225</v>
      </c>
      <c r="O3014" s="333" t="s">
        <v>225</v>
      </c>
      <c r="P3014" s="334" t="s">
        <v>225</v>
      </c>
      <c r="Q3014" s="144"/>
    </row>
    <row r="3015" spans="3:17" x14ac:dyDescent="0.2">
      <c r="C3015" s="315">
        <v>1654</v>
      </c>
      <c r="D3015" s="316" t="s">
        <v>2695</v>
      </c>
      <c r="E3015" s="317" t="s">
        <v>2384</v>
      </c>
      <c r="F3015" s="317" t="s">
        <v>6973</v>
      </c>
      <c r="G3015" s="318" t="s">
        <v>6974</v>
      </c>
      <c r="H3015" s="319">
        <v>2.2533333333441989</v>
      </c>
      <c r="I3015" s="319">
        <v>0.83666666663484657</v>
      </c>
      <c r="J3015" s="319">
        <v>0</v>
      </c>
      <c r="K3015" s="320">
        <v>30</v>
      </c>
      <c r="L3015" s="320">
        <v>45</v>
      </c>
      <c r="M3015" s="320">
        <v>1</v>
      </c>
      <c r="N3015" s="333" t="s">
        <v>225</v>
      </c>
      <c r="O3015" s="333" t="s">
        <v>225</v>
      </c>
      <c r="P3015" s="334" t="s">
        <v>225</v>
      </c>
      <c r="Q3015" s="144"/>
    </row>
    <row r="3016" spans="3:17" x14ac:dyDescent="0.2">
      <c r="C3016" s="315">
        <v>2504</v>
      </c>
      <c r="D3016" s="316" t="s">
        <v>2695</v>
      </c>
      <c r="E3016" s="317" t="s">
        <v>2384</v>
      </c>
      <c r="F3016" s="317" t="s">
        <v>6973</v>
      </c>
      <c r="G3016" s="318" t="s">
        <v>4019</v>
      </c>
      <c r="H3016" s="319" t="s">
        <v>84</v>
      </c>
      <c r="I3016" s="319" t="s">
        <v>84</v>
      </c>
      <c r="J3016" s="319" t="s">
        <v>84</v>
      </c>
      <c r="K3016" s="320">
        <v>30</v>
      </c>
      <c r="L3016" s="320">
        <v>45</v>
      </c>
      <c r="M3016" s="320">
        <v>1</v>
      </c>
      <c r="N3016" s="333" t="s">
        <v>4096</v>
      </c>
      <c r="O3016" s="333" t="s">
        <v>4096</v>
      </c>
      <c r="P3016" s="334" t="s">
        <v>4096</v>
      </c>
      <c r="Q3016" s="144"/>
    </row>
    <row r="3017" spans="3:17" x14ac:dyDescent="0.2">
      <c r="C3017" s="315">
        <v>2478</v>
      </c>
      <c r="D3017" s="316" t="s">
        <v>2695</v>
      </c>
      <c r="E3017" s="317" t="s">
        <v>2384</v>
      </c>
      <c r="F3017" s="317" t="s">
        <v>3694</v>
      </c>
      <c r="G3017" s="318" t="s">
        <v>6975</v>
      </c>
      <c r="H3017" s="319" t="s">
        <v>84</v>
      </c>
      <c r="I3017" s="319" t="s">
        <v>84</v>
      </c>
      <c r="J3017" s="319" t="s">
        <v>84</v>
      </c>
      <c r="K3017" s="320">
        <v>30</v>
      </c>
      <c r="L3017" s="320">
        <v>45</v>
      </c>
      <c r="M3017" s="320">
        <v>1</v>
      </c>
      <c r="N3017" s="333" t="s">
        <v>4096</v>
      </c>
      <c r="O3017" s="333" t="s">
        <v>4096</v>
      </c>
      <c r="P3017" s="334" t="s">
        <v>4096</v>
      </c>
      <c r="Q3017" s="144"/>
    </row>
    <row r="3018" spans="3:17" x14ac:dyDescent="0.2">
      <c r="C3018" s="315">
        <v>2560</v>
      </c>
      <c r="D3018" s="316" t="s">
        <v>2695</v>
      </c>
      <c r="E3018" s="317" t="s">
        <v>3366</v>
      </c>
      <c r="F3018" s="317" t="s">
        <v>3770</v>
      </c>
      <c r="G3018" s="318" t="s">
        <v>6976</v>
      </c>
      <c r="H3018" s="319">
        <v>1373.0526801801659</v>
      </c>
      <c r="I3018" s="319">
        <v>0</v>
      </c>
      <c r="J3018" s="319">
        <v>0</v>
      </c>
      <c r="K3018" s="320">
        <v>30</v>
      </c>
      <c r="L3018" s="320">
        <v>45</v>
      </c>
      <c r="M3018" s="320">
        <v>1</v>
      </c>
      <c r="N3018" s="333" t="s">
        <v>4096</v>
      </c>
      <c r="O3018" s="333" t="s">
        <v>4096</v>
      </c>
      <c r="P3018" s="334" t="s">
        <v>4096</v>
      </c>
      <c r="Q3018" s="144"/>
    </row>
    <row r="3019" spans="3:17" x14ac:dyDescent="0.2">
      <c r="C3019" s="315">
        <v>2561</v>
      </c>
      <c r="D3019" s="316" t="s">
        <v>2695</v>
      </c>
      <c r="E3019" s="317" t="s">
        <v>3366</v>
      </c>
      <c r="F3019" s="317" t="s">
        <v>3771</v>
      </c>
      <c r="G3019" s="318" t="s">
        <v>6977</v>
      </c>
      <c r="H3019" s="319">
        <v>837.73893379192725</v>
      </c>
      <c r="I3019" s="319">
        <v>44.295193465159201</v>
      </c>
      <c r="J3019" s="319">
        <v>0</v>
      </c>
      <c r="K3019" s="320">
        <v>30</v>
      </c>
      <c r="L3019" s="320">
        <v>45</v>
      </c>
      <c r="M3019" s="320">
        <v>1</v>
      </c>
      <c r="N3019" s="333" t="s">
        <v>4096</v>
      </c>
      <c r="O3019" s="333" t="s">
        <v>4096</v>
      </c>
      <c r="P3019" s="334" t="s">
        <v>4096</v>
      </c>
      <c r="Q3019" s="144"/>
    </row>
    <row r="3020" spans="3:17" x14ac:dyDescent="0.2">
      <c r="C3020" s="315">
        <v>1429</v>
      </c>
      <c r="D3020" s="316" t="s">
        <v>2695</v>
      </c>
      <c r="E3020" s="317" t="s">
        <v>3389</v>
      </c>
      <c r="F3020" s="317" t="s">
        <v>6978</v>
      </c>
      <c r="G3020" s="318" t="s">
        <v>6979</v>
      </c>
      <c r="H3020" s="319" t="s">
        <v>7785</v>
      </c>
      <c r="I3020" s="319" t="s">
        <v>7785</v>
      </c>
      <c r="J3020" s="319" t="s">
        <v>7785</v>
      </c>
      <c r="K3020" s="320">
        <v>30</v>
      </c>
      <c r="L3020" s="320">
        <v>45</v>
      </c>
      <c r="M3020" s="320">
        <v>1</v>
      </c>
      <c r="N3020" s="333" t="s">
        <v>4096</v>
      </c>
      <c r="O3020" s="333" t="s">
        <v>4096</v>
      </c>
      <c r="P3020" s="334" t="s">
        <v>4096</v>
      </c>
      <c r="Q3020" s="144"/>
    </row>
    <row r="3021" spans="3:17" x14ac:dyDescent="0.2">
      <c r="C3021" s="315">
        <v>1430</v>
      </c>
      <c r="D3021" s="316" t="s">
        <v>2695</v>
      </c>
      <c r="E3021" s="317" t="s">
        <v>3389</v>
      </c>
      <c r="F3021" s="317" t="s">
        <v>6978</v>
      </c>
      <c r="G3021" s="318" t="s">
        <v>6980</v>
      </c>
      <c r="H3021" s="319" t="s">
        <v>7785</v>
      </c>
      <c r="I3021" s="319" t="s">
        <v>7785</v>
      </c>
      <c r="J3021" s="319" t="s">
        <v>7785</v>
      </c>
      <c r="K3021" s="320">
        <v>30</v>
      </c>
      <c r="L3021" s="320">
        <v>45</v>
      </c>
      <c r="M3021" s="320">
        <v>1</v>
      </c>
      <c r="N3021" s="333" t="s">
        <v>4096</v>
      </c>
      <c r="O3021" s="333" t="s">
        <v>4096</v>
      </c>
      <c r="P3021" s="334" t="s">
        <v>4096</v>
      </c>
      <c r="Q3021" s="144"/>
    </row>
    <row r="3022" spans="3:17" x14ac:dyDescent="0.2">
      <c r="C3022" s="315">
        <v>1460</v>
      </c>
      <c r="D3022" s="316" t="s">
        <v>2695</v>
      </c>
      <c r="E3022" s="317" t="s">
        <v>3446</v>
      </c>
      <c r="F3022" s="317" t="s">
        <v>3677</v>
      </c>
      <c r="G3022" s="318" t="s">
        <v>6981</v>
      </c>
      <c r="H3022" s="319">
        <v>10.11333333333023</v>
      </c>
      <c r="I3022" s="319">
        <v>0</v>
      </c>
      <c r="J3022" s="319">
        <v>0</v>
      </c>
      <c r="K3022" s="320">
        <v>30</v>
      </c>
      <c r="L3022" s="320">
        <v>45</v>
      </c>
      <c r="M3022" s="320">
        <v>1</v>
      </c>
      <c r="N3022" s="333" t="s">
        <v>225</v>
      </c>
      <c r="O3022" s="333" t="s">
        <v>225</v>
      </c>
      <c r="P3022" s="334" t="s">
        <v>225</v>
      </c>
      <c r="Q3022" s="144"/>
    </row>
    <row r="3023" spans="3:17" x14ac:dyDescent="0.2">
      <c r="C3023" s="315">
        <v>276</v>
      </c>
      <c r="D3023" s="316" t="s">
        <v>2700</v>
      </c>
      <c r="E3023" s="317" t="s">
        <v>3446</v>
      </c>
      <c r="F3023" s="317" t="s">
        <v>3679</v>
      </c>
      <c r="G3023" s="318" t="s">
        <v>6982</v>
      </c>
      <c r="H3023" s="319" t="s">
        <v>7785</v>
      </c>
      <c r="I3023" s="319" t="s">
        <v>7785</v>
      </c>
      <c r="J3023" s="319" t="s">
        <v>7785</v>
      </c>
      <c r="K3023" s="320">
        <v>30</v>
      </c>
      <c r="L3023" s="320">
        <v>45</v>
      </c>
      <c r="M3023" s="320">
        <v>1</v>
      </c>
      <c r="N3023" s="333" t="s">
        <v>4096</v>
      </c>
      <c r="O3023" s="333" t="s">
        <v>4096</v>
      </c>
      <c r="P3023" s="334" t="s">
        <v>4096</v>
      </c>
      <c r="Q3023" s="144"/>
    </row>
    <row r="3024" spans="3:17" x14ac:dyDescent="0.2">
      <c r="C3024" s="315">
        <v>277</v>
      </c>
      <c r="D3024" s="316" t="s">
        <v>2700</v>
      </c>
      <c r="E3024" s="317" t="s">
        <v>3446</v>
      </c>
      <c r="F3024" s="317" t="s">
        <v>3679</v>
      </c>
      <c r="G3024" s="318" t="s">
        <v>6983</v>
      </c>
      <c r="H3024" s="319" t="s">
        <v>7785</v>
      </c>
      <c r="I3024" s="319" t="s">
        <v>7785</v>
      </c>
      <c r="J3024" s="319" t="s">
        <v>7785</v>
      </c>
      <c r="K3024" s="320">
        <v>30</v>
      </c>
      <c r="L3024" s="320">
        <v>45</v>
      </c>
      <c r="M3024" s="320">
        <v>1</v>
      </c>
      <c r="N3024" s="333" t="s">
        <v>4096</v>
      </c>
      <c r="O3024" s="333" t="s">
        <v>4096</v>
      </c>
      <c r="P3024" s="334" t="s">
        <v>4096</v>
      </c>
      <c r="Q3024" s="144"/>
    </row>
    <row r="3025" spans="3:17" x14ac:dyDescent="0.2">
      <c r="C3025" s="315">
        <v>1484</v>
      </c>
      <c r="D3025" s="316" t="s">
        <v>2695</v>
      </c>
      <c r="E3025" s="317" t="s">
        <v>3446</v>
      </c>
      <c r="F3025" s="317" t="s">
        <v>3679</v>
      </c>
      <c r="G3025" s="318" t="s">
        <v>6984</v>
      </c>
      <c r="H3025" s="319">
        <v>1.6166666666977108</v>
      </c>
      <c r="I3025" s="319">
        <v>1.5966666666674429</v>
      </c>
      <c r="J3025" s="319">
        <v>0</v>
      </c>
      <c r="K3025" s="320">
        <v>30</v>
      </c>
      <c r="L3025" s="320">
        <v>45</v>
      </c>
      <c r="M3025" s="320">
        <v>1</v>
      </c>
      <c r="N3025" s="333" t="s">
        <v>225</v>
      </c>
      <c r="O3025" s="333" t="s">
        <v>225</v>
      </c>
      <c r="P3025" s="334" t="s">
        <v>225</v>
      </c>
      <c r="Q3025" s="144"/>
    </row>
    <row r="3026" spans="3:17" x14ac:dyDescent="0.2">
      <c r="C3026" s="315">
        <v>1628</v>
      </c>
      <c r="D3026" s="316" t="s">
        <v>2695</v>
      </c>
      <c r="E3026" s="317" t="s">
        <v>3375</v>
      </c>
      <c r="F3026" s="317" t="s">
        <v>6985</v>
      </c>
      <c r="G3026" s="318" t="s">
        <v>6986</v>
      </c>
      <c r="H3026" s="319">
        <v>36.122399999923601</v>
      </c>
      <c r="I3026" s="319">
        <v>2.0432571428501975</v>
      </c>
      <c r="J3026" s="319">
        <v>0.29828571428571427</v>
      </c>
      <c r="K3026" s="320">
        <v>30</v>
      </c>
      <c r="L3026" s="320">
        <v>45</v>
      </c>
      <c r="M3026" s="320">
        <v>1</v>
      </c>
      <c r="N3026" s="333" t="s">
        <v>4096</v>
      </c>
      <c r="O3026" s="333" t="s">
        <v>4096</v>
      </c>
      <c r="P3026" s="334" t="s">
        <v>4096</v>
      </c>
      <c r="Q3026" s="144"/>
    </row>
    <row r="3027" spans="3:17" x14ac:dyDescent="0.2">
      <c r="C3027" s="315">
        <v>1481</v>
      </c>
      <c r="D3027" s="316" t="s">
        <v>2695</v>
      </c>
      <c r="E3027" s="317" t="s">
        <v>3446</v>
      </c>
      <c r="F3027" s="317" t="s">
        <v>3679</v>
      </c>
      <c r="G3027" s="318" t="s">
        <v>6987</v>
      </c>
      <c r="H3027" s="319">
        <v>6.0099999999976719</v>
      </c>
      <c r="I3027" s="319">
        <v>0</v>
      </c>
      <c r="J3027" s="319">
        <v>0</v>
      </c>
      <c r="K3027" s="320">
        <v>30</v>
      </c>
      <c r="L3027" s="320">
        <v>45</v>
      </c>
      <c r="M3027" s="320">
        <v>1</v>
      </c>
      <c r="N3027" s="333" t="s">
        <v>225</v>
      </c>
      <c r="O3027" s="333" t="s">
        <v>225</v>
      </c>
      <c r="P3027" s="334" t="s">
        <v>225</v>
      </c>
      <c r="Q3027" s="144"/>
    </row>
    <row r="3028" spans="3:17" x14ac:dyDescent="0.2">
      <c r="C3028" s="315">
        <v>1483</v>
      </c>
      <c r="D3028" s="316" t="s">
        <v>2695</v>
      </c>
      <c r="E3028" s="317" t="s">
        <v>3446</v>
      </c>
      <c r="F3028" s="317" t="s">
        <v>3679</v>
      </c>
      <c r="G3028" s="318" t="s">
        <v>6988</v>
      </c>
      <c r="H3028" s="319">
        <v>101.40333333330928</v>
      </c>
      <c r="I3028" s="319">
        <v>0</v>
      </c>
      <c r="J3028" s="319">
        <v>0</v>
      </c>
      <c r="K3028" s="320">
        <v>30</v>
      </c>
      <c r="L3028" s="320">
        <v>45</v>
      </c>
      <c r="M3028" s="320">
        <v>1</v>
      </c>
      <c r="N3028" s="333" t="s">
        <v>224</v>
      </c>
      <c r="O3028" s="333" t="s">
        <v>225</v>
      </c>
      <c r="P3028" s="334" t="s">
        <v>225</v>
      </c>
      <c r="Q3028" s="144"/>
    </row>
    <row r="3029" spans="3:17" x14ac:dyDescent="0.2">
      <c r="C3029" s="315">
        <v>2454</v>
      </c>
      <c r="D3029" s="316" t="s">
        <v>2695</v>
      </c>
      <c r="E3029" s="317" t="s">
        <v>6586</v>
      </c>
      <c r="F3029" s="317" t="s">
        <v>6989</v>
      </c>
      <c r="G3029" s="318" t="s">
        <v>3993</v>
      </c>
      <c r="H3029" s="319">
        <v>626.85</v>
      </c>
      <c r="I3029" s="319">
        <v>21.240000000013971</v>
      </c>
      <c r="J3029" s="319">
        <v>0</v>
      </c>
      <c r="K3029" s="320">
        <v>30</v>
      </c>
      <c r="L3029" s="320">
        <v>45</v>
      </c>
      <c r="M3029" s="320">
        <v>1</v>
      </c>
      <c r="N3029" s="333" t="s">
        <v>224</v>
      </c>
      <c r="O3029" s="333" t="s">
        <v>225</v>
      </c>
      <c r="P3029" s="334" t="s">
        <v>225</v>
      </c>
      <c r="Q3029" s="144"/>
    </row>
    <row r="3030" spans="3:17" x14ac:dyDescent="0.2">
      <c r="C3030" s="315">
        <v>1439</v>
      </c>
      <c r="D3030" s="316" t="s">
        <v>2695</v>
      </c>
      <c r="E3030" s="317" t="s">
        <v>3358</v>
      </c>
      <c r="F3030" s="317" t="s">
        <v>6990</v>
      </c>
      <c r="G3030" s="318" t="s">
        <v>6991</v>
      </c>
      <c r="H3030" s="319">
        <v>2.0000000000232832</v>
      </c>
      <c r="I3030" s="319">
        <v>0</v>
      </c>
      <c r="J3030" s="319">
        <v>0</v>
      </c>
      <c r="K3030" s="320">
        <v>30</v>
      </c>
      <c r="L3030" s="320">
        <v>45</v>
      </c>
      <c r="M3030" s="320">
        <v>1</v>
      </c>
      <c r="N3030" s="333" t="s">
        <v>225</v>
      </c>
      <c r="O3030" s="333" t="s">
        <v>225</v>
      </c>
      <c r="P3030" s="334" t="s">
        <v>225</v>
      </c>
      <c r="Q3030" s="144"/>
    </row>
    <row r="3031" spans="3:17" x14ac:dyDescent="0.2">
      <c r="C3031" s="315">
        <v>1436</v>
      </c>
      <c r="D3031" s="316" t="s">
        <v>2695</v>
      </c>
      <c r="E3031" s="317" t="s">
        <v>3358</v>
      </c>
      <c r="F3031" s="317" t="s">
        <v>6990</v>
      </c>
      <c r="G3031" s="318" t="s">
        <v>6992</v>
      </c>
      <c r="H3031" s="319">
        <v>3.6266666666837413</v>
      </c>
      <c r="I3031" s="319">
        <v>0</v>
      </c>
      <c r="J3031" s="319">
        <v>0</v>
      </c>
      <c r="K3031" s="320">
        <v>30</v>
      </c>
      <c r="L3031" s="320">
        <v>45</v>
      </c>
      <c r="M3031" s="320">
        <v>1</v>
      </c>
      <c r="N3031" s="333" t="s">
        <v>225</v>
      </c>
      <c r="O3031" s="333" t="s">
        <v>225</v>
      </c>
      <c r="P3031" s="334" t="s">
        <v>225</v>
      </c>
      <c r="Q3031" s="144"/>
    </row>
    <row r="3032" spans="3:17" x14ac:dyDescent="0.2">
      <c r="C3032" s="315">
        <v>1441</v>
      </c>
      <c r="D3032" s="316" t="s">
        <v>2695</v>
      </c>
      <c r="E3032" s="317" t="s">
        <v>3358</v>
      </c>
      <c r="F3032" s="317" t="s">
        <v>6990</v>
      </c>
      <c r="G3032" s="318" t="s">
        <v>6993</v>
      </c>
      <c r="H3032" s="319">
        <v>2.1599999999860304</v>
      </c>
      <c r="I3032" s="319">
        <v>0</v>
      </c>
      <c r="J3032" s="319">
        <v>0</v>
      </c>
      <c r="K3032" s="320">
        <v>30</v>
      </c>
      <c r="L3032" s="320">
        <v>45</v>
      </c>
      <c r="M3032" s="320">
        <v>1</v>
      </c>
      <c r="N3032" s="333" t="s">
        <v>225</v>
      </c>
      <c r="O3032" s="333" t="s">
        <v>225</v>
      </c>
      <c r="P3032" s="334" t="s">
        <v>225</v>
      </c>
      <c r="Q3032" s="144"/>
    </row>
    <row r="3033" spans="3:17" x14ac:dyDescent="0.2">
      <c r="C3033" s="315">
        <v>1438</v>
      </c>
      <c r="D3033" s="316" t="s">
        <v>2695</v>
      </c>
      <c r="E3033" s="317" t="s">
        <v>3358</v>
      </c>
      <c r="F3033" s="317" t="s">
        <v>6990</v>
      </c>
      <c r="G3033" s="318" t="s">
        <v>6994</v>
      </c>
      <c r="H3033" s="319">
        <v>6.2200000000186266</v>
      </c>
      <c r="I3033" s="319">
        <v>0</v>
      </c>
      <c r="J3033" s="319">
        <v>0</v>
      </c>
      <c r="K3033" s="320">
        <v>30</v>
      </c>
      <c r="L3033" s="320">
        <v>45</v>
      </c>
      <c r="M3033" s="320">
        <v>1</v>
      </c>
      <c r="N3033" s="333" t="s">
        <v>225</v>
      </c>
      <c r="O3033" s="333" t="s">
        <v>225</v>
      </c>
      <c r="P3033" s="334" t="s">
        <v>225</v>
      </c>
      <c r="Q3033" s="144"/>
    </row>
    <row r="3034" spans="3:17" x14ac:dyDescent="0.2">
      <c r="C3034" s="315">
        <v>1620</v>
      </c>
      <c r="D3034" s="316" t="s">
        <v>2695</v>
      </c>
      <c r="E3034" s="317" t="s">
        <v>3447</v>
      </c>
      <c r="F3034" s="317" t="s">
        <v>6995</v>
      </c>
      <c r="G3034" s="318" t="s">
        <v>6996</v>
      </c>
      <c r="H3034" s="319" t="s">
        <v>7785</v>
      </c>
      <c r="I3034" s="319" t="s">
        <v>7785</v>
      </c>
      <c r="J3034" s="319" t="s">
        <v>7785</v>
      </c>
      <c r="K3034" s="320">
        <v>30</v>
      </c>
      <c r="L3034" s="320">
        <v>45</v>
      </c>
      <c r="M3034" s="320">
        <v>1</v>
      </c>
      <c r="N3034" s="333" t="s">
        <v>4096</v>
      </c>
      <c r="O3034" s="333" t="s">
        <v>4096</v>
      </c>
      <c r="P3034" s="334" t="s">
        <v>4096</v>
      </c>
      <c r="Q3034" s="144"/>
    </row>
    <row r="3035" spans="3:17" x14ac:dyDescent="0.2">
      <c r="C3035" s="315">
        <v>1474</v>
      </c>
      <c r="D3035" s="316" t="s">
        <v>2695</v>
      </c>
      <c r="E3035" s="317" t="s">
        <v>3358</v>
      </c>
      <c r="F3035" s="317" t="s">
        <v>3695</v>
      </c>
      <c r="G3035" s="318" t="s">
        <v>6997</v>
      </c>
      <c r="H3035" s="319">
        <v>1.7433333333581686</v>
      </c>
      <c r="I3035" s="319">
        <v>6.1966666667140089</v>
      </c>
      <c r="J3035" s="319">
        <v>0</v>
      </c>
      <c r="K3035" s="320">
        <v>30</v>
      </c>
      <c r="L3035" s="320">
        <v>45</v>
      </c>
      <c r="M3035" s="320">
        <v>1</v>
      </c>
      <c r="N3035" s="333" t="s">
        <v>225</v>
      </c>
      <c r="O3035" s="333" t="s">
        <v>225</v>
      </c>
      <c r="P3035" s="334" t="s">
        <v>225</v>
      </c>
      <c r="Q3035" s="144"/>
    </row>
    <row r="3036" spans="3:17" x14ac:dyDescent="0.2">
      <c r="C3036" s="315">
        <v>275</v>
      </c>
      <c r="D3036" s="316" t="s">
        <v>2700</v>
      </c>
      <c r="E3036" s="317" t="s">
        <v>3358</v>
      </c>
      <c r="F3036" s="317" t="s">
        <v>3695</v>
      </c>
      <c r="G3036" s="318" t="s">
        <v>6998</v>
      </c>
      <c r="H3036" s="319">
        <v>0.67333333329297607</v>
      </c>
      <c r="I3036" s="319">
        <v>0.28000000000465664</v>
      </c>
      <c r="J3036" s="319">
        <v>0</v>
      </c>
      <c r="K3036" s="320">
        <v>30</v>
      </c>
      <c r="L3036" s="320">
        <v>45</v>
      </c>
      <c r="M3036" s="320">
        <v>1</v>
      </c>
      <c r="N3036" s="333" t="s">
        <v>225</v>
      </c>
      <c r="O3036" s="333" t="s">
        <v>225</v>
      </c>
      <c r="P3036" s="334" t="s">
        <v>225</v>
      </c>
      <c r="Q3036" s="144"/>
    </row>
    <row r="3037" spans="3:17" x14ac:dyDescent="0.2">
      <c r="C3037" s="315">
        <v>1621</v>
      </c>
      <c r="D3037" s="316" t="s">
        <v>2695</v>
      </c>
      <c r="E3037" s="317" t="s">
        <v>3447</v>
      </c>
      <c r="F3037" s="317" t="s">
        <v>6995</v>
      </c>
      <c r="G3037" s="318" t="s">
        <v>6999</v>
      </c>
      <c r="H3037" s="319" t="s">
        <v>7785</v>
      </c>
      <c r="I3037" s="319" t="s">
        <v>7785</v>
      </c>
      <c r="J3037" s="319" t="s">
        <v>7785</v>
      </c>
      <c r="K3037" s="320">
        <v>30</v>
      </c>
      <c r="L3037" s="320">
        <v>45</v>
      </c>
      <c r="M3037" s="320">
        <v>1</v>
      </c>
      <c r="N3037" s="333" t="s">
        <v>4096</v>
      </c>
      <c r="O3037" s="333" t="s">
        <v>4096</v>
      </c>
      <c r="P3037" s="334" t="s">
        <v>4096</v>
      </c>
      <c r="Q3037" s="144"/>
    </row>
    <row r="3038" spans="3:17" x14ac:dyDescent="0.2">
      <c r="C3038" s="315">
        <v>2562</v>
      </c>
      <c r="D3038" s="316" t="s">
        <v>2695</v>
      </c>
      <c r="E3038" s="317" t="s">
        <v>3366</v>
      </c>
      <c r="F3038" s="317" t="s">
        <v>3773</v>
      </c>
      <c r="G3038" s="318" t="s">
        <v>7000</v>
      </c>
      <c r="H3038" s="319">
        <v>1331.0446431642147</v>
      </c>
      <c r="I3038" s="319">
        <v>0</v>
      </c>
      <c r="J3038" s="319">
        <v>0</v>
      </c>
      <c r="K3038" s="320">
        <v>30</v>
      </c>
      <c r="L3038" s="320">
        <v>45</v>
      </c>
      <c r="M3038" s="320">
        <v>1</v>
      </c>
      <c r="N3038" s="333" t="s">
        <v>4096</v>
      </c>
      <c r="O3038" s="333" t="s">
        <v>4096</v>
      </c>
      <c r="P3038" s="334" t="s">
        <v>4096</v>
      </c>
      <c r="Q3038" s="144"/>
    </row>
    <row r="3039" spans="3:17" x14ac:dyDescent="0.2">
      <c r="C3039" s="315">
        <v>1554</v>
      </c>
      <c r="D3039" s="316" t="s">
        <v>2695</v>
      </c>
      <c r="E3039" s="317" t="s">
        <v>3390</v>
      </c>
      <c r="F3039" s="317" t="s">
        <v>7001</v>
      </c>
      <c r="G3039" s="318" t="s">
        <v>7002</v>
      </c>
      <c r="H3039" s="319">
        <v>0</v>
      </c>
      <c r="I3039" s="319">
        <v>1.6838957597386086</v>
      </c>
      <c r="J3039" s="319">
        <v>0</v>
      </c>
      <c r="K3039" s="320">
        <v>30</v>
      </c>
      <c r="L3039" s="320">
        <v>45</v>
      </c>
      <c r="M3039" s="320">
        <v>1</v>
      </c>
      <c r="N3039" s="333" t="s">
        <v>4096</v>
      </c>
      <c r="O3039" s="333" t="s">
        <v>4096</v>
      </c>
      <c r="P3039" s="334" t="s">
        <v>4096</v>
      </c>
      <c r="Q3039" s="144"/>
    </row>
    <row r="3040" spans="3:17" x14ac:dyDescent="0.2">
      <c r="C3040" s="315">
        <v>1519</v>
      </c>
      <c r="D3040" s="316" t="s">
        <v>2695</v>
      </c>
      <c r="E3040" s="317" t="s">
        <v>3446</v>
      </c>
      <c r="F3040" s="317" t="s">
        <v>3589</v>
      </c>
      <c r="G3040" s="318" t="s">
        <v>7003</v>
      </c>
      <c r="H3040" s="319">
        <v>3.2066666666418318</v>
      </c>
      <c r="I3040" s="319">
        <v>0</v>
      </c>
      <c r="J3040" s="319">
        <v>0</v>
      </c>
      <c r="K3040" s="320">
        <v>30</v>
      </c>
      <c r="L3040" s="320">
        <v>45</v>
      </c>
      <c r="M3040" s="320">
        <v>1</v>
      </c>
      <c r="N3040" s="333" t="s">
        <v>225</v>
      </c>
      <c r="O3040" s="333" t="s">
        <v>225</v>
      </c>
      <c r="P3040" s="334" t="s">
        <v>225</v>
      </c>
      <c r="Q3040" s="144"/>
    </row>
    <row r="3041" spans="3:17" x14ac:dyDescent="0.2">
      <c r="C3041" s="315">
        <v>1562</v>
      </c>
      <c r="D3041" s="316" t="s">
        <v>2695</v>
      </c>
      <c r="E3041" s="317" t="s">
        <v>3379</v>
      </c>
      <c r="F3041" s="317" t="s">
        <v>7004</v>
      </c>
      <c r="G3041" s="318" t="s">
        <v>7005</v>
      </c>
      <c r="H3041" s="319" t="s">
        <v>7785</v>
      </c>
      <c r="I3041" s="319" t="s">
        <v>7785</v>
      </c>
      <c r="J3041" s="319" t="s">
        <v>7785</v>
      </c>
      <c r="K3041" s="320">
        <v>30</v>
      </c>
      <c r="L3041" s="320">
        <v>45</v>
      </c>
      <c r="M3041" s="320">
        <v>1</v>
      </c>
      <c r="N3041" s="333" t="s">
        <v>4096</v>
      </c>
      <c r="O3041" s="333" t="s">
        <v>4096</v>
      </c>
      <c r="P3041" s="334" t="s">
        <v>4096</v>
      </c>
      <c r="Q3041" s="144"/>
    </row>
    <row r="3042" spans="3:17" x14ac:dyDescent="0.2">
      <c r="C3042" s="315">
        <v>1446</v>
      </c>
      <c r="D3042" s="316" t="s">
        <v>2695</v>
      </c>
      <c r="E3042" s="317" t="s">
        <v>3446</v>
      </c>
      <c r="F3042" s="317" t="s">
        <v>3675</v>
      </c>
      <c r="G3042" s="318" t="s">
        <v>7006</v>
      </c>
      <c r="H3042" s="319" t="s">
        <v>7785</v>
      </c>
      <c r="I3042" s="319" t="s">
        <v>7785</v>
      </c>
      <c r="J3042" s="319" t="s">
        <v>7785</v>
      </c>
      <c r="K3042" s="320">
        <v>30</v>
      </c>
      <c r="L3042" s="320">
        <v>45</v>
      </c>
      <c r="M3042" s="320">
        <v>1</v>
      </c>
      <c r="N3042" s="333" t="s">
        <v>4096</v>
      </c>
      <c r="O3042" s="333" t="s">
        <v>4096</v>
      </c>
      <c r="P3042" s="334" t="s">
        <v>4096</v>
      </c>
      <c r="Q3042" s="144"/>
    </row>
    <row r="3043" spans="3:17" x14ac:dyDescent="0.2">
      <c r="C3043" s="315">
        <v>1627</v>
      </c>
      <c r="D3043" s="316" t="s">
        <v>2695</v>
      </c>
      <c r="E3043" s="317" t="s">
        <v>3375</v>
      </c>
      <c r="F3043" s="317" t="s">
        <v>6985</v>
      </c>
      <c r="G3043" s="318" t="s">
        <v>7007</v>
      </c>
      <c r="H3043" s="319">
        <v>27.40748571418964</v>
      </c>
      <c r="I3043" s="319">
        <v>0</v>
      </c>
      <c r="J3043" s="319">
        <v>0</v>
      </c>
      <c r="K3043" s="320">
        <v>30</v>
      </c>
      <c r="L3043" s="320">
        <v>45</v>
      </c>
      <c r="M3043" s="320">
        <v>1</v>
      </c>
      <c r="N3043" s="333" t="s">
        <v>4096</v>
      </c>
      <c r="O3043" s="333" t="s">
        <v>4096</v>
      </c>
      <c r="P3043" s="334" t="s">
        <v>4096</v>
      </c>
      <c r="Q3043" s="144"/>
    </row>
    <row r="3044" spans="3:17" x14ac:dyDescent="0.2">
      <c r="C3044" s="315">
        <v>2541</v>
      </c>
      <c r="D3044" s="316" t="s">
        <v>2695</v>
      </c>
      <c r="E3044" s="317" t="s">
        <v>3366</v>
      </c>
      <c r="F3044" s="317" t="s">
        <v>7009</v>
      </c>
      <c r="G3044" s="318" t="s">
        <v>7010</v>
      </c>
      <c r="H3044" s="319" t="s">
        <v>7785</v>
      </c>
      <c r="I3044" s="319" t="s">
        <v>7785</v>
      </c>
      <c r="J3044" s="319" t="s">
        <v>7785</v>
      </c>
      <c r="K3044" s="320">
        <v>30</v>
      </c>
      <c r="L3044" s="320">
        <v>45</v>
      </c>
      <c r="M3044" s="320">
        <v>1</v>
      </c>
      <c r="N3044" s="333" t="s">
        <v>4096</v>
      </c>
      <c r="O3044" s="333" t="s">
        <v>4096</v>
      </c>
      <c r="P3044" s="334" t="s">
        <v>4096</v>
      </c>
      <c r="Q3044" s="144"/>
    </row>
    <row r="3045" spans="3:17" x14ac:dyDescent="0.2">
      <c r="C3045" s="315">
        <v>2542</v>
      </c>
      <c r="D3045" s="316" t="s">
        <v>2695</v>
      </c>
      <c r="E3045" s="317" t="s">
        <v>3366</v>
      </c>
      <c r="F3045" s="317" t="s">
        <v>7009</v>
      </c>
      <c r="G3045" s="318" t="s">
        <v>7011</v>
      </c>
      <c r="H3045" s="319" t="s">
        <v>7785</v>
      </c>
      <c r="I3045" s="319" t="s">
        <v>7785</v>
      </c>
      <c r="J3045" s="319" t="s">
        <v>7785</v>
      </c>
      <c r="K3045" s="320">
        <v>30</v>
      </c>
      <c r="L3045" s="320">
        <v>45</v>
      </c>
      <c r="M3045" s="320">
        <v>1</v>
      </c>
      <c r="N3045" s="333" t="s">
        <v>4096</v>
      </c>
      <c r="O3045" s="333" t="s">
        <v>4096</v>
      </c>
      <c r="P3045" s="334" t="s">
        <v>4096</v>
      </c>
      <c r="Q3045" s="144"/>
    </row>
    <row r="3046" spans="3:17" x14ac:dyDescent="0.2">
      <c r="C3046" s="315">
        <v>1419</v>
      </c>
      <c r="D3046" s="316" t="s">
        <v>2695</v>
      </c>
      <c r="E3046" s="317" t="s">
        <v>3354</v>
      </c>
      <c r="F3046" s="317" t="s">
        <v>7012</v>
      </c>
      <c r="G3046" s="318" t="s">
        <v>7013</v>
      </c>
      <c r="H3046" s="319" t="s">
        <v>84</v>
      </c>
      <c r="I3046" s="319" t="s">
        <v>84</v>
      </c>
      <c r="J3046" s="319" t="s">
        <v>84</v>
      </c>
      <c r="K3046" s="320">
        <v>30</v>
      </c>
      <c r="L3046" s="320">
        <v>45</v>
      </c>
      <c r="M3046" s="320">
        <v>1</v>
      </c>
      <c r="N3046" s="333" t="s">
        <v>4096</v>
      </c>
      <c r="O3046" s="333" t="s">
        <v>4096</v>
      </c>
      <c r="P3046" s="334" t="s">
        <v>4096</v>
      </c>
      <c r="Q3046" s="144"/>
    </row>
    <row r="3047" spans="3:17" x14ac:dyDescent="0.2">
      <c r="C3047" s="315">
        <v>1420</v>
      </c>
      <c r="D3047" s="316" t="s">
        <v>2695</v>
      </c>
      <c r="E3047" s="317" t="s">
        <v>3354</v>
      </c>
      <c r="F3047" s="317" t="s">
        <v>7012</v>
      </c>
      <c r="G3047" s="318" t="s">
        <v>7014</v>
      </c>
      <c r="H3047" s="319" t="s">
        <v>84</v>
      </c>
      <c r="I3047" s="319" t="s">
        <v>84</v>
      </c>
      <c r="J3047" s="319" t="s">
        <v>84</v>
      </c>
      <c r="K3047" s="320">
        <v>30</v>
      </c>
      <c r="L3047" s="320">
        <v>45</v>
      </c>
      <c r="M3047" s="320">
        <v>1</v>
      </c>
      <c r="N3047" s="333" t="s">
        <v>4096</v>
      </c>
      <c r="O3047" s="333" t="s">
        <v>4096</v>
      </c>
      <c r="P3047" s="334" t="s">
        <v>4096</v>
      </c>
      <c r="Q3047" s="144"/>
    </row>
    <row r="3048" spans="3:17" x14ac:dyDescent="0.2">
      <c r="C3048" s="315">
        <v>2566</v>
      </c>
      <c r="D3048" s="316" t="s">
        <v>2695</v>
      </c>
      <c r="E3048" s="317" t="s">
        <v>2384</v>
      </c>
      <c r="F3048" s="317" t="s">
        <v>3699</v>
      </c>
      <c r="G3048" s="318" t="s">
        <v>7015</v>
      </c>
      <c r="H3048" s="319">
        <v>5.335254311255107</v>
      </c>
      <c r="I3048" s="319">
        <v>0</v>
      </c>
      <c r="J3048" s="319">
        <v>0</v>
      </c>
      <c r="K3048" s="320">
        <v>30</v>
      </c>
      <c r="L3048" s="320">
        <v>45</v>
      </c>
      <c r="M3048" s="320">
        <v>1</v>
      </c>
      <c r="N3048" s="333" t="s">
        <v>4096</v>
      </c>
      <c r="O3048" s="333" t="s">
        <v>4096</v>
      </c>
      <c r="P3048" s="334" t="s">
        <v>4096</v>
      </c>
      <c r="Q3048" s="144"/>
    </row>
    <row r="3049" spans="3:17" x14ac:dyDescent="0.2">
      <c r="C3049" s="315">
        <v>2423</v>
      </c>
      <c r="D3049" s="316" t="s">
        <v>2695</v>
      </c>
      <c r="E3049" s="317" t="s">
        <v>3446</v>
      </c>
      <c r="F3049" s="317" t="s">
        <v>3588</v>
      </c>
      <c r="G3049" s="318" t="s">
        <v>7016</v>
      </c>
      <c r="H3049" s="319" t="s">
        <v>84</v>
      </c>
      <c r="I3049" s="319" t="s">
        <v>84</v>
      </c>
      <c r="J3049" s="319" t="s">
        <v>84</v>
      </c>
      <c r="K3049" s="320">
        <v>30</v>
      </c>
      <c r="L3049" s="320">
        <v>45</v>
      </c>
      <c r="M3049" s="320">
        <v>1</v>
      </c>
      <c r="N3049" s="333" t="s">
        <v>4096</v>
      </c>
      <c r="O3049" s="333" t="s">
        <v>4096</v>
      </c>
      <c r="P3049" s="334" t="s">
        <v>4096</v>
      </c>
      <c r="Q3049" s="144"/>
    </row>
    <row r="3050" spans="3:17" x14ac:dyDescent="0.2">
      <c r="C3050" s="315">
        <v>1553</v>
      </c>
      <c r="D3050" s="316" t="s">
        <v>2695</v>
      </c>
      <c r="E3050" s="317" t="s">
        <v>3390</v>
      </c>
      <c r="F3050" s="317" t="s">
        <v>7001</v>
      </c>
      <c r="G3050" s="318" t="s">
        <v>7017</v>
      </c>
      <c r="H3050" s="319" t="s">
        <v>84</v>
      </c>
      <c r="I3050" s="319" t="s">
        <v>84</v>
      </c>
      <c r="J3050" s="319" t="s">
        <v>84</v>
      </c>
      <c r="K3050" s="320">
        <v>30</v>
      </c>
      <c r="L3050" s="320">
        <v>45</v>
      </c>
      <c r="M3050" s="320">
        <v>1</v>
      </c>
      <c r="N3050" s="333" t="s">
        <v>4096</v>
      </c>
      <c r="O3050" s="333" t="s">
        <v>4096</v>
      </c>
      <c r="P3050" s="334" t="s">
        <v>4096</v>
      </c>
      <c r="Q3050" s="144"/>
    </row>
    <row r="3051" spans="3:17" x14ac:dyDescent="0.2">
      <c r="C3051" s="315">
        <v>1555</v>
      </c>
      <c r="D3051" s="316" t="s">
        <v>2695</v>
      </c>
      <c r="E3051" s="317" t="s">
        <v>3390</v>
      </c>
      <c r="F3051" s="317" t="s">
        <v>7001</v>
      </c>
      <c r="G3051" s="318" t="s">
        <v>7018</v>
      </c>
      <c r="H3051" s="319" t="s">
        <v>84</v>
      </c>
      <c r="I3051" s="319" t="s">
        <v>84</v>
      </c>
      <c r="J3051" s="319" t="s">
        <v>84</v>
      </c>
      <c r="K3051" s="320">
        <v>30</v>
      </c>
      <c r="L3051" s="320">
        <v>45</v>
      </c>
      <c r="M3051" s="320">
        <v>1</v>
      </c>
      <c r="N3051" s="333" t="s">
        <v>4096</v>
      </c>
      <c r="O3051" s="333" t="s">
        <v>4096</v>
      </c>
      <c r="P3051" s="334" t="s">
        <v>4096</v>
      </c>
      <c r="Q3051" s="144"/>
    </row>
    <row r="3052" spans="3:17" x14ac:dyDescent="0.2">
      <c r="C3052" s="315">
        <v>1440</v>
      </c>
      <c r="D3052" s="316" t="s">
        <v>2695</v>
      </c>
      <c r="E3052" s="317" t="s">
        <v>3358</v>
      </c>
      <c r="F3052" s="317" t="s">
        <v>6990</v>
      </c>
      <c r="G3052" s="318" t="s">
        <v>7019</v>
      </c>
      <c r="H3052" s="319" t="s">
        <v>84</v>
      </c>
      <c r="I3052" s="319" t="s">
        <v>84</v>
      </c>
      <c r="J3052" s="319" t="s">
        <v>84</v>
      </c>
      <c r="K3052" s="320">
        <v>30</v>
      </c>
      <c r="L3052" s="320">
        <v>45</v>
      </c>
      <c r="M3052" s="320">
        <v>1</v>
      </c>
      <c r="N3052" s="333" t="s">
        <v>4096</v>
      </c>
      <c r="O3052" s="333" t="s">
        <v>4096</v>
      </c>
      <c r="P3052" s="334" t="s">
        <v>4096</v>
      </c>
      <c r="Q3052" s="144"/>
    </row>
    <row r="3053" spans="3:17" x14ac:dyDescent="0.2">
      <c r="C3053" s="315">
        <v>1437</v>
      </c>
      <c r="D3053" s="316" t="s">
        <v>2695</v>
      </c>
      <c r="E3053" s="317" t="s">
        <v>3358</v>
      </c>
      <c r="F3053" s="317" t="s">
        <v>6990</v>
      </c>
      <c r="G3053" s="318" t="s">
        <v>7020</v>
      </c>
      <c r="H3053" s="319" t="s">
        <v>84</v>
      </c>
      <c r="I3053" s="319" t="s">
        <v>84</v>
      </c>
      <c r="J3053" s="319" t="s">
        <v>84</v>
      </c>
      <c r="K3053" s="320">
        <v>30</v>
      </c>
      <c r="L3053" s="320">
        <v>45</v>
      </c>
      <c r="M3053" s="320">
        <v>1</v>
      </c>
      <c r="N3053" s="333" t="s">
        <v>4096</v>
      </c>
      <c r="O3053" s="333" t="s">
        <v>4096</v>
      </c>
      <c r="P3053" s="334" t="s">
        <v>4096</v>
      </c>
      <c r="Q3053" s="144"/>
    </row>
    <row r="3054" spans="3:17" x14ac:dyDescent="0.2">
      <c r="C3054" s="315">
        <v>531</v>
      </c>
      <c r="D3054" s="316" t="s">
        <v>2695</v>
      </c>
      <c r="E3054" s="317" t="s">
        <v>21</v>
      </c>
      <c r="F3054" s="317" t="s">
        <v>7021</v>
      </c>
      <c r="G3054" s="318" t="s">
        <v>7022</v>
      </c>
      <c r="H3054" s="319">
        <v>3.0433333333348855</v>
      </c>
      <c r="I3054" s="319">
        <v>0</v>
      </c>
      <c r="J3054" s="319">
        <v>0</v>
      </c>
      <c r="K3054" s="320">
        <v>30</v>
      </c>
      <c r="L3054" s="320">
        <v>45</v>
      </c>
      <c r="M3054" s="320">
        <v>1</v>
      </c>
      <c r="N3054" s="333" t="s">
        <v>225</v>
      </c>
      <c r="O3054" s="333" t="s">
        <v>225</v>
      </c>
      <c r="P3054" s="334" t="s">
        <v>225</v>
      </c>
      <c r="Q3054" s="144"/>
    </row>
    <row r="3055" spans="3:17" x14ac:dyDescent="0.2">
      <c r="C3055" s="315">
        <v>1443</v>
      </c>
      <c r="D3055" s="316" t="s">
        <v>2695</v>
      </c>
      <c r="E3055" s="317" t="s">
        <v>3446</v>
      </c>
      <c r="F3055" s="317" t="s">
        <v>3674</v>
      </c>
      <c r="G3055" s="318" t="s">
        <v>7023</v>
      </c>
      <c r="H3055" s="319">
        <v>0</v>
      </c>
      <c r="I3055" s="319">
        <v>1.2366666666464881</v>
      </c>
      <c r="J3055" s="319">
        <v>0</v>
      </c>
      <c r="K3055" s="320">
        <v>30</v>
      </c>
      <c r="L3055" s="320">
        <v>45</v>
      </c>
      <c r="M3055" s="320">
        <v>1</v>
      </c>
      <c r="N3055" s="333" t="s">
        <v>225</v>
      </c>
      <c r="O3055" s="333" t="s">
        <v>225</v>
      </c>
      <c r="P3055" s="334" t="s">
        <v>225</v>
      </c>
      <c r="Q3055" s="144"/>
    </row>
    <row r="3056" spans="3:17" x14ac:dyDescent="0.2">
      <c r="C3056" s="315">
        <v>1418</v>
      </c>
      <c r="D3056" s="316" t="s">
        <v>2695</v>
      </c>
      <c r="E3056" s="317" t="s">
        <v>3354</v>
      </c>
      <c r="F3056" s="317" t="s">
        <v>7012</v>
      </c>
      <c r="G3056" s="318" t="s">
        <v>7024</v>
      </c>
      <c r="H3056" s="319" t="s">
        <v>7785</v>
      </c>
      <c r="I3056" s="319" t="s">
        <v>7785</v>
      </c>
      <c r="J3056" s="319" t="s">
        <v>7785</v>
      </c>
      <c r="K3056" s="320">
        <v>30</v>
      </c>
      <c r="L3056" s="320">
        <v>45</v>
      </c>
      <c r="M3056" s="320">
        <v>1</v>
      </c>
      <c r="N3056" s="333" t="s">
        <v>4096</v>
      </c>
      <c r="O3056" s="333" t="s">
        <v>4096</v>
      </c>
      <c r="P3056" s="334" t="s">
        <v>4096</v>
      </c>
      <c r="Q3056" s="144"/>
    </row>
    <row r="3057" spans="3:17" x14ac:dyDescent="0.2">
      <c r="C3057" s="315">
        <v>315</v>
      </c>
      <c r="D3057" s="316" t="s">
        <v>2695</v>
      </c>
      <c r="E3057" s="317" t="s">
        <v>3382</v>
      </c>
      <c r="F3057" s="317" t="s">
        <v>3766</v>
      </c>
      <c r="G3057" s="318" t="s">
        <v>6970</v>
      </c>
      <c r="H3057" s="319" t="s">
        <v>84</v>
      </c>
      <c r="I3057" s="319" t="s">
        <v>84</v>
      </c>
      <c r="J3057" s="319" t="s">
        <v>84</v>
      </c>
      <c r="K3057" s="320">
        <v>30</v>
      </c>
      <c r="L3057" s="320">
        <v>45</v>
      </c>
      <c r="M3057" s="320">
        <v>1</v>
      </c>
      <c r="N3057" s="333" t="s">
        <v>4096</v>
      </c>
      <c r="O3057" s="333" t="s">
        <v>4096</v>
      </c>
      <c r="P3057" s="334" t="s">
        <v>4096</v>
      </c>
      <c r="Q3057" s="144"/>
    </row>
    <row r="3058" spans="3:17" x14ac:dyDescent="0.2">
      <c r="C3058" s="315">
        <v>332</v>
      </c>
      <c r="D3058" s="316" t="s">
        <v>2700</v>
      </c>
      <c r="E3058" s="317" t="s">
        <v>3572</v>
      </c>
      <c r="F3058" s="317" t="s">
        <v>5079</v>
      </c>
      <c r="G3058" s="318" t="s">
        <v>7025</v>
      </c>
      <c r="H3058" s="319">
        <v>30.801839151840472</v>
      </c>
      <c r="I3058" s="319">
        <v>5.4043640898957364</v>
      </c>
      <c r="J3058" s="319">
        <v>1.366271820448878</v>
      </c>
      <c r="K3058" s="320">
        <v>30</v>
      </c>
      <c r="L3058" s="320">
        <v>45</v>
      </c>
      <c r="M3058" s="320">
        <v>1</v>
      </c>
      <c r="N3058" s="333" t="s">
        <v>4096</v>
      </c>
      <c r="O3058" s="333" t="s">
        <v>4096</v>
      </c>
      <c r="P3058" s="334" t="s">
        <v>4096</v>
      </c>
      <c r="Q3058" s="144"/>
    </row>
    <row r="3059" spans="3:17" x14ac:dyDescent="0.2">
      <c r="C3059" s="315">
        <v>333</v>
      </c>
      <c r="D3059" s="316" t="s">
        <v>2700</v>
      </c>
      <c r="E3059" s="317" t="s">
        <v>3572</v>
      </c>
      <c r="F3059" s="317" t="s">
        <v>5079</v>
      </c>
      <c r="G3059" s="318" t="s">
        <v>7026</v>
      </c>
      <c r="H3059" s="319">
        <v>7.7042549875930266</v>
      </c>
      <c r="I3059" s="319">
        <v>8.9414900248970088</v>
      </c>
      <c r="J3059" s="319">
        <v>1.366271820448878</v>
      </c>
      <c r="K3059" s="320">
        <v>30</v>
      </c>
      <c r="L3059" s="320">
        <v>45</v>
      </c>
      <c r="M3059" s="320">
        <v>1</v>
      </c>
      <c r="N3059" s="333" t="s">
        <v>4096</v>
      </c>
      <c r="O3059" s="333" t="s">
        <v>4096</v>
      </c>
      <c r="P3059" s="334" t="s">
        <v>4096</v>
      </c>
      <c r="Q3059" s="144"/>
    </row>
    <row r="3060" spans="3:17" x14ac:dyDescent="0.2">
      <c r="C3060" s="315">
        <v>2473</v>
      </c>
      <c r="D3060" s="316" t="s">
        <v>2695</v>
      </c>
      <c r="E3060" s="317" t="s">
        <v>3446</v>
      </c>
      <c r="F3060" s="317" t="s">
        <v>7028</v>
      </c>
      <c r="G3060" s="318" t="s">
        <v>7029</v>
      </c>
      <c r="H3060" s="319">
        <v>171.83642987247219</v>
      </c>
      <c r="I3060" s="319">
        <v>0</v>
      </c>
      <c r="J3060" s="319">
        <v>0</v>
      </c>
      <c r="K3060" s="320">
        <v>30</v>
      </c>
      <c r="L3060" s="320">
        <v>45</v>
      </c>
      <c r="M3060" s="320">
        <v>1</v>
      </c>
      <c r="N3060" s="333" t="s">
        <v>4096</v>
      </c>
      <c r="O3060" s="333" t="s">
        <v>4096</v>
      </c>
      <c r="P3060" s="334" t="s">
        <v>4096</v>
      </c>
      <c r="Q3060" s="144"/>
    </row>
    <row r="3061" spans="3:17" x14ac:dyDescent="0.2">
      <c r="C3061" s="315">
        <v>313</v>
      </c>
      <c r="D3061" s="316" t="s">
        <v>2700</v>
      </c>
      <c r="E3061" s="317" t="s">
        <v>3446</v>
      </c>
      <c r="F3061" s="317" t="s">
        <v>3682</v>
      </c>
      <c r="G3061" s="318" t="s">
        <v>7032</v>
      </c>
      <c r="H3061" s="319">
        <v>5.519999999972061</v>
      </c>
      <c r="I3061" s="319">
        <v>7.6666666672099384E-2</v>
      </c>
      <c r="J3061" s="319">
        <v>0.2</v>
      </c>
      <c r="K3061" s="320">
        <v>30</v>
      </c>
      <c r="L3061" s="320">
        <v>45</v>
      </c>
      <c r="M3061" s="320">
        <v>1</v>
      </c>
      <c r="N3061" s="333" t="s">
        <v>225</v>
      </c>
      <c r="O3061" s="333" t="s">
        <v>225</v>
      </c>
      <c r="P3061" s="334" t="s">
        <v>225</v>
      </c>
      <c r="Q3061" s="144"/>
    </row>
    <row r="3062" spans="3:17" x14ac:dyDescent="0.2">
      <c r="C3062" s="315">
        <v>2537</v>
      </c>
      <c r="D3062" s="316" t="s">
        <v>2695</v>
      </c>
      <c r="E3062" s="317" t="s">
        <v>3438</v>
      </c>
      <c r="F3062" s="317" t="s">
        <v>7034</v>
      </c>
      <c r="G3062" s="318" t="s">
        <v>7035</v>
      </c>
      <c r="H3062" s="319" t="s">
        <v>84</v>
      </c>
      <c r="I3062" s="319" t="s">
        <v>84</v>
      </c>
      <c r="J3062" s="319" t="s">
        <v>84</v>
      </c>
      <c r="K3062" s="320">
        <v>30</v>
      </c>
      <c r="L3062" s="320">
        <v>45</v>
      </c>
      <c r="M3062" s="320">
        <v>1</v>
      </c>
      <c r="N3062" s="333" t="s">
        <v>4096</v>
      </c>
      <c r="O3062" s="333" t="s">
        <v>4096</v>
      </c>
      <c r="P3062" s="334" t="s">
        <v>4096</v>
      </c>
      <c r="Q3062" s="144"/>
    </row>
    <row r="3063" spans="3:17" x14ac:dyDescent="0.2">
      <c r="C3063" s="315">
        <v>2538</v>
      </c>
      <c r="D3063" s="316" t="s">
        <v>2695</v>
      </c>
      <c r="E3063" s="317" t="s">
        <v>3438</v>
      </c>
      <c r="F3063" s="317" t="s">
        <v>7034</v>
      </c>
      <c r="G3063" s="318" t="s">
        <v>7036</v>
      </c>
      <c r="H3063" s="319" t="s">
        <v>84</v>
      </c>
      <c r="I3063" s="319" t="s">
        <v>84</v>
      </c>
      <c r="J3063" s="319" t="s">
        <v>84</v>
      </c>
      <c r="K3063" s="320">
        <v>30</v>
      </c>
      <c r="L3063" s="320">
        <v>45</v>
      </c>
      <c r="M3063" s="320">
        <v>1</v>
      </c>
      <c r="N3063" s="333" t="s">
        <v>4096</v>
      </c>
      <c r="O3063" s="333" t="s">
        <v>4096</v>
      </c>
      <c r="P3063" s="334" t="s">
        <v>4096</v>
      </c>
      <c r="Q3063" s="144"/>
    </row>
    <row r="3064" spans="3:17" x14ac:dyDescent="0.2">
      <c r="C3064" s="315">
        <v>1461</v>
      </c>
      <c r="D3064" s="316" t="s">
        <v>2695</v>
      </c>
      <c r="E3064" s="317" t="s">
        <v>3446</v>
      </c>
      <c r="F3064" s="317" t="s">
        <v>3677</v>
      </c>
      <c r="G3064" s="318" t="s">
        <v>7037</v>
      </c>
      <c r="H3064" s="319">
        <v>15.009999999997673</v>
      </c>
      <c r="I3064" s="319">
        <v>0</v>
      </c>
      <c r="J3064" s="319">
        <v>0</v>
      </c>
      <c r="K3064" s="320">
        <v>30</v>
      </c>
      <c r="L3064" s="320">
        <v>45</v>
      </c>
      <c r="M3064" s="320">
        <v>1</v>
      </c>
      <c r="N3064" s="333" t="s">
        <v>225</v>
      </c>
      <c r="O3064" s="333" t="s">
        <v>225</v>
      </c>
      <c r="P3064" s="334" t="s">
        <v>225</v>
      </c>
      <c r="Q3064" s="144"/>
    </row>
    <row r="3065" spans="3:17" x14ac:dyDescent="0.2">
      <c r="C3065" s="315">
        <v>1462</v>
      </c>
      <c r="D3065" s="316" t="s">
        <v>2695</v>
      </c>
      <c r="E3065" s="317" t="s">
        <v>3446</v>
      </c>
      <c r="F3065" s="317" t="s">
        <v>3677</v>
      </c>
      <c r="G3065" s="318" t="s">
        <v>7038</v>
      </c>
      <c r="H3065" s="319">
        <v>59.255303030528665</v>
      </c>
      <c r="I3065" s="319">
        <v>0</v>
      </c>
      <c r="J3065" s="319">
        <v>0</v>
      </c>
      <c r="K3065" s="320">
        <v>30</v>
      </c>
      <c r="L3065" s="320">
        <v>45</v>
      </c>
      <c r="M3065" s="320">
        <v>1</v>
      </c>
      <c r="N3065" s="333" t="s">
        <v>4096</v>
      </c>
      <c r="O3065" s="333" t="s">
        <v>4096</v>
      </c>
      <c r="P3065" s="334" t="s">
        <v>4096</v>
      </c>
      <c r="Q3065" s="144"/>
    </row>
    <row r="3066" spans="3:17" x14ac:dyDescent="0.2">
      <c r="C3066" s="315">
        <v>1547</v>
      </c>
      <c r="D3066" s="316" t="s">
        <v>2695</v>
      </c>
      <c r="E3066" s="317" t="s">
        <v>3366</v>
      </c>
      <c r="F3066" s="317" t="s">
        <v>3730</v>
      </c>
      <c r="G3066" s="318" t="s">
        <v>4057</v>
      </c>
      <c r="H3066" s="319">
        <v>2.5791861341296718</v>
      </c>
      <c r="I3066" s="319">
        <v>3.1712057272512353</v>
      </c>
      <c r="J3066" s="319">
        <v>0</v>
      </c>
      <c r="K3066" s="320">
        <v>30</v>
      </c>
      <c r="L3066" s="320">
        <v>45</v>
      </c>
      <c r="M3066" s="320">
        <v>1</v>
      </c>
      <c r="N3066" s="333" t="s">
        <v>4096</v>
      </c>
      <c r="O3066" s="333" t="s">
        <v>4096</v>
      </c>
      <c r="P3066" s="334" t="s">
        <v>4096</v>
      </c>
      <c r="Q3066" s="144"/>
    </row>
    <row r="3067" spans="3:17" x14ac:dyDescent="0.2">
      <c r="C3067" s="315">
        <v>1562</v>
      </c>
      <c r="D3067" s="316" t="s">
        <v>2695</v>
      </c>
      <c r="E3067" s="317" t="s">
        <v>3379</v>
      </c>
      <c r="F3067" s="317" t="s">
        <v>7004</v>
      </c>
      <c r="G3067" s="318" t="s">
        <v>7005</v>
      </c>
      <c r="H3067" s="319">
        <v>2.016666666674428</v>
      </c>
      <c r="I3067" s="319">
        <v>0</v>
      </c>
      <c r="J3067" s="319">
        <v>0</v>
      </c>
      <c r="K3067" s="320">
        <v>30</v>
      </c>
      <c r="L3067" s="320">
        <v>45</v>
      </c>
      <c r="M3067" s="320">
        <v>1</v>
      </c>
      <c r="N3067" s="333" t="s">
        <v>225</v>
      </c>
      <c r="O3067" s="333" t="s">
        <v>225</v>
      </c>
      <c r="P3067" s="334" t="s">
        <v>225</v>
      </c>
      <c r="Q3067" s="144"/>
    </row>
    <row r="3068" spans="3:17" x14ac:dyDescent="0.2">
      <c r="C3068" s="315">
        <v>1446</v>
      </c>
      <c r="D3068" s="316" t="s">
        <v>2695</v>
      </c>
      <c r="E3068" s="317" t="s">
        <v>3446</v>
      </c>
      <c r="F3068" s="317" t="s">
        <v>3675</v>
      </c>
      <c r="G3068" s="318" t="s">
        <v>7006</v>
      </c>
      <c r="H3068" s="319">
        <v>2.1766666666371748</v>
      </c>
      <c r="I3068" s="319">
        <v>0</v>
      </c>
      <c r="J3068" s="319">
        <v>0</v>
      </c>
      <c r="K3068" s="320">
        <v>30</v>
      </c>
      <c r="L3068" s="320">
        <v>45</v>
      </c>
      <c r="M3068" s="320">
        <v>1</v>
      </c>
      <c r="N3068" s="333" t="s">
        <v>225</v>
      </c>
      <c r="O3068" s="333" t="s">
        <v>225</v>
      </c>
      <c r="P3068" s="334" t="s">
        <v>225</v>
      </c>
      <c r="Q3068" s="144"/>
    </row>
    <row r="3069" spans="3:17" x14ac:dyDescent="0.2">
      <c r="C3069" s="315">
        <v>1627</v>
      </c>
      <c r="D3069" s="316" t="s">
        <v>2695</v>
      </c>
      <c r="E3069" s="317" t="s">
        <v>3375</v>
      </c>
      <c r="F3069" s="317" t="s">
        <v>6985</v>
      </c>
      <c r="G3069" s="318" t="s">
        <v>7007</v>
      </c>
      <c r="H3069" s="319">
        <v>28.119070351660227</v>
      </c>
      <c r="I3069" s="319">
        <v>0</v>
      </c>
      <c r="J3069" s="319">
        <v>0</v>
      </c>
      <c r="K3069" s="320">
        <v>30</v>
      </c>
      <c r="L3069" s="320">
        <v>45</v>
      </c>
      <c r="M3069" s="320">
        <v>1</v>
      </c>
      <c r="N3069" s="333" t="s">
        <v>4096</v>
      </c>
      <c r="O3069" s="333" t="s">
        <v>4096</v>
      </c>
      <c r="P3069" s="334" t="s">
        <v>4096</v>
      </c>
      <c r="Q3069" s="145"/>
    </row>
    <row r="3070" spans="3:17" x14ac:dyDescent="0.2">
      <c r="C3070" s="315">
        <v>265</v>
      </c>
      <c r="D3070" s="316" t="s">
        <v>2700</v>
      </c>
      <c r="E3070" s="317" t="s">
        <v>6434</v>
      </c>
      <c r="F3070" s="317" t="s">
        <v>3575</v>
      </c>
      <c r="G3070" s="318" t="s">
        <v>7008</v>
      </c>
      <c r="H3070" s="319">
        <v>227.99000000000234</v>
      </c>
      <c r="I3070" s="319">
        <v>163.86666666667443</v>
      </c>
      <c r="J3070" s="319">
        <v>0.60000000000000009</v>
      </c>
      <c r="K3070" s="320">
        <v>30</v>
      </c>
      <c r="L3070" s="320">
        <v>45</v>
      </c>
      <c r="M3070" s="320">
        <v>1</v>
      </c>
      <c r="N3070" s="333" t="s">
        <v>224</v>
      </c>
      <c r="O3070" s="333" t="s">
        <v>224</v>
      </c>
      <c r="P3070" s="334" t="s">
        <v>225</v>
      </c>
      <c r="Q3070" s="144"/>
    </row>
    <row r="3071" spans="3:17" x14ac:dyDescent="0.2">
      <c r="C3071" s="315">
        <v>2541</v>
      </c>
      <c r="D3071" s="316" t="s">
        <v>2695</v>
      </c>
      <c r="E3071" s="317" t="s">
        <v>3366</v>
      </c>
      <c r="F3071" s="317" t="s">
        <v>7009</v>
      </c>
      <c r="G3071" s="318" t="s">
        <v>7010</v>
      </c>
      <c r="H3071" s="319">
        <v>60.840000000083819</v>
      </c>
      <c r="I3071" s="319">
        <v>0</v>
      </c>
      <c r="J3071" s="319">
        <v>0</v>
      </c>
      <c r="K3071" s="320">
        <v>30</v>
      </c>
      <c r="L3071" s="320">
        <v>45</v>
      </c>
      <c r="M3071" s="320">
        <v>1</v>
      </c>
      <c r="N3071" s="333" t="s">
        <v>224</v>
      </c>
      <c r="O3071" s="333" t="s">
        <v>225</v>
      </c>
      <c r="P3071" s="334" t="s">
        <v>225</v>
      </c>
      <c r="Q3071" s="144"/>
    </row>
    <row r="3072" spans="3:17" x14ac:dyDescent="0.2">
      <c r="C3072" s="315">
        <v>2542</v>
      </c>
      <c r="D3072" s="316" t="s">
        <v>2695</v>
      </c>
      <c r="E3072" s="317" t="s">
        <v>3366</v>
      </c>
      <c r="F3072" s="317" t="s">
        <v>7009</v>
      </c>
      <c r="G3072" s="318" t="s">
        <v>7011</v>
      </c>
      <c r="H3072" s="319">
        <v>91.830000000027951</v>
      </c>
      <c r="I3072" s="319">
        <v>33.56666666666279</v>
      </c>
      <c r="J3072" s="319">
        <v>0</v>
      </c>
      <c r="K3072" s="320">
        <v>30</v>
      </c>
      <c r="L3072" s="320">
        <v>45</v>
      </c>
      <c r="M3072" s="320">
        <v>1</v>
      </c>
      <c r="N3072" s="333" t="s">
        <v>224</v>
      </c>
      <c r="O3072" s="333" t="s">
        <v>225</v>
      </c>
      <c r="P3072" s="334" t="s">
        <v>225</v>
      </c>
      <c r="Q3072" s="144"/>
    </row>
    <row r="3073" spans="3:17" x14ac:dyDescent="0.2">
      <c r="C3073" s="315">
        <v>1419</v>
      </c>
      <c r="D3073" s="316" t="s">
        <v>2695</v>
      </c>
      <c r="E3073" s="317" t="s">
        <v>3354</v>
      </c>
      <c r="F3073" s="317" t="s">
        <v>7012</v>
      </c>
      <c r="G3073" s="318" t="s">
        <v>7013</v>
      </c>
      <c r="H3073" s="319" t="s">
        <v>84</v>
      </c>
      <c r="I3073" s="319" t="s">
        <v>84</v>
      </c>
      <c r="J3073" s="319" t="s">
        <v>84</v>
      </c>
      <c r="K3073" s="320">
        <v>30</v>
      </c>
      <c r="L3073" s="320">
        <v>45</v>
      </c>
      <c r="M3073" s="320">
        <v>1</v>
      </c>
      <c r="N3073" s="333" t="s">
        <v>84</v>
      </c>
      <c r="O3073" s="333" t="s">
        <v>84</v>
      </c>
      <c r="P3073" s="334" t="s">
        <v>84</v>
      </c>
      <c r="Q3073" s="145"/>
    </row>
    <row r="3074" spans="3:17" x14ac:dyDescent="0.2">
      <c r="C3074" s="315">
        <v>1420</v>
      </c>
      <c r="D3074" s="316" t="s">
        <v>2695</v>
      </c>
      <c r="E3074" s="317" t="s">
        <v>3354</v>
      </c>
      <c r="F3074" s="317" t="s">
        <v>7012</v>
      </c>
      <c r="G3074" s="318" t="s">
        <v>7014</v>
      </c>
      <c r="H3074" s="319" t="s">
        <v>84</v>
      </c>
      <c r="I3074" s="319" t="s">
        <v>84</v>
      </c>
      <c r="J3074" s="319" t="s">
        <v>84</v>
      </c>
      <c r="K3074" s="320">
        <v>30</v>
      </c>
      <c r="L3074" s="320">
        <v>45</v>
      </c>
      <c r="M3074" s="320">
        <v>1</v>
      </c>
      <c r="N3074" s="333" t="s">
        <v>84</v>
      </c>
      <c r="O3074" s="333" t="s">
        <v>84</v>
      </c>
      <c r="P3074" s="334" t="s">
        <v>84</v>
      </c>
      <c r="Q3074" s="144"/>
    </row>
    <row r="3075" spans="3:17" x14ac:dyDescent="0.2">
      <c r="C3075" s="315">
        <v>2566</v>
      </c>
      <c r="D3075" s="316" t="s">
        <v>2695</v>
      </c>
      <c r="E3075" s="317" t="s">
        <v>2384</v>
      </c>
      <c r="F3075" s="317" t="s">
        <v>3699</v>
      </c>
      <c r="G3075" s="318" t="s">
        <v>7015</v>
      </c>
      <c r="H3075" s="319">
        <v>5.6812645280938279</v>
      </c>
      <c r="I3075" s="319">
        <v>0</v>
      </c>
      <c r="J3075" s="319">
        <v>0</v>
      </c>
      <c r="K3075" s="320">
        <v>30</v>
      </c>
      <c r="L3075" s="320">
        <v>45</v>
      </c>
      <c r="M3075" s="320">
        <v>1</v>
      </c>
      <c r="N3075" s="333" t="s">
        <v>4096</v>
      </c>
      <c r="O3075" s="333" t="s">
        <v>4096</v>
      </c>
      <c r="P3075" s="334" t="s">
        <v>4096</v>
      </c>
      <c r="Q3075" s="145"/>
    </row>
    <row r="3076" spans="3:17" x14ac:dyDescent="0.2">
      <c r="C3076" s="315">
        <v>2423</v>
      </c>
      <c r="D3076" s="316" t="s">
        <v>2695</v>
      </c>
      <c r="E3076" s="317" t="s">
        <v>3446</v>
      </c>
      <c r="F3076" s="317" t="s">
        <v>3588</v>
      </c>
      <c r="G3076" s="318" t="s">
        <v>7016</v>
      </c>
      <c r="H3076" s="319" t="s">
        <v>84</v>
      </c>
      <c r="I3076" s="319" t="s">
        <v>84</v>
      </c>
      <c r="J3076" s="319" t="s">
        <v>84</v>
      </c>
      <c r="K3076" s="320">
        <v>30</v>
      </c>
      <c r="L3076" s="320">
        <v>45</v>
      </c>
      <c r="M3076" s="320">
        <v>1</v>
      </c>
      <c r="N3076" s="333" t="s">
        <v>84</v>
      </c>
      <c r="O3076" s="333" t="s">
        <v>84</v>
      </c>
      <c r="P3076" s="334" t="s">
        <v>84</v>
      </c>
      <c r="Q3076" s="144"/>
    </row>
    <row r="3077" spans="3:17" x14ac:dyDescent="0.2">
      <c r="C3077" s="315">
        <v>1553</v>
      </c>
      <c r="D3077" s="316" t="s">
        <v>2695</v>
      </c>
      <c r="E3077" s="317" t="s">
        <v>3390</v>
      </c>
      <c r="F3077" s="317" t="s">
        <v>7001</v>
      </c>
      <c r="G3077" s="318" t="s">
        <v>7017</v>
      </c>
      <c r="H3077" s="319" t="s">
        <v>84</v>
      </c>
      <c r="I3077" s="319" t="s">
        <v>84</v>
      </c>
      <c r="J3077" s="319" t="s">
        <v>84</v>
      </c>
      <c r="K3077" s="320">
        <v>30</v>
      </c>
      <c r="L3077" s="320">
        <v>45</v>
      </c>
      <c r="M3077" s="320">
        <v>1</v>
      </c>
      <c r="N3077" s="333" t="s">
        <v>4096</v>
      </c>
      <c r="O3077" s="333" t="s">
        <v>4096</v>
      </c>
      <c r="P3077" s="334" t="s">
        <v>4096</v>
      </c>
      <c r="Q3077" s="144"/>
    </row>
    <row r="3078" spans="3:17" x14ac:dyDescent="0.2">
      <c r="C3078" s="315">
        <v>1555</v>
      </c>
      <c r="D3078" s="316" t="s">
        <v>2695</v>
      </c>
      <c r="E3078" s="317" t="s">
        <v>3390</v>
      </c>
      <c r="F3078" s="317" t="s">
        <v>7001</v>
      </c>
      <c r="G3078" s="318" t="s">
        <v>7018</v>
      </c>
      <c r="H3078" s="319" t="s">
        <v>84</v>
      </c>
      <c r="I3078" s="319" t="s">
        <v>84</v>
      </c>
      <c r="J3078" s="319" t="s">
        <v>84</v>
      </c>
      <c r="K3078" s="320">
        <v>30</v>
      </c>
      <c r="L3078" s="320">
        <v>45</v>
      </c>
      <c r="M3078" s="320">
        <v>1</v>
      </c>
      <c r="N3078" s="333" t="s">
        <v>4096</v>
      </c>
      <c r="O3078" s="333" t="s">
        <v>4096</v>
      </c>
      <c r="P3078" s="334" t="s">
        <v>4096</v>
      </c>
      <c r="Q3078" s="145"/>
    </row>
    <row r="3079" spans="3:17" x14ac:dyDescent="0.2">
      <c r="C3079" s="315">
        <v>1440</v>
      </c>
      <c r="D3079" s="316" t="s">
        <v>2695</v>
      </c>
      <c r="E3079" s="317" t="s">
        <v>3358</v>
      </c>
      <c r="F3079" s="317" t="s">
        <v>6990</v>
      </c>
      <c r="G3079" s="318" t="s">
        <v>7019</v>
      </c>
      <c r="H3079" s="319" t="s">
        <v>84</v>
      </c>
      <c r="I3079" s="319" t="s">
        <v>84</v>
      </c>
      <c r="J3079" s="319" t="s">
        <v>84</v>
      </c>
      <c r="K3079" s="320">
        <v>30</v>
      </c>
      <c r="L3079" s="320">
        <v>45</v>
      </c>
      <c r="M3079" s="320">
        <v>1</v>
      </c>
      <c r="N3079" s="333" t="s">
        <v>84</v>
      </c>
      <c r="O3079" s="333" t="s">
        <v>84</v>
      </c>
      <c r="P3079" s="334" t="s">
        <v>84</v>
      </c>
      <c r="Q3079" s="144"/>
    </row>
    <row r="3080" spans="3:17" x14ac:dyDescent="0.2">
      <c r="C3080" s="315">
        <v>1437</v>
      </c>
      <c r="D3080" s="316" t="s">
        <v>2695</v>
      </c>
      <c r="E3080" s="317" t="s">
        <v>3358</v>
      </c>
      <c r="F3080" s="317" t="s">
        <v>6990</v>
      </c>
      <c r="G3080" s="318" t="s">
        <v>7020</v>
      </c>
      <c r="H3080" s="319" t="s">
        <v>84</v>
      </c>
      <c r="I3080" s="319" t="s">
        <v>84</v>
      </c>
      <c r="J3080" s="319" t="s">
        <v>84</v>
      </c>
      <c r="K3080" s="320">
        <v>30</v>
      </c>
      <c r="L3080" s="320">
        <v>45</v>
      </c>
      <c r="M3080" s="320">
        <v>1</v>
      </c>
      <c r="N3080" s="333" t="s">
        <v>84</v>
      </c>
      <c r="O3080" s="333" t="s">
        <v>84</v>
      </c>
      <c r="P3080" s="334" t="s">
        <v>84</v>
      </c>
      <c r="Q3080" s="144"/>
    </row>
    <row r="3081" spans="3:17" x14ac:dyDescent="0.2">
      <c r="C3081" s="315">
        <v>531</v>
      </c>
      <c r="D3081" s="316" t="s">
        <v>2695</v>
      </c>
      <c r="E3081" s="317" t="s">
        <v>21</v>
      </c>
      <c r="F3081" s="317" t="s">
        <v>7021</v>
      </c>
      <c r="G3081" s="318" t="s">
        <v>7022</v>
      </c>
      <c r="H3081" s="319">
        <v>3.0433333333348855</v>
      </c>
      <c r="I3081" s="319">
        <v>0</v>
      </c>
      <c r="J3081" s="319">
        <v>0</v>
      </c>
      <c r="K3081" s="320">
        <v>30</v>
      </c>
      <c r="L3081" s="320">
        <v>45</v>
      </c>
      <c r="M3081" s="320">
        <v>1</v>
      </c>
      <c r="N3081" s="333" t="s">
        <v>225</v>
      </c>
      <c r="O3081" s="333" t="s">
        <v>225</v>
      </c>
      <c r="P3081" s="334" t="s">
        <v>225</v>
      </c>
      <c r="Q3081" s="145"/>
    </row>
    <row r="3082" spans="3:17" x14ac:dyDescent="0.2">
      <c r="C3082" s="315">
        <v>1443</v>
      </c>
      <c r="D3082" s="316" t="s">
        <v>2695</v>
      </c>
      <c r="E3082" s="317" t="s">
        <v>3446</v>
      </c>
      <c r="F3082" s="317" t="s">
        <v>3674</v>
      </c>
      <c r="G3082" s="318" t="s">
        <v>7023</v>
      </c>
      <c r="H3082" s="319">
        <v>0</v>
      </c>
      <c r="I3082" s="319">
        <v>1.2366666666464881</v>
      </c>
      <c r="J3082" s="319">
        <v>0</v>
      </c>
      <c r="K3082" s="320">
        <v>30</v>
      </c>
      <c r="L3082" s="320">
        <v>45</v>
      </c>
      <c r="M3082" s="320">
        <v>1</v>
      </c>
      <c r="N3082" s="333" t="s">
        <v>225</v>
      </c>
      <c r="O3082" s="333" t="s">
        <v>225</v>
      </c>
      <c r="P3082" s="334" t="s">
        <v>225</v>
      </c>
      <c r="Q3082" s="144"/>
    </row>
    <row r="3083" spans="3:17" x14ac:dyDescent="0.2">
      <c r="C3083" s="315">
        <v>1418</v>
      </c>
      <c r="D3083" s="316" t="s">
        <v>2695</v>
      </c>
      <c r="E3083" s="317" t="s">
        <v>3354</v>
      </c>
      <c r="F3083" s="317" t="s">
        <v>7012</v>
      </c>
      <c r="G3083" s="318" t="s">
        <v>7024</v>
      </c>
      <c r="H3083" s="319">
        <v>2.0033333333325571</v>
      </c>
      <c r="I3083" s="319">
        <v>0</v>
      </c>
      <c r="J3083" s="319">
        <v>0</v>
      </c>
      <c r="K3083" s="320">
        <v>30</v>
      </c>
      <c r="L3083" s="320">
        <v>45</v>
      </c>
      <c r="M3083" s="320">
        <v>1</v>
      </c>
      <c r="N3083" s="333" t="s">
        <v>225</v>
      </c>
      <c r="O3083" s="333" t="s">
        <v>225</v>
      </c>
      <c r="P3083" s="334" t="s">
        <v>225</v>
      </c>
      <c r="Q3083" s="144"/>
    </row>
    <row r="3084" spans="3:17" x14ac:dyDescent="0.2">
      <c r="C3084" s="315">
        <v>315</v>
      </c>
      <c r="D3084" s="316" t="s">
        <v>2695</v>
      </c>
      <c r="E3084" s="317" t="s">
        <v>3382</v>
      </c>
      <c r="F3084" s="317" t="s">
        <v>3766</v>
      </c>
      <c r="G3084" s="318" t="s">
        <v>6970</v>
      </c>
      <c r="H3084" s="319" t="s">
        <v>84</v>
      </c>
      <c r="I3084" s="319" t="s">
        <v>84</v>
      </c>
      <c r="J3084" s="319" t="s">
        <v>84</v>
      </c>
      <c r="K3084" s="320">
        <v>30</v>
      </c>
      <c r="L3084" s="320">
        <v>45</v>
      </c>
      <c r="M3084" s="320">
        <v>1</v>
      </c>
      <c r="N3084" s="333" t="s">
        <v>84</v>
      </c>
      <c r="O3084" s="333" t="s">
        <v>84</v>
      </c>
      <c r="P3084" s="334" t="s">
        <v>84</v>
      </c>
      <c r="Q3084" s="144"/>
    </row>
    <row r="3085" spans="3:17" x14ac:dyDescent="0.2">
      <c r="C3085" s="315">
        <v>332</v>
      </c>
      <c r="D3085" s="316" t="s">
        <v>2700</v>
      </c>
      <c r="E3085" s="317" t="s">
        <v>3572</v>
      </c>
      <c r="F3085" s="317" t="s">
        <v>5079</v>
      </c>
      <c r="G3085" s="318" t="s">
        <v>7025</v>
      </c>
      <c r="H3085" s="319">
        <v>12.873333333246411</v>
      </c>
      <c r="I3085" s="319">
        <v>2.1300000000279398</v>
      </c>
      <c r="J3085" s="319">
        <v>0</v>
      </c>
      <c r="K3085" s="320">
        <v>30</v>
      </c>
      <c r="L3085" s="320">
        <v>45</v>
      </c>
      <c r="M3085" s="320">
        <v>1</v>
      </c>
      <c r="N3085" s="333" t="s">
        <v>225</v>
      </c>
      <c r="O3085" s="333" t="s">
        <v>225</v>
      </c>
      <c r="P3085" s="334" t="s">
        <v>225</v>
      </c>
      <c r="Q3085" s="144"/>
    </row>
    <row r="3086" spans="3:17" x14ac:dyDescent="0.2">
      <c r="C3086" s="315">
        <v>333</v>
      </c>
      <c r="D3086" s="316" t="s">
        <v>2700</v>
      </c>
      <c r="E3086" s="317" t="s">
        <v>3572</v>
      </c>
      <c r="F3086" s="317" t="s">
        <v>5079</v>
      </c>
      <c r="G3086" s="318" t="s">
        <v>7026</v>
      </c>
      <c r="H3086" s="319">
        <v>3.3833333333604969</v>
      </c>
      <c r="I3086" s="319">
        <v>3.9266666666488166</v>
      </c>
      <c r="J3086" s="319">
        <v>0</v>
      </c>
      <c r="K3086" s="320">
        <v>30</v>
      </c>
      <c r="L3086" s="320">
        <v>45</v>
      </c>
      <c r="M3086" s="320">
        <v>1</v>
      </c>
      <c r="N3086" s="333" t="s">
        <v>225</v>
      </c>
      <c r="O3086" s="333" t="s">
        <v>225</v>
      </c>
      <c r="P3086" s="334" t="s">
        <v>225</v>
      </c>
      <c r="Q3086" s="144"/>
    </row>
    <row r="3087" spans="3:17" x14ac:dyDescent="0.2">
      <c r="C3087" s="315">
        <v>334</v>
      </c>
      <c r="D3087" s="316" t="s">
        <v>2700</v>
      </c>
      <c r="E3087" s="317" t="s">
        <v>3572</v>
      </c>
      <c r="F3087" s="317" t="s">
        <v>5079</v>
      </c>
      <c r="G3087" s="318" t="s">
        <v>7027</v>
      </c>
      <c r="H3087" s="319">
        <v>1.5</v>
      </c>
      <c r="I3087" s="319">
        <v>5.7266666666488169</v>
      </c>
      <c r="J3087" s="319">
        <v>0</v>
      </c>
      <c r="K3087" s="320">
        <v>30</v>
      </c>
      <c r="L3087" s="320">
        <v>45</v>
      </c>
      <c r="M3087" s="320">
        <v>1</v>
      </c>
      <c r="N3087" s="333" t="s">
        <v>225</v>
      </c>
      <c r="O3087" s="333" t="s">
        <v>225</v>
      </c>
      <c r="P3087" s="334" t="s">
        <v>225</v>
      </c>
      <c r="Q3087" s="145"/>
    </row>
    <row r="3088" spans="3:17" x14ac:dyDescent="0.2">
      <c r="C3088" s="315">
        <v>2473</v>
      </c>
      <c r="D3088" s="316" t="s">
        <v>2695</v>
      </c>
      <c r="E3088" s="317" t="s">
        <v>3446</v>
      </c>
      <c r="F3088" s="317" t="s">
        <v>7028</v>
      </c>
      <c r="G3088" s="318" t="s">
        <v>7029</v>
      </c>
      <c r="H3088" s="319">
        <v>57.383333333325574</v>
      </c>
      <c r="I3088" s="319">
        <v>0</v>
      </c>
      <c r="J3088" s="319">
        <v>0</v>
      </c>
      <c r="K3088" s="320">
        <v>30</v>
      </c>
      <c r="L3088" s="320">
        <v>45</v>
      </c>
      <c r="M3088" s="320">
        <v>1</v>
      </c>
      <c r="N3088" s="333" t="s">
        <v>224</v>
      </c>
      <c r="O3088" s="333" t="s">
        <v>225</v>
      </c>
      <c r="P3088" s="334" t="s">
        <v>225</v>
      </c>
      <c r="Q3088" s="144"/>
    </row>
    <row r="3089" spans="1:25" x14ac:dyDescent="0.2">
      <c r="C3089" s="315">
        <v>2576</v>
      </c>
      <c r="D3089" s="316" t="s">
        <v>2695</v>
      </c>
      <c r="E3089" s="317" t="s">
        <v>5010</v>
      </c>
      <c r="F3089" s="317" t="s">
        <v>7030</v>
      </c>
      <c r="G3089" s="318" t="s">
        <v>7031</v>
      </c>
      <c r="H3089" s="319" t="s">
        <v>84</v>
      </c>
      <c r="I3089" s="319" t="s">
        <v>84</v>
      </c>
      <c r="J3089" s="319" t="s">
        <v>84</v>
      </c>
      <c r="K3089" s="320">
        <v>30</v>
      </c>
      <c r="L3089" s="320">
        <v>45</v>
      </c>
      <c r="M3089" s="320">
        <v>1</v>
      </c>
      <c r="N3089" s="333" t="s">
        <v>84</v>
      </c>
      <c r="O3089" s="333" t="s">
        <v>84</v>
      </c>
      <c r="P3089" s="334" t="s">
        <v>84</v>
      </c>
      <c r="Q3089" s="144"/>
    </row>
    <row r="3090" spans="1:25" x14ac:dyDescent="0.2">
      <c r="C3090" s="315">
        <v>313</v>
      </c>
      <c r="D3090" s="316" t="s">
        <v>2700</v>
      </c>
      <c r="E3090" s="317" t="s">
        <v>3446</v>
      </c>
      <c r="F3090" s="317" t="s">
        <v>3682</v>
      </c>
      <c r="G3090" s="318" t="s">
        <v>7032</v>
      </c>
      <c r="H3090" s="319">
        <v>5.5966666666441602</v>
      </c>
      <c r="I3090" s="319">
        <v>0</v>
      </c>
      <c r="J3090" s="319">
        <v>0</v>
      </c>
      <c r="K3090" s="320">
        <v>30</v>
      </c>
      <c r="L3090" s="320">
        <v>45</v>
      </c>
      <c r="M3090" s="320">
        <v>1</v>
      </c>
      <c r="N3090" s="333" t="s">
        <v>225</v>
      </c>
      <c r="O3090" s="333" t="s">
        <v>225</v>
      </c>
      <c r="P3090" s="334" t="s">
        <v>225</v>
      </c>
      <c r="Q3090" s="144"/>
    </row>
    <row r="3091" spans="1:25" x14ac:dyDescent="0.2">
      <c r="C3091" s="315">
        <v>2574</v>
      </c>
      <c r="D3091" s="316" t="s">
        <v>2695</v>
      </c>
      <c r="E3091" s="317" t="s">
        <v>3396</v>
      </c>
      <c r="F3091" s="317" t="s">
        <v>3659</v>
      </c>
      <c r="G3091" s="318" t="s">
        <v>7033</v>
      </c>
      <c r="H3091" s="319" t="s">
        <v>84</v>
      </c>
      <c r="I3091" s="319" t="s">
        <v>84</v>
      </c>
      <c r="J3091" s="319" t="s">
        <v>84</v>
      </c>
      <c r="K3091" s="320">
        <v>30</v>
      </c>
      <c r="L3091" s="320">
        <v>45</v>
      </c>
      <c r="M3091" s="320">
        <v>1</v>
      </c>
      <c r="N3091" s="333" t="s">
        <v>84</v>
      </c>
      <c r="O3091" s="333" t="s">
        <v>84</v>
      </c>
      <c r="P3091" s="334" t="s">
        <v>84</v>
      </c>
      <c r="Q3091" s="144"/>
    </row>
    <row r="3092" spans="1:25" x14ac:dyDescent="0.2">
      <c r="C3092" s="315">
        <v>2537</v>
      </c>
      <c r="D3092" s="316" t="s">
        <v>2695</v>
      </c>
      <c r="E3092" s="317" t="s">
        <v>3438</v>
      </c>
      <c r="F3092" s="317" t="s">
        <v>7034</v>
      </c>
      <c r="G3092" s="318" t="s">
        <v>7035</v>
      </c>
      <c r="H3092" s="319" t="s">
        <v>84</v>
      </c>
      <c r="I3092" s="319" t="s">
        <v>84</v>
      </c>
      <c r="J3092" s="319" t="s">
        <v>84</v>
      </c>
      <c r="K3092" s="320">
        <v>30</v>
      </c>
      <c r="L3092" s="320">
        <v>45</v>
      </c>
      <c r="M3092" s="320">
        <v>1</v>
      </c>
      <c r="N3092" s="333" t="s">
        <v>84</v>
      </c>
      <c r="O3092" s="333" t="s">
        <v>84</v>
      </c>
      <c r="P3092" s="334" t="s">
        <v>84</v>
      </c>
      <c r="Q3092" s="144"/>
    </row>
    <row r="3093" spans="1:25" x14ac:dyDescent="0.2">
      <c r="C3093" s="315">
        <v>2538</v>
      </c>
      <c r="D3093" s="316" t="s">
        <v>2695</v>
      </c>
      <c r="E3093" s="317" t="s">
        <v>3438</v>
      </c>
      <c r="F3093" s="317" t="s">
        <v>7034</v>
      </c>
      <c r="G3093" s="318" t="s">
        <v>7036</v>
      </c>
      <c r="H3093" s="319" t="s">
        <v>84</v>
      </c>
      <c r="I3093" s="319" t="s">
        <v>84</v>
      </c>
      <c r="J3093" s="319" t="s">
        <v>84</v>
      </c>
      <c r="K3093" s="320">
        <v>30</v>
      </c>
      <c r="L3093" s="320">
        <v>45</v>
      </c>
      <c r="M3093" s="320">
        <v>1</v>
      </c>
      <c r="N3093" s="333" t="s">
        <v>84</v>
      </c>
      <c r="O3093" s="333" t="s">
        <v>84</v>
      </c>
      <c r="P3093" s="334" t="s">
        <v>84</v>
      </c>
      <c r="Q3093" s="144"/>
    </row>
    <row r="3094" spans="1:25" x14ac:dyDescent="0.2">
      <c r="C3094" s="315">
        <v>1461</v>
      </c>
      <c r="D3094" s="316" t="s">
        <v>2695</v>
      </c>
      <c r="E3094" s="317" t="s">
        <v>3446</v>
      </c>
      <c r="F3094" s="317" t="s">
        <v>3677</v>
      </c>
      <c r="G3094" s="318" t="s">
        <v>7037</v>
      </c>
      <c r="H3094" s="319">
        <v>15.009999999997673</v>
      </c>
      <c r="I3094" s="319">
        <v>0</v>
      </c>
      <c r="J3094" s="319">
        <v>0</v>
      </c>
      <c r="K3094" s="320">
        <v>30</v>
      </c>
      <c r="L3094" s="320">
        <v>45</v>
      </c>
      <c r="M3094" s="320">
        <v>1</v>
      </c>
      <c r="N3094" s="333" t="s">
        <v>225</v>
      </c>
      <c r="O3094" s="333" t="s">
        <v>225</v>
      </c>
      <c r="P3094" s="334" t="s">
        <v>225</v>
      </c>
      <c r="Q3094" s="144"/>
    </row>
    <row r="3095" spans="1:25" x14ac:dyDescent="0.2">
      <c r="C3095" s="315">
        <v>1462</v>
      </c>
      <c r="D3095" s="316" t="s">
        <v>2695</v>
      </c>
      <c r="E3095" s="317" t="s">
        <v>3446</v>
      </c>
      <c r="F3095" s="317" t="s">
        <v>3677</v>
      </c>
      <c r="G3095" s="318" t="s">
        <v>7038</v>
      </c>
      <c r="H3095" s="319">
        <v>12.840000000048896</v>
      </c>
      <c r="I3095" s="319">
        <v>0</v>
      </c>
      <c r="J3095" s="319">
        <v>0</v>
      </c>
      <c r="K3095" s="320">
        <v>30</v>
      </c>
      <c r="L3095" s="320">
        <v>45</v>
      </c>
      <c r="M3095" s="320">
        <v>1</v>
      </c>
      <c r="N3095" s="333" t="s">
        <v>225</v>
      </c>
      <c r="O3095" s="333" t="s">
        <v>225</v>
      </c>
      <c r="P3095" s="334" t="s">
        <v>225</v>
      </c>
      <c r="Q3095" s="144"/>
    </row>
    <row r="3096" spans="1:25" x14ac:dyDescent="0.2">
      <c r="C3096" s="315">
        <v>1579</v>
      </c>
      <c r="D3096" s="316" t="s">
        <v>2695</v>
      </c>
      <c r="E3096" s="317" t="s">
        <v>3452</v>
      </c>
      <c r="F3096" s="317" t="s">
        <v>7039</v>
      </c>
      <c r="G3096" s="318" t="s">
        <v>7040</v>
      </c>
      <c r="H3096" s="319">
        <v>0</v>
      </c>
      <c r="I3096" s="319">
        <v>2.4133333333069462</v>
      </c>
      <c r="J3096" s="319">
        <v>0.2</v>
      </c>
      <c r="K3096" s="320">
        <v>30</v>
      </c>
      <c r="L3096" s="320">
        <v>45</v>
      </c>
      <c r="M3096" s="320">
        <v>1</v>
      </c>
      <c r="N3096" s="333" t="s">
        <v>225</v>
      </c>
      <c r="O3096" s="333" t="s">
        <v>225</v>
      </c>
      <c r="P3096" s="334" t="s">
        <v>225</v>
      </c>
      <c r="Q3096" s="144"/>
    </row>
    <row r="3097" spans="1:25" x14ac:dyDescent="0.2">
      <c r="C3097" s="315"/>
      <c r="D3097" s="316" t="s">
        <v>2695</v>
      </c>
      <c r="E3097" s="317"/>
      <c r="F3097" s="317"/>
      <c r="G3097" s="318" t="s">
        <v>7041</v>
      </c>
      <c r="H3097" s="319">
        <v>7.9999999999883586</v>
      </c>
      <c r="I3097" s="319">
        <v>0</v>
      </c>
      <c r="J3097" s="319">
        <v>0</v>
      </c>
      <c r="K3097" s="320">
        <v>30</v>
      </c>
      <c r="L3097" s="320">
        <v>45</v>
      </c>
      <c r="M3097" s="320">
        <v>1</v>
      </c>
      <c r="N3097" s="333" t="s">
        <v>225</v>
      </c>
      <c r="O3097" s="333" t="s">
        <v>225</v>
      </c>
      <c r="P3097" s="334" t="s">
        <v>225</v>
      </c>
      <c r="Q3097" s="144"/>
    </row>
    <row r="3098" spans="1:25" x14ac:dyDescent="0.2">
      <c r="C3098" s="315">
        <v>1547</v>
      </c>
      <c r="D3098" s="316" t="s">
        <v>2695</v>
      </c>
      <c r="E3098" s="317" t="s">
        <v>3366</v>
      </c>
      <c r="F3098" s="317" t="s">
        <v>3730</v>
      </c>
      <c r="G3098" s="318" t="s">
        <v>4057</v>
      </c>
      <c r="H3098" s="319">
        <v>2.640879629621971</v>
      </c>
      <c r="I3098" s="319">
        <v>3.247060185233325</v>
      </c>
      <c r="J3098" s="319">
        <v>0</v>
      </c>
      <c r="K3098" s="320">
        <v>30</v>
      </c>
      <c r="L3098" s="320">
        <v>45</v>
      </c>
      <c r="M3098" s="320">
        <v>1</v>
      </c>
      <c r="N3098" s="333" t="s">
        <v>4096</v>
      </c>
      <c r="O3098" s="333" t="s">
        <v>4096</v>
      </c>
      <c r="P3098" s="334" t="s">
        <v>4096</v>
      </c>
      <c r="Q3098" s="144"/>
    </row>
    <row r="3101" spans="1:25" ht="12" thickBot="1" x14ac:dyDescent="0.25"/>
    <row r="3102" spans="1:25" ht="27.75" customHeight="1" thickBot="1" x14ac:dyDescent="0.25">
      <c r="A3102" s="109" t="s">
        <v>3569</v>
      </c>
      <c r="C3102" s="601" t="s">
        <v>3223</v>
      </c>
      <c r="D3102" s="602"/>
      <c r="E3102" s="602"/>
      <c r="F3102" s="602"/>
      <c r="G3102" s="603"/>
      <c r="H3102" s="604" t="s">
        <v>6295</v>
      </c>
      <c r="I3102" s="605"/>
      <c r="J3102" s="606"/>
      <c r="K3102" s="604" t="s">
        <v>2694</v>
      </c>
      <c r="L3102" s="605"/>
      <c r="M3102" s="606"/>
      <c r="N3102" s="604" t="s">
        <v>6296</v>
      </c>
      <c r="O3102" s="605"/>
      <c r="P3102" s="606"/>
    </row>
    <row r="3103" spans="1:25" ht="12" thickBot="1" x14ac:dyDescent="0.25">
      <c r="C3103" s="133" t="s">
        <v>2446</v>
      </c>
      <c r="D3103" s="134" t="s">
        <v>2447</v>
      </c>
      <c r="E3103" s="135" t="s">
        <v>2448</v>
      </c>
      <c r="F3103" s="135" t="s">
        <v>2692</v>
      </c>
      <c r="G3103" s="136" t="s">
        <v>2693</v>
      </c>
      <c r="H3103" s="137" t="s">
        <v>2451</v>
      </c>
      <c r="I3103" s="138" t="s">
        <v>2452</v>
      </c>
      <c r="J3103" s="136" t="s">
        <v>2453</v>
      </c>
      <c r="K3103" s="137" t="s">
        <v>2454</v>
      </c>
      <c r="L3103" s="138" t="s">
        <v>2455</v>
      </c>
      <c r="M3103" s="139" t="s">
        <v>2456</v>
      </c>
      <c r="N3103" s="137" t="s">
        <v>2454</v>
      </c>
      <c r="O3103" s="138" t="s">
        <v>2455</v>
      </c>
      <c r="P3103" s="139" t="s">
        <v>2456</v>
      </c>
      <c r="S3103" s="140" t="s">
        <v>2454</v>
      </c>
      <c r="T3103" s="141" t="s">
        <v>2455</v>
      </c>
      <c r="U3103" s="142" t="s">
        <v>2456</v>
      </c>
      <c r="W3103" s="140" t="s">
        <v>2454</v>
      </c>
      <c r="X3103" s="141" t="s">
        <v>2455</v>
      </c>
      <c r="Y3103" s="142" t="s">
        <v>2456</v>
      </c>
    </row>
    <row r="3104" spans="1:25" x14ac:dyDescent="0.2">
      <c r="C3104" s="315">
        <v>314</v>
      </c>
      <c r="D3104" s="316" t="s">
        <v>1193</v>
      </c>
      <c r="E3104" s="317" t="s">
        <v>22</v>
      </c>
      <c r="F3104" s="317" t="s">
        <v>3224</v>
      </c>
      <c r="G3104" s="318" t="s">
        <v>3225</v>
      </c>
      <c r="H3104" s="319">
        <v>6.8699999999720607</v>
      </c>
      <c r="I3104" s="319">
        <v>0</v>
      </c>
      <c r="J3104" s="319">
        <v>0</v>
      </c>
      <c r="K3104" s="320">
        <v>30</v>
      </c>
      <c r="L3104" s="320">
        <v>45</v>
      </c>
      <c r="M3104" s="320">
        <v>1</v>
      </c>
      <c r="N3104" s="333" t="s">
        <v>225</v>
      </c>
      <c r="O3104" s="333" t="s">
        <v>225</v>
      </c>
      <c r="P3104" s="334" t="s">
        <v>225</v>
      </c>
      <c r="Q3104" s="146"/>
      <c r="R3104" s="111" t="s">
        <v>3391</v>
      </c>
      <c r="S3104" s="84">
        <f>+COUNTIF(N3104:N3643,"C")</f>
        <v>264</v>
      </c>
      <c r="T3104" s="84">
        <f>+COUNTIF(O3104:O3643,"C")</f>
        <v>241</v>
      </c>
      <c r="U3104" s="84">
        <f>+COUNTIF(P3104:P3643,"C")</f>
        <v>318</v>
      </c>
      <c r="V3104" s="111" t="s">
        <v>3391</v>
      </c>
      <c r="W3104" s="143">
        <f t="shared" ref="W3104:W3106" si="0">+S3104/$S$3107</f>
        <v>0.79518072289156627</v>
      </c>
      <c r="X3104" s="143">
        <f t="shared" ref="X3104:X3106" si="1">+T3104/$S$3107</f>
        <v>0.72590361445783136</v>
      </c>
      <c r="Y3104" s="143">
        <f t="shared" ref="Y3104:Y3106" si="2">+U3104/$S$3107</f>
        <v>0.95783132530120485</v>
      </c>
    </row>
    <row r="3105" spans="3:25" x14ac:dyDescent="0.2">
      <c r="C3105" s="315">
        <v>403</v>
      </c>
      <c r="D3105" s="316" t="s">
        <v>1193</v>
      </c>
      <c r="E3105" s="317" t="s">
        <v>22</v>
      </c>
      <c r="F3105" s="317" t="s">
        <v>3224</v>
      </c>
      <c r="G3105" s="318" t="s">
        <v>3281</v>
      </c>
      <c r="H3105" s="319">
        <v>26.603333333332557</v>
      </c>
      <c r="I3105" s="319">
        <v>0</v>
      </c>
      <c r="J3105" s="319">
        <v>0</v>
      </c>
      <c r="K3105" s="320">
        <v>30</v>
      </c>
      <c r="L3105" s="320">
        <v>45</v>
      </c>
      <c r="M3105" s="320">
        <v>1</v>
      </c>
      <c r="N3105" s="333" t="s">
        <v>225</v>
      </c>
      <c r="O3105" s="333" t="s">
        <v>225</v>
      </c>
      <c r="P3105" s="334" t="s">
        <v>225</v>
      </c>
      <c r="Q3105" s="146"/>
      <c r="R3105" s="111" t="s">
        <v>3392</v>
      </c>
      <c r="S3105" s="84">
        <f>+COUNTIF(N3104:N3643,"NC")</f>
        <v>68</v>
      </c>
      <c r="T3105" s="84">
        <f>+COUNTIF(O3104:O3643,"NC")</f>
        <v>91</v>
      </c>
      <c r="U3105" s="84">
        <f>+COUNTIF(P3104:P3643,"NC")</f>
        <v>14</v>
      </c>
      <c r="V3105" s="111" t="s">
        <v>3392</v>
      </c>
      <c r="W3105" s="143">
        <f t="shared" si="0"/>
        <v>0.20481927710843373</v>
      </c>
      <c r="X3105" s="143">
        <f t="shared" si="1"/>
        <v>0.2740963855421687</v>
      </c>
      <c r="Y3105" s="143">
        <f t="shared" si="2"/>
        <v>4.2168674698795178E-2</v>
      </c>
    </row>
    <row r="3106" spans="3:25" x14ac:dyDescent="0.2">
      <c r="C3106" s="315">
        <v>432</v>
      </c>
      <c r="D3106" s="316" t="s">
        <v>1193</v>
      </c>
      <c r="E3106" s="317" t="s">
        <v>430</v>
      </c>
      <c r="F3106" s="317" t="s">
        <v>3226</v>
      </c>
      <c r="G3106" s="318" t="s">
        <v>3227</v>
      </c>
      <c r="H3106" s="319">
        <v>19.276666666707026</v>
      </c>
      <c r="I3106" s="319">
        <v>0</v>
      </c>
      <c r="J3106" s="319">
        <v>0</v>
      </c>
      <c r="K3106" s="320">
        <v>30</v>
      </c>
      <c r="L3106" s="320">
        <v>45</v>
      </c>
      <c r="M3106" s="320">
        <v>1</v>
      </c>
      <c r="N3106" s="333" t="s">
        <v>225</v>
      </c>
      <c r="O3106" s="333" t="s">
        <v>225</v>
      </c>
      <c r="P3106" s="334" t="s">
        <v>225</v>
      </c>
      <c r="Q3106" s="146"/>
      <c r="R3106" s="111" t="s">
        <v>3395</v>
      </c>
      <c r="S3106" s="84">
        <f>+COUNTIF(N3104:N3643,"S/I")</f>
        <v>0</v>
      </c>
      <c r="T3106" s="84">
        <f>+COUNTIF(O3104:O3643,"S/I")</f>
        <v>0</v>
      </c>
      <c r="U3106" s="84">
        <f>+COUNTIF(P3104:P39943,"S/I")</f>
        <v>0</v>
      </c>
      <c r="V3106" s="111" t="s">
        <v>3395</v>
      </c>
      <c r="W3106" s="143">
        <f t="shared" si="0"/>
        <v>0</v>
      </c>
      <c r="X3106" s="143">
        <f t="shared" si="1"/>
        <v>0</v>
      </c>
      <c r="Y3106" s="143">
        <f t="shared" si="2"/>
        <v>0</v>
      </c>
    </row>
    <row r="3107" spans="3:25" x14ac:dyDescent="0.2">
      <c r="C3107" s="315">
        <v>54</v>
      </c>
      <c r="D3107" s="316" t="s">
        <v>1193</v>
      </c>
      <c r="E3107" s="317" t="s">
        <v>3570</v>
      </c>
      <c r="F3107" s="317" t="s">
        <v>2730</v>
      </c>
      <c r="G3107" s="318" t="s">
        <v>7042</v>
      </c>
      <c r="H3107" s="319" t="s">
        <v>84</v>
      </c>
      <c r="I3107" s="319" t="s">
        <v>84</v>
      </c>
      <c r="J3107" s="319" t="s">
        <v>84</v>
      </c>
      <c r="K3107" s="320">
        <v>30</v>
      </c>
      <c r="L3107" s="320">
        <v>45</v>
      </c>
      <c r="M3107" s="320">
        <v>1</v>
      </c>
      <c r="N3107" s="333" t="s">
        <v>4096</v>
      </c>
      <c r="O3107" s="333" t="s">
        <v>4096</v>
      </c>
      <c r="P3107" s="334" t="s">
        <v>4096</v>
      </c>
      <c r="Q3107" s="146"/>
      <c r="R3107" s="111" t="s">
        <v>3393</v>
      </c>
      <c r="S3107" s="110">
        <f>+S3104+S3105+S3106</f>
        <v>332</v>
      </c>
      <c r="T3107" s="110">
        <f>+T3104+T3105+T3106</f>
        <v>332</v>
      </c>
      <c r="U3107" s="110">
        <f>+U3104+U3105+U3106</f>
        <v>332</v>
      </c>
      <c r="W3107" s="143"/>
      <c r="X3107" s="143"/>
      <c r="Y3107" s="143"/>
    </row>
    <row r="3108" spans="3:25" x14ac:dyDescent="0.2">
      <c r="C3108" s="315">
        <v>55</v>
      </c>
      <c r="D3108" s="316" t="s">
        <v>1193</v>
      </c>
      <c r="E3108" s="317" t="s">
        <v>3570</v>
      </c>
      <c r="F3108" s="317" t="s">
        <v>2730</v>
      </c>
      <c r="G3108" s="318" t="s">
        <v>7043</v>
      </c>
      <c r="H3108" s="319" t="s">
        <v>84</v>
      </c>
      <c r="I3108" s="319" t="s">
        <v>84</v>
      </c>
      <c r="J3108" s="319" t="s">
        <v>84</v>
      </c>
      <c r="K3108" s="320">
        <v>30</v>
      </c>
      <c r="L3108" s="320">
        <v>45</v>
      </c>
      <c r="M3108" s="320">
        <v>1</v>
      </c>
      <c r="N3108" s="333" t="s">
        <v>4096</v>
      </c>
      <c r="O3108" s="333" t="s">
        <v>4096</v>
      </c>
      <c r="P3108" s="334" t="s">
        <v>4096</v>
      </c>
      <c r="Q3108" s="146"/>
      <c r="W3108" s="143"/>
      <c r="X3108" s="143"/>
      <c r="Y3108" s="143"/>
    </row>
    <row r="3109" spans="3:25" x14ac:dyDescent="0.2">
      <c r="C3109" s="315">
        <v>56</v>
      </c>
      <c r="D3109" s="316" t="s">
        <v>1193</v>
      </c>
      <c r="E3109" s="317" t="s">
        <v>3570</v>
      </c>
      <c r="F3109" s="317" t="s">
        <v>2776</v>
      </c>
      <c r="G3109" s="318" t="s">
        <v>7044</v>
      </c>
      <c r="H3109" s="319" t="s">
        <v>84</v>
      </c>
      <c r="I3109" s="319" t="s">
        <v>84</v>
      </c>
      <c r="J3109" s="319" t="s">
        <v>84</v>
      </c>
      <c r="K3109" s="320">
        <v>30</v>
      </c>
      <c r="L3109" s="320">
        <v>45</v>
      </c>
      <c r="M3109" s="320">
        <v>1</v>
      </c>
      <c r="N3109" s="333" t="s">
        <v>4096</v>
      </c>
      <c r="O3109" s="333" t="s">
        <v>4096</v>
      </c>
      <c r="P3109" s="334" t="s">
        <v>4096</v>
      </c>
      <c r="Q3109" s="146"/>
    </row>
    <row r="3110" spans="3:25" x14ac:dyDescent="0.2">
      <c r="C3110" s="315">
        <v>57</v>
      </c>
      <c r="D3110" s="316" t="s">
        <v>1193</v>
      </c>
      <c r="E3110" s="317" t="s">
        <v>3570</v>
      </c>
      <c r="F3110" s="317" t="s">
        <v>2776</v>
      </c>
      <c r="G3110" s="318" t="s">
        <v>7045</v>
      </c>
      <c r="H3110" s="319" t="s">
        <v>84</v>
      </c>
      <c r="I3110" s="319" t="s">
        <v>84</v>
      </c>
      <c r="J3110" s="319" t="s">
        <v>84</v>
      </c>
      <c r="K3110" s="320">
        <v>30</v>
      </c>
      <c r="L3110" s="320">
        <v>45</v>
      </c>
      <c r="M3110" s="320">
        <v>1</v>
      </c>
      <c r="N3110" s="333" t="s">
        <v>4096</v>
      </c>
      <c r="O3110" s="333" t="s">
        <v>4096</v>
      </c>
      <c r="P3110" s="334" t="s">
        <v>4096</v>
      </c>
      <c r="Q3110" s="146"/>
    </row>
    <row r="3111" spans="3:25" x14ac:dyDescent="0.2">
      <c r="C3111" s="315">
        <v>58</v>
      </c>
      <c r="D3111" s="316" t="s">
        <v>1193</v>
      </c>
      <c r="E3111" s="317" t="s">
        <v>3570</v>
      </c>
      <c r="F3111" s="317" t="s">
        <v>2776</v>
      </c>
      <c r="G3111" s="318" t="s">
        <v>7046</v>
      </c>
      <c r="H3111" s="319" t="s">
        <v>84</v>
      </c>
      <c r="I3111" s="319" t="s">
        <v>84</v>
      </c>
      <c r="J3111" s="319" t="s">
        <v>84</v>
      </c>
      <c r="K3111" s="320">
        <v>30</v>
      </c>
      <c r="L3111" s="320">
        <v>45</v>
      </c>
      <c r="M3111" s="320">
        <v>1</v>
      </c>
      <c r="N3111" s="333" t="s">
        <v>4096</v>
      </c>
      <c r="O3111" s="333" t="s">
        <v>4096</v>
      </c>
      <c r="P3111" s="334" t="s">
        <v>4096</v>
      </c>
      <c r="Q3111" s="146"/>
    </row>
    <row r="3112" spans="3:25" x14ac:dyDescent="0.2">
      <c r="C3112" s="315">
        <v>59</v>
      </c>
      <c r="D3112" s="316" t="s">
        <v>1193</v>
      </c>
      <c r="E3112" s="317" t="s">
        <v>3570</v>
      </c>
      <c r="F3112" s="317" t="s">
        <v>2776</v>
      </c>
      <c r="G3112" s="318" t="s">
        <v>7047</v>
      </c>
      <c r="H3112" s="319" t="s">
        <v>84</v>
      </c>
      <c r="I3112" s="319" t="s">
        <v>84</v>
      </c>
      <c r="J3112" s="319" t="s">
        <v>84</v>
      </c>
      <c r="K3112" s="320">
        <v>30</v>
      </c>
      <c r="L3112" s="320">
        <v>45</v>
      </c>
      <c r="M3112" s="320">
        <v>1</v>
      </c>
      <c r="N3112" s="333" t="s">
        <v>4096</v>
      </c>
      <c r="O3112" s="333" t="s">
        <v>4096</v>
      </c>
      <c r="P3112" s="334" t="s">
        <v>4096</v>
      </c>
      <c r="Q3112" s="146"/>
    </row>
    <row r="3113" spans="3:25" x14ac:dyDescent="0.2">
      <c r="C3113" s="315">
        <v>60</v>
      </c>
      <c r="D3113" s="316" t="s">
        <v>1193</v>
      </c>
      <c r="E3113" s="317" t="s">
        <v>3570</v>
      </c>
      <c r="F3113" s="317" t="s">
        <v>2731</v>
      </c>
      <c r="G3113" s="318" t="s">
        <v>7048</v>
      </c>
      <c r="H3113" s="319" t="s">
        <v>84</v>
      </c>
      <c r="I3113" s="319" t="s">
        <v>84</v>
      </c>
      <c r="J3113" s="319" t="s">
        <v>84</v>
      </c>
      <c r="K3113" s="320">
        <v>30</v>
      </c>
      <c r="L3113" s="320">
        <v>45</v>
      </c>
      <c r="M3113" s="320">
        <v>1</v>
      </c>
      <c r="N3113" s="333" t="s">
        <v>4096</v>
      </c>
      <c r="O3113" s="333" t="s">
        <v>4096</v>
      </c>
      <c r="P3113" s="334" t="s">
        <v>4096</v>
      </c>
      <c r="Q3113" s="146"/>
    </row>
    <row r="3114" spans="3:25" x14ac:dyDescent="0.2">
      <c r="C3114" s="315">
        <v>61</v>
      </c>
      <c r="D3114" s="316" t="s">
        <v>1193</v>
      </c>
      <c r="E3114" s="317" t="s">
        <v>3570</v>
      </c>
      <c r="F3114" s="317" t="s">
        <v>2731</v>
      </c>
      <c r="G3114" s="318" t="s">
        <v>7049</v>
      </c>
      <c r="H3114" s="319" t="s">
        <v>84</v>
      </c>
      <c r="I3114" s="319" t="s">
        <v>84</v>
      </c>
      <c r="J3114" s="319" t="s">
        <v>84</v>
      </c>
      <c r="K3114" s="320">
        <v>30</v>
      </c>
      <c r="L3114" s="320">
        <v>45</v>
      </c>
      <c r="M3114" s="320">
        <v>1</v>
      </c>
      <c r="N3114" s="333" t="s">
        <v>4096</v>
      </c>
      <c r="O3114" s="333" t="s">
        <v>4096</v>
      </c>
      <c r="P3114" s="334" t="s">
        <v>4096</v>
      </c>
      <c r="Q3114" s="146"/>
    </row>
    <row r="3115" spans="3:25" x14ac:dyDescent="0.2">
      <c r="C3115" s="315">
        <v>62</v>
      </c>
      <c r="D3115" s="316" t="s">
        <v>1193</v>
      </c>
      <c r="E3115" s="317" t="s">
        <v>3570</v>
      </c>
      <c r="F3115" s="317" t="s">
        <v>2731</v>
      </c>
      <c r="G3115" s="318" t="s">
        <v>7050</v>
      </c>
      <c r="H3115" s="319" t="s">
        <v>84</v>
      </c>
      <c r="I3115" s="319" t="s">
        <v>84</v>
      </c>
      <c r="J3115" s="319" t="s">
        <v>84</v>
      </c>
      <c r="K3115" s="320">
        <v>30</v>
      </c>
      <c r="L3115" s="320">
        <v>45</v>
      </c>
      <c r="M3115" s="320">
        <v>1</v>
      </c>
      <c r="N3115" s="333" t="s">
        <v>4096</v>
      </c>
      <c r="O3115" s="333" t="s">
        <v>4096</v>
      </c>
      <c r="P3115" s="334" t="s">
        <v>4096</v>
      </c>
      <c r="Q3115" s="146"/>
    </row>
    <row r="3116" spans="3:25" x14ac:dyDescent="0.2">
      <c r="C3116" s="315">
        <v>63</v>
      </c>
      <c r="D3116" s="316" t="s">
        <v>1193</v>
      </c>
      <c r="E3116" s="317" t="s">
        <v>3570</v>
      </c>
      <c r="F3116" s="317" t="s">
        <v>2731</v>
      </c>
      <c r="G3116" s="318" t="s">
        <v>7051</v>
      </c>
      <c r="H3116" s="319" t="s">
        <v>84</v>
      </c>
      <c r="I3116" s="319" t="s">
        <v>84</v>
      </c>
      <c r="J3116" s="319" t="s">
        <v>84</v>
      </c>
      <c r="K3116" s="320">
        <v>30</v>
      </c>
      <c r="L3116" s="320">
        <v>45</v>
      </c>
      <c r="M3116" s="320">
        <v>1</v>
      </c>
      <c r="N3116" s="333" t="s">
        <v>4096</v>
      </c>
      <c r="O3116" s="333" t="s">
        <v>4096</v>
      </c>
      <c r="P3116" s="334" t="s">
        <v>4096</v>
      </c>
      <c r="Q3116" s="146"/>
    </row>
    <row r="3117" spans="3:25" x14ac:dyDescent="0.2">
      <c r="C3117" s="315">
        <v>64</v>
      </c>
      <c r="D3117" s="316" t="s">
        <v>1193</v>
      </c>
      <c r="E3117" s="317" t="s">
        <v>3570</v>
      </c>
      <c r="F3117" s="317" t="s">
        <v>2777</v>
      </c>
      <c r="G3117" s="318" t="s">
        <v>7052</v>
      </c>
      <c r="H3117" s="319" t="s">
        <v>84</v>
      </c>
      <c r="I3117" s="319" t="s">
        <v>84</v>
      </c>
      <c r="J3117" s="319" t="s">
        <v>84</v>
      </c>
      <c r="K3117" s="320">
        <v>30</v>
      </c>
      <c r="L3117" s="320">
        <v>45</v>
      </c>
      <c r="M3117" s="320">
        <v>1</v>
      </c>
      <c r="N3117" s="333" t="s">
        <v>4096</v>
      </c>
      <c r="O3117" s="333" t="s">
        <v>4096</v>
      </c>
      <c r="P3117" s="334" t="s">
        <v>4096</v>
      </c>
      <c r="Q3117" s="146"/>
    </row>
    <row r="3118" spans="3:25" x14ac:dyDescent="0.2">
      <c r="C3118" s="315">
        <v>65</v>
      </c>
      <c r="D3118" s="316" t="s">
        <v>1193</v>
      </c>
      <c r="E3118" s="317" t="s">
        <v>3570</v>
      </c>
      <c r="F3118" s="317" t="s">
        <v>2777</v>
      </c>
      <c r="G3118" s="318" t="s">
        <v>7053</v>
      </c>
      <c r="H3118" s="319" t="s">
        <v>84</v>
      </c>
      <c r="I3118" s="319" t="s">
        <v>84</v>
      </c>
      <c r="J3118" s="319" t="s">
        <v>84</v>
      </c>
      <c r="K3118" s="320">
        <v>30</v>
      </c>
      <c r="L3118" s="320">
        <v>45</v>
      </c>
      <c r="M3118" s="320">
        <v>1</v>
      </c>
      <c r="N3118" s="333" t="s">
        <v>4096</v>
      </c>
      <c r="O3118" s="333" t="s">
        <v>4096</v>
      </c>
      <c r="P3118" s="334" t="s">
        <v>4096</v>
      </c>
      <c r="Q3118" s="146"/>
    </row>
    <row r="3119" spans="3:25" x14ac:dyDescent="0.2">
      <c r="C3119" s="315">
        <v>66</v>
      </c>
      <c r="D3119" s="316" t="s">
        <v>1193</v>
      </c>
      <c r="E3119" s="317" t="s">
        <v>3570</v>
      </c>
      <c r="F3119" s="317" t="s">
        <v>2778</v>
      </c>
      <c r="G3119" s="318" t="s">
        <v>7054</v>
      </c>
      <c r="H3119" s="319" t="s">
        <v>84</v>
      </c>
      <c r="I3119" s="319" t="s">
        <v>84</v>
      </c>
      <c r="J3119" s="319" t="s">
        <v>84</v>
      </c>
      <c r="K3119" s="320">
        <v>30</v>
      </c>
      <c r="L3119" s="320">
        <v>45</v>
      </c>
      <c r="M3119" s="320">
        <v>1</v>
      </c>
      <c r="N3119" s="333" t="s">
        <v>4096</v>
      </c>
      <c r="O3119" s="333" t="s">
        <v>4096</v>
      </c>
      <c r="P3119" s="334" t="s">
        <v>4096</v>
      </c>
      <c r="Q3119" s="146"/>
    </row>
    <row r="3120" spans="3:25" x14ac:dyDescent="0.2">
      <c r="C3120" s="315">
        <v>67</v>
      </c>
      <c r="D3120" s="316" t="s">
        <v>1193</v>
      </c>
      <c r="E3120" s="317" t="s">
        <v>3570</v>
      </c>
      <c r="F3120" s="317" t="s">
        <v>2778</v>
      </c>
      <c r="G3120" s="318" t="s">
        <v>7055</v>
      </c>
      <c r="H3120" s="319" t="s">
        <v>84</v>
      </c>
      <c r="I3120" s="319" t="s">
        <v>84</v>
      </c>
      <c r="J3120" s="319" t="s">
        <v>84</v>
      </c>
      <c r="K3120" s="320">
        <v>30</v>
      </c>
      <c r="L3120" s="320">
        <v>45</v>
      </c>
      <c r="M3120" s="320">
        <v>1</v>
      </c>
      <c r="N3120" s="333" t="s">
        <v>4096</v>
      </c>
      <c r="O3120" s="333" t="s">
        <v>4096</v>
      </c>
      <c r="P3120" s="334" t="s">
        <v>4096</v>
      </c>
      <c r="Q3120" s="146"/>
    </row>
    <row r="3121" spans="3:17" x14ac:dyDescent="0.2">
      <c r="C3121" s="315">
        <v>283</v>
      </c>
      <c r="D3121" s="316" t="s">
        <v>1193</v>
      </c>
      <c r="E3121" s="317" t="s">
        <v>3570</v>
      </c>
      <c r="F3121" s="317" t="s">
        <v>2725</v>
      </c>
      <c r="G3121" s="318" t="s">
        <v>1194</v>
      </c>
      <c r="H3121" s="319">
        <v>4.3900000000256112</v>
      </c>
      <c r="I3121" s="319">
        <v>0.3299999999930151</v>
      </c>
      <c r="J3121" s="319">
        <v>0</v>
      </c>
      <c r="K3121" s="320">
        <v>30</v>
      </c>
      <c r="L3121" s="320">
        <v>45</v>
      </c>
      <c r="M3121" s="320">
        <v>1</v>
      </c>
      <c r="N3121" s="333" t="s">
        <v>225</v>
      </c>
      <c r="O3121" s="333" t="s">
        <v>225</v>
      </c>
      <c r="P3121" s="334" t="s">
        <v>225</v>
      </c>
      <c r="Q3121" s="146"/>
    </row>
    <row r="3122" spans="3:17" x14ac:dyDescent="0.2">
      <c r="C3122" s="315">
        <v>68</v>
      </c>
      <c r="D3122" s="316" t="s">
        <v>1193</v>
      </c>
      <c r="E3122" s="317" t="s">
        <v>3570</v>
      </c>
      <c r="F3122" s="317" t="s">
        <v>2780</v>
      </c>
      <c r="G3122" s="318" t="s">
        <v>7056</v>
      </c>
      <c r="H3122" s="319" t="s">
        <v>84</v>
      </c>
      <c r="I3122" s="319" t="s">
        <v>84</v>
      </c>
      <c r="J3122" s="319" t="s">
        <v>84</v>
      </c>
      <c r="K3122" s="320">
        <v>30</v>
      </c>
      <c r="L3122" s="320">
        <v>45</v>
      </c>
      <c r="M3122" s="320">
        <v>1</v>
      </c>
      <c r="N3122" s="333" t="s">
        <v>4096</v>
      </c>
      <c r="O3122" s="333" t="s">
        <v>4096</v>
      </c>
      <c r="P3122" s="334" t="s">
        <v>4096</v>
      </c>
      <c r="Q3122" s="146"/>
    </row>
    <row r="3123" spans="3:17" x14ac:dyDescent="0.2">
      <c r="C3123" s="315">
        <v>69</v>
      </c>
      <c r="D3123" s="316" t="s">
        <v>1193</v>
      </c>
      <c r="E3123" s="317" t="s">
        <v>3570</v>
      </c>
      <c r="F3123" s="317" t="s">
        <v>2780</v>
      </c>
      <c r="G3123" s="318" t="s">
        <v>7057</v>
      </c>
      <c r="H3123" s="319" t="s">
        <v>84</v>
      </c>
      <c r="I3123" s="319" t="s">
        <v>84</v>
      </c>
      <c r="J3123" s="319" t="s">
        <v>84</v>
      </c>
      <c r="K3123" s="320">
        <v>30</v>
      </c>
      <c r="L3123" s="320">
        <v>45</v>
      </c>
      <c r="M3123" s="320">
        <v>1</v>
      </c>
      <c r="N3123" s="333" t="s">
        <v>4096</v>
      </c>
      <c r="O3123" s="333" t="s">
        <v>4096</v>
      </c>
      <c r="P3123" s="334" t="s">
        <v>4096</v>
      </c>
      <c r="Q3123" s="146"/>
    </row>
    <row r="3124" spans="3:17" x14ac:dyDescent="0.2">
      <c r="C3124" s="315">
        <v>70</v>
      </c>
      <c r="D3124" s="316" t="s">
        <v>1193</v>
      </c>
      <c r="E3124" s="317" t="s">
        <v>3570</v>
      </c>
      <c r="F3124" s="317" t="s">
        <v>2732</v>
      </c>
      <c r="G3124" s="318" t="s">
        <v>7058</v>
      </c>
      <c r="H3124" s="319" t="s">
        <v>84</v>
      </c>
      <c r="I3124" s="319" t="s">
        <v>84</v>
      </c>
      <c r="J3124" s="319" t="s">
        <v>84</v>
      </c>
      <c r="K3124" s="320">
        <v>30</v>
      </c>
      <c r="L3124" s="320">
        <v>45</v>
      </c>
      <c r="M3124" s="320">
        <v>1</v>
      </c>
      <c r="N3124" s="333" t="s">
        <v>4096</v>
      </c>
      <c r="O3124" s="333" t="s">
        <v>4096</v>
      </c>
      <c r="P3124" s="334" t="s">
        <v>4096</v>
      </c>
      <c r="Q3124" s="146"/>
    </row>
    <row r="3125" spans="3:17" x14ac:dyDescent="0.2">
      <c r="C3125" s="315">
        <v>71</v>
      </c>
      <c r="D3125" s="316" t="s">
        <v>1193</v>
      </c>
      <c r="E3125" s="317" t="s">
        <v>3570</v>
      </c>
      <c r="F3125" s="317" t="s">
        <v>2732</v>
      </c>
      <c r="G3125" s="318" t="s">
        <v>7059</v>
      </c>
      <c r="H3125" s="319" t="s">
        <v>84</v>
      </c>
      <c r="I3125" s="319" t="s">
        <v>84</v>
      </c>
      <c r="J3125" s="319" t="s">
        <v>84</v>
      </c>
      <c r="K3125" s="320">
        <v>30</v>
      </c>
      <c r="L3125" s="320">
        <v>45</v>
      </c>
      <c r="M3125" s="320">
        <v>1</v>
      </c>
      <c r="N3125" s="333" t="s">
        <v>4096</v>
      </c>
      <c r="O3125" s="333" t="s">
        <v>4096</v>
      </c>
      <c r="P3125" s="334" t="s">
        <v>4096</v>
      </c>
      <c r="Q3125" s="146"/>
    </row>
    <row r="3126" spans="3:17" x14ac:dyDescent="0.2">
      <c r="C3126" s="315">
        <v>72</v>
      </c>
      <c r="D3126" s="316" t="s">
        <v>1193</v>
      </c>
      <c r="E3126" s="317" t="s">
        <v>3570</v>
      </c>
      <c r="F3126" s="317" t="s">
        <v>2732</v>
      </c>
      <c r="G3126" s="318" t="s">
        <v>7060</v>
      </c>
      <c r="H3126" s="319" t="s">
        <v>84</v>
      </c>
      <c r="I3126" s="319" t="s">
        <v>84</v>
      </c>
      <c r="J3126" s="319" t="s">
        <v>84</v>
      </c>
      <c r="K3126" s="320">
        <v>30</v>
      </c>
      <c r="L3126" s="320">
        <v>45</v>
      </c>
      <c r="M3126" s="320">
        <v>1</v>
      </c>
      <c r="N3126" s="333" t="s">
        <v>4096</v>
      </c>
      <c r="O3126" s="333" t="s">
        <v>4096</v>
      </c>
      <c r="P3126" s="334" t="s">
        <v>4096</v>
      </c>
      <c r="Q3126" s="146"/>
    </row>
    <row r="3127" spans="3:17" x14ac:dyDescent="0.2">
      <c r="C3127" s="315">
        <v>284</v>
      </c>
      <c r="D3127" s="316" t="s">
        <v>1193</v>
      </c>
      <c r="E3127" s="317" t="s">
        <v>3570</v>
      </c>
      <c r="F3127" s="317" t="s">
        <v>2726</v>
      </c>
      <c r="G3127" s="318" t="s">
        <v>1195</v>
      </c>
      <c r="H3127" s="319">
        <v>4.1933333333465272</v>
      </c>
      <c r="I3127" s="319">
        <v>7.7233333333279006</v>
      </c>
      <c r="J3127" s="319">
        <v>0.4</v>
      </c>
      <c r="K3127" s="320">
        <v>30</v>
      </c>
      <c r="L3127" s="320">
        <v>45</v>
      </c>
      <c r="M3127" s="320">
        <v>1</v>
      </c>
      <c r="N3127" s="333" t="s">
        <v>225</v>
      </c>
      <c r="O3127" s="333" t="s">
        <v>225</v>
      </c>
      <c r="P3127" s="334" t="s">
        <v>225</v>
      </c>
      <c r="Q3127" s="146"/>
    </row>
    <row r="3128" spans="3:17" x14ac:dyDescent="0.2">
      <c r="C3128" s="315">
        <v>73</v>
      </c>
      <c r="D3128" s="316" t="s">
        <v>1193</v>
      </c>
      <c r="E3128" s="317" t="s">
        <v>3570</v>
      </c>
      <c r="F3128" s="317" t="s">
        <v>2733</v>
      </c>
      <c r="G3128" s="318" t="s">
        <v>7061</v>
      </c>
      <c r="H3128" s="319" t="s">
        <v>84</v>
      </c>
      <c r="I3128" s="319" t="s">
        <v>84</v>
      </c>
      <c r="J3128" s="319" t="s">
        <v>84</v>
      </c>
      <c r="K3128" s="320">
        <v>30</v>
      </c>
      <c r="L3128" s="320">
        <v>45</v>
      </c>
      <c r="M3128" s="320">
        <v>1</v>
      </c>
      <c r="N3128" s="333" t="s">
        <v>4096</v>
      </c>
      <c r="O3128" s="333" t="s">
        <v>4096</v>
      </c>
      <c r="P3128" s="334" t="s">
        <v>4096</v>
      </c>
      <c r="Q3128" s="146"/>
    </row>
    <row r="3129" spans="3:17" x14ac:dyDescent="0.2">
      <c r="C3129" s="315">
        <v>285</v>
      </c>
      <c r="D3129" s="316" t="s">
        <v>1193</v>
      </c>
      <c r="E3129" s="317" t="s">
        <v>3570</v>
      </c>
      <c r="F3129" s="317" t="s">
        <v>2733</v>
      </c>
      <c r="G3129" s="318" t="s">
        <v>7062</v>
      </c>
      <c r="H3129" s="319" t="s">
        <v>84</v>
      </c>
      <c r="I3129" s="319" t="s">
        <v>84</v>
      </c>
      <c r="J3129" s="319" t="s">
        <v>84</v>
      </c>
      <c r="K3129" s="320">
        <v>30</v>
      </c>
      <c r="L3129" s="320">
        <v>45</v>
      </c>
      <c r="M3129" s="320">
        <v>1</v>
      </c>
      <c r="N3129" s="333" t="s">
        <v>4096</v>
      </c>
      <c r="O3129" s="333" t="s">
        <v>4096</v>
      </c>
      <c r="P3129" s="334" t="s">
        <v>4096</v>
      </c>
      <c r="Q3129" s="146"/>
    </row>
    <row r="3130" spans="3:17" x14ac:dyDescent="0.2">
      <c r="C3130" s="315">
        <v>421</v>
      </c>
      <c r="D3130" s="316" t="s">
        <v>1193</v>
      </c>
      <c r="E3130" s="317" t="s">
        <v>3570</v>
      </c>
      <c r="F3130" s="317" t="s">
        <v>2727</v>
      </c>
      <c r="G3130" s="318" t="s">
        <v>3228</v>
      </c>
      <c r="H3130" s="319">
        <v>12.000000000034925</v>
      </c>
      <c r="I3130" s="319">
        <v>21.419999999972063</v>
      </c>
      <c r="J3130" s="319">
        <v>0.2</v>
      </c>
      <c r="K3130" s="320">
        <v>30</v>
      </c>
      <c r="L3130" s="320">
        <v>45</v>
      </c>
      <c r="M3130" s="320">
        <v>1</v>
      </c>
      <c r="N3130" s="333" t="s">
        <v>225</v>
      </c>
      <c r="O3130" s="333" t="s">
        <v>225</v>
      </c>
      <c r="P3130" s="334" t="s">
        <v>225</v>
      </c>
      <c r="Q3130" s="146"/>
    </row>
    <row r="3131" spans="3:17" x14ac:dyDescent="0.2">
      <c r="C3131" s="315">
        <v>74</v>
      </c>
      <c r="D3131" s="316" t="s">
        <v>1193</v>
      </c>
      <c r="E3131" s="317" t="s">
        <v>3570</v>
      </c>
      <c r="F3131" s="317" t="s">
        <v>2782</v>
      </c>
      <c r="G3131" s="318" t="s">
        <v>7063</v>
      </c>
      <c r="H3131" s="319" t="s">
        <v>84</v>
      </c>
      <c r="I3131" s="319" t="s">
        <v>84</v>
      </c>
      <c r="J3131" s="319" t="s">
        <v>84</v>
      </c>
      <c r="K3131" s="320">
        <v>30</v>
      </c>
      <c r="L3131" s="320">
        <v>45</v>
      </c>
      <c r="M3131" s="320">
        <v>1</v>
      </c>
      <c r="N3131" s="333" t="s">
        <v>4096</v>
      </c>
      <c r="O3131" s="333" t="s">
        <v>4096</v>
      </c>
      <c r="P3131" s="334" t="s">
        <v>4096</v>
      </c>
      <c r="Q3131" s="146"/>
    </row>
    <row r="3132" spans="3:17" x14ac:dyDescent="0.2">
      <c r="C3132" s="315">
        <v>75</v>
      </c>
      <c r="D3132" s="316" t="s">
        <v>1193</v>
      </c>
      <c r="E3132" s="317" t="s">
        <v>3570</v>
      </c>
      <c r="F3132" s="317" t="s">
        <v>2782</v>
      </c>
      <c r="G3132" s="318" t="s">
        <v>7064</v>
      </c>
      <c r="H3132" s="319" t="s">
        <v>84</v>
      </c>
      <c r="I3132" s="319" t="s">
        <v>84</v>
      </c>
      <c r="J3132" s="319" t="s">
        <v>84</v>
      </c>
      <c r="K3132" s="320">
        <v>30</v>
      </c>
      <c r="L3132" s="320">
        <v>45</v>
      </c>
      <c r="M3132" s="320">
        <v>1</v>
      </c>
      <c r="N3132" s="333" t="s">
        <v>4096</v>
      </c>
      <c r="O3132" s="333" t="s">
        <v>4096</v>
      </c>
      <c r="P3132" s="334" t="s">
        <v>4096</v>
      </c>
      <c r="Q3132" s="146"/>
    </row>
    <row r="3133" spans="3:17" x14ac:dyDescent="0.2">
      <c r="C3133" s="315">
        <v>77</v>
      </c>
      <c r="D3133" s="316" t="s">
        <v>1193</v>
      </c>
      <c r="E3133" s="317" t="s">
        <v>3570</v>
      </c>
      <c r="F3133" s="317" t="s">
        <v>2784</v>
      </c>
      <c r="G3133" s="318" t="s">
        <v>7065</v>
      </c>
      <c r="H3133" s="319" t="s">
        <v>84</v>
      </c>
      <c r="I3133" s="319" t="s">
        <v>84</v>
      </c>
      <c r="J3133" s="319" t="s">
        <v>84</v>
      </c>
      <c r="K3133" s="320">
        <v>30</v>
      </c>
      <c r="L3133" s="320">
        <v>45</v>
      </c>
      <c r="M3133" s="320">
        <v>1</v>
      </c>
      <c r="N3133" s="333" t="s">
        <v>4096</v>
      </c>
      <c r="O3133" s="333" t="s">
        <v>4096</v>
      </c>
      <c r="P3133" s="334" t="s">
        <v>4096</v>
      </c>
      <c r="Q3133" s="146"/>
    </row>
    <row r="3134" spans="3:17" x14ac:dyDescent="0.2">
      <c r="C3134" s="315">
        <v>76</v>
      </c>
      <c r="D3134" s="316" t="s">
        <v>1193</v>
      </c>
      <c r="E3134" s="317" t="s">
        <v>3570</v>
      </c>
      <c r="F3134" s="317" t="s">
        <v>2784</v>
      </c>
      <c r="G3134" s="318" t="s">
        <v>7066</v>
      </c>
      <c r="H3134" s="319" t="s">
        <v>84</v>
      </c>
      <c r="I3134" s="319" t="s">
        <v>84</v>
      </c>
      <c r="J3134" s="319" t="s">
        <v>84</v>
      </c>
      <c r="K3134" s="320">
        <v>30</v>
      </c>
      <c r="L3134" s="320">
        <v>45</v>
      </c>
      <c r="M3134" s="320">
        <v>1</v>
      </c>
      <c r="N3134" s="333" t="s">
        <v>4096</v>
      </c>
      <c r="O3134" s="333" t="s">
        <v>4096</v>
      </c>
      <c r="P3134" s="334" t="s">
        <v>4096</v>
      </c>
      <c r="Q3134" s="146"/>
    </row>
    <row r="3135" spans="3:17" x14ac:dyDescent="0.2">
      <c r="C3135" s="315">
        <v>78</v>
      </c>
      <c r="D3135" s="316" t="s">
        <v>1193</v>
      </c>
      <c r="E3135" s="317" t="s">
        <v>3570</v>
      </c>
      <c r="F3135" s="317" t="s">
        <v>2784</v>
      </c>
      <c r="G3135" s="318" t="s">
        <v>7067</v>
      </c>
      <c r="H3135" s="319" t="s">
        <v>84</v>
      </c>
      <c r="I3135" s="319" t="s">
        <v>84</v>
      </c>
      <c r="J3135" s="319" t="s">
        <v>84</v>
      </c>
      <c r="K3135" s="320">
        <v>30</v>
      </c>
      <c r="L3135" s="320">
        <v>45</v>
      </c>
      <c r="M3135" s="320">
        <v>1</v>
      </c>
      <c r="N3135" s="333" t="s">
        <v>4096</v>
      </c>
      <c r="O3135" s="333" t="s">
        <v>4096</v>
      </c>
      <c r="P3135" s="334" t="s">
        <v>4096</v>
      </c>
      <c r="Q3135" s="146"/>
    </row>
    <row r="3136" spans="3:17" x14ac:dyDescent="0.2">
      <c r="C3136" s="315">
        <v>79</v>
      </c>
      <c r="D3136" s="316" t="s">
        <v>1193</v>
      </c>
      <c r="E3136" s="317" t="s">
        <v>3570</v>
      </c>
      <c r="F3136" s="317" t="s">
        <v>2772</v>
      </c>
      <c r="G3136" s="318" t="s">
        <v>7068</v>
      </c>
      <c r="H3136" s="319" t="s">
        <v>84</v>
      </c>
      <c r="I3136" s="319" t="s">
        <v>84</v>
      </c>
      <c r="J3136" s="319" t="s">
        <v>84</v>
      </c>
      <c r="K3136" s="320">
        <v>30</v>
      </c>
      <c r="L3136" s="320">
        <v>45</v>
      </c>
      <c r="M3136" s="320">
        <v>1</v>
      </c>
      <c r="N3136" s="333" t="s">
        <v>4096</v>
      </c>
      <c r="O3136" s="333" t="s">
        <v>4096</v>
      </c>
      <c r="P3136" s="334" t="s">
        <v>4096</v>
      </c>
      <c r="Q3136" s="146"/>
    </row>
    <row r="3137" spans="3:17" x14ac:dyDescent="0.2">
      <c r="C3137" s="315">
        <v>80</v>
      </c>
      <c r="D3137" s="316" t="s">
        <v>1193</v>
      </c>
      <c r="E3137" s="317" t="s">
        <v>3570</v>
      </c>
      <c r="F3137" s="317" t="s">
        <v>2772</v>
      </c>
      <c r="G3137" s="318" t="s">
        <v>7069</v>
      </c>
      <c r="H3137" s="319" t="s">
        <v>84</v>
      </c>
      <c r="I3137" s="319" t="s">
        <v>84</v>
      </c>
      <c r="J3137" s="319" t="s">
        <v>84</v>
      </c>
      <c r="K3137" s="320">
        <v>30</v>
      </c>
      <c r="L3137" s="320">
        <v>45</v>
      </c>
      <c r="M3137" s="320">
        <v>1</v>
      </c>
      <c r="N3137" s="333" t="s">
        <v>4096</v>
      </c>
      <c r="O3137" s="333" t="s">
        <v>4096</v>
      </c>
      <c r="P3137" s="334" t="s">
        <v>4096</v>
      </c>
      <c r="Q3137" s="146"/>
    </row>
    <row r="3138" spans="3:17" x14ac:dyDescent="0.2">
      <c r="C3138" s="315">
        <v>81</v>
      </c>
      <c r="D3138" s="316" t="s">
        <v>1193</v>
      </c>
      <c r="E3138" s="317" t="s">
        <v>3570</v>
      </c>
      <c r="F3138" s="317" t="s">
        <v>2772</v>
      </c>
      <c r="G3138" s="318" t="s">
        <v>7070</v>
      </c>
      <c r="H3138" s="319" t="s">
        <v>84</v>
      </c>
      <c r="I3138" s="319" t="s">
        <v>84</v>
      </c>
      <c r="J3138" s="319" t="s">
        <v>84</v>
      </c>
      <c r="K3138" s="320">
        <v>30</v>
      </c>
      <c r="L3138" s="320">
        <v>45</v>
      </c>
      <c r="M3138" s="320">
        <v>1</v>
      </c>
      <c r="N3138" s="333" t="s">
        <v>4096</v>
      </c>
      <c r="O3138" s="333" t="s">
        <v>4096</v>
      </c>
      <c r="P3138" s="334" t="s">
        <v>4096</v>
      </c>
      <c r="Q3138" s="146"/>
    </row>
    <row r="3139" spans="3:17" x14ac:dyDescent="0.2">
      <c r="C3139" s="315">
        <v>82</v>
      </c>
      <c r="D3139" s="316" t="s">
        <v>1193</v>
      </c>
      <c r="E3139" s="317" t="s">
        <v>3570</v>
      </c>
      <c r="F3139" s="317" t="s">
        <v>2735</v>
      </c>
      <c r="G3139" s="318" t="s">
        <v>7071</v>
      </c>
      <c r="H3139" s="319" t="s">
        <v>84</v>
      </c>
      <c r="I3139" s="319" t="s">
        <v>84</v>
      </c>
      <c r="J3139" s="319" t="s">
        <v>84</v>
      </c>
      <c r="K3139" s="320">
        <v>30</v>
      </c>
      <c r="L3139" s="320">
        <v>45</v>
      </c>
      <c r="M3139" s="320">
        <v>1</v>
      </c>
      <c r="N3139" s="333" t="s">
        <v>4096</v>
      </c>
      <c r="O3139" s="333" t="s">
        <v>4096</v>
      </c>
      <c r="P3139" s="334" t="s">
        <v>4096</v>
      </c>
      <c r="Q3139" s="146"/>
    </row>
    <row r="3140" spans="3:17" x14ac:dyDescent="0.2">
      <c r="C3140" s="315">
        <v>83</v>
      </c>
      <c r="D3140" s="316" t="s">
        <v>1193</v>
      </c>
      <c r="E3140" s="317" t="s">
        <v>3570</v>
      </c>
      <c r="F3140" s="317" t="s">
        <v>2735</v>
      </c>
      <c r="G3140" s="318" t="s">
        <v>7072</v>
      </c>
      <c r="H3140" s="319" t="s">
        <v>84</v>
      </c>
      <c r="I3140" s="319" t="s">
        <v>84</v>
      </c>
      <c r="J3140" s="319" t="s">
        <v>84</v>
      </c>
      <c r="K3140" s="320">
        <v>30</v>
      </c>
      <c r="L3140" s="320">
        <v>45</v>
      </c>
      <c r="M3140" s="320">
        <v>1</v>
      </c>
      <c r="N3140" s="333" t="s">
        <v>4096</v>
      </c>
      <c r="O3140" s="333" t="s">
        <v>4096</v>
      </c>
      <c r="P3140" s="334" t="s">
        <v>4096</v>
      </c>
      <c r="Q3140" s="146"/>
    </row>
    <row r="3141" spans="3:17" x14ac:dyDescent="0.2">
      <c r="C3141" s="315">
        <v>84</v>
      </c>
      <c r="D3141" s="316" t="s">
        <v>1193</v>
      </c>
      <c r="E3141" s="317" t="s">
        <v>3570</v>
      </c>
      <c r="F3141" s="317" t="s">
        <v>2736</v>
      </c>
      <c r="G3141" s="318" t="s">
        <v>7073</v>
      </c>
      <c r="H3141" s="319" t="s">
        <v>84</v>
      </c>
      <c r="I3141" s="319" t="s">
        <v>84</v>
      </c>
      <c r="J3141" s="319" t="s">
        <v>84</v>
      </c>
      <c r="K3141" s="320">
        <v>30</v>
      </c>
      <c r="L3141" s="320">
        <v>45</v>
      </c>
      <c r="M3141" s="320">
        <v>1</v>
      </c>
      <c r="N3141" s="333" t="s">
        <v>4096</v>
      </c>
      <c r="O3141" s="333" t="s">
        <v>4096</v>
      </c>
      <c r="P3141" s="334" t="s">
        <v>4096</v>
      </c>
      <c r="Q3141" s="146"/>
    </row>
    <row r="3142" spans="3:17" x14ac:dyDescent="0.2">
      <c r="C3142" s="315">
        <v>85</v>
      </c>
      <c r="D3142" s="316" t="s">
        <v>1193</v>
      </c>
      <c r="E3142" s="317" t="s">
        <v>3570</v>
      </c>
      <c r="F3142" s="317" t="s">
        <v>2736</v>
      </c>
      <c r="G3142" s="318" t="s">
        <v>7074</v>
      </c>
      <c r="H3142" s="319" t="s">
        <v>84</v>
      </c>
      <c r="I3142" s="319" t="s">
        <v>84</v>
      </c>
      <c r="J3142" s="319" t="s">
        <v>84</v>
      </c>
      <c r="K3142" s="320">
        <v>30</v>
      </c>
      <c r="L3142" s="320">
        <v>45</v>
      </c>
      <c r="M3142" s="320">
        <v>1</v>
      </c>
      <c r="N3142" s="333" t="s">
        <v>4096</v>
      </c>
      <c r="O3142" s="333" t="s">
        <v>4096</v>
      </c>
      <c r="P3142" s="334" t="s">
        <v>4096</v>
      </c>
      <c r="Q3142" s="146"/>
    </row>
    <row r="3143" spans="3:17" x14ac:dyDescent="0.2">
      <c r="C3143" s="315">
        <v>86</v>
      </c>
      <c r="D3143" s="316" t="s">
        <v>1193</v>
      </c>
      <c r="E3143" s="317" t="s">
        <v>3570</v>
      </c>
      <c r="F3143" s="317" t="s">
        <v>2789</v>
      </c>
      <c r="G3143" s="318" t="s">
        <v>7075</v>
      </c>
      <c r="H3143" s="319" t="s">
        <v>84</v>
      </c>
      <c r="I3143" s="319" t="s">
        <v>84</v>
      </c>
      <c r="J3143" s="319" t="s">
        <v>84</v>
      </c>
      <c r="K3143" s="320">
        <v>30</v>
      </c>
      <c r="L3143" s="320">
        <v>45</v>
      </c>
      <c r="M3143" s="320">
        <v>1</v>
      </c>
      <c r="N3143" s="333" t="s">
        <v>4096</v>
      </c>
      <c r="O3143" s="333" t="s">
        <v>4096</v>
      </c>
      <c r="P3143" s="334" t="s">
        <v>4096</v>
      </c>
      <c r="Q3143" s="146"/>
    </row>
    <row r="3144" spans="3:17" x14ac:dyDescent="0.2">
      <c r="C3144" s="315">
        <v>87</v>
      </c>
      <c r="D3144" s="316" t="s">
        <v>1193</v>
      </c>
      <c r="E3144" s="317" t="s">
        <v>3570</v>
      </c>
      <c r="F3144" s="317" t="s">
        <v>2789</v>
      </c>
      <c r="G3144" s="318" t="s">
        <v>7076</v>
      </c>
      <c r="H3144" s="319" t="s">
        <v>84</v>
      </c>
      <c r="I3144" s="319" t="s">
        <v>84</v>
      </c>
      <c r="J3144" s="319" t="s">
        <v>84</v>
      </c>
      <c r="K3144" s="320">
        <v>30</v>
      </c>
      <c r="L3144" s="320">
        <v>45</v>
      </c>
      <c r="M3144" s="320">
        <v>1</v>
      </c>
      <c r="N3144" s="333" t="s">
        <v>4096</v>
      </c>
      <c r="O3144" s="333" t="s">
        <v>4096</v>
      </c>
      <c r="P3144" s="334" t="s">
        <v>4096</v>
      </c>
      <c r="Q3144" s="146"/>
    </row>
    <row r="3145" spans="3:17" x14ac:dyDescent="0.2">
      <c r="C3145" s="315">
        <v>88</v>
      </c>
      <c r="D3145" s="316" t="s">
        <v>1193</v>
      </c>
      <c r="E3145" s="317" t="s">
        <v>3570</v>
      </c>
      <c r="F3145" s="317" t="s">
        <v>2790</v>
      </c>
      <c r="G3145" s="318" t="s">
        <v>7077</v>
      </c>
      <c r="H3145" s="319" t="s">
        <v>84</v>
      </c>
      <c r="I3145" s="319" t="s">
        <v>84</v>
      </c>
      <c r="J3145" s="319" t="s">
        <v>84</v>
      </c>
      <c r="K3145" s="320">
        <v>30</v>
      </c>
      <c r="L3145" s="320">
        <v>45</v>
      </c>
      <c r="M3145" s="320">
        <v>1</v>
      </c>
      <c r="N3145" s="333" t="s">
        <v>4096</v>
      </c>
      <c r="O3145" s="333" t="s">
        <v>4096</v>
      </c>
      <c r="P3145" s="334" t="s">
        <v>4096</v>
      </c>
      <c r="Q3145" s="146"/>
    </row>
    <row r="3146" spans="3:17" x14ac:dyDescent="0.2">
      <c r="C3146" s="315">
        <v>89</v>
      </c>
      <c r="D3146" s="316" t="s">
        <v>1193</v>
      </c>
      <c r="E3146" s="317" t="s">
        <v>3570</v>
      </c>
      <c r="F3146" s="317" t="s">
        <v>2790</v>
      </c>
      <c r="G3146" s="318" t="s">
        <v>7078</v>
      </c>
      <c r="H3146" s="319" t="s">
        <v>84</v>
      </c>
      <c r="I3146" s="319" t="s">
        <v>84</v>
      </c>
      <c r="J3146" s="319" t="s">
        <v>84</v>
      </c>
      <c r="K3146" s="320">
        <v>30</v>
      </c>
      <c r="L3146" s="320">
        <v>45</v>
      </c>
      <c r="M3146" s="320">
        <v>1</v>
      </c>
      <c r="N3146" s="333" t="s">
        <v>4096</v>
      </c>
      <c r="O3146" s="333" t="s">
        <v>4096</v>
      </c>
      <c r="P3146" s="334" t="s">
        <v>4096</v>
      </c>
      <c r="Q3146" s="146"/>
    </row>
    <row r="3147" spans="3:17" x14ac:dyDescent="0.2">
      <c r="C3147" s="315">
        <v>90</v>
      </c>
      <c r="D3147" s="316" t="s">
        <v>1193</v>
      </c>
      <c r="E3147" s="317" t="s">
        <v>3570</v>
      </c>
      <c r="F3147" s="317" t="s">
        <v>2790</v>
      </c>
      <c r="G3147" s="318" t="s">
        <v>7079</v>
      </c>
      <c r="H3147" s="319" t="s">
        <v>84</v>
      </c>
      <c r="I3147" s="319" t="s">
        <v>84</v>
      </c>
      <c r="J3147" s="319" t="s">
        <v>84</v>
      </c>
      <c r="K3147" s="320">
        <v>30</v>
      </c>
      <c r="L3147" s="320">
        <v>45</v>
      </c>
      <c r="M3147" s="320">
        <v>1</v>
      </c>
      <c r="N3147" s="333" t="s">
        <v>4096</v>
      </c>
      <c r="O3147" s="333" t="s">
        <v>4096</v>
      </c>
      <c r="P3147" s="334" t="s">
        <v>4096</v>
      </c>
      <c r="Q3147" s="146"/>
    </row>
    <row r="3148" spans="3:17" x14ac:dyDescent="0.2">
      <c r="C3148" s="315">
        <v>91</v>
      </c>
      <c r="D3148" s="316" t="s">
        <v>1193</v>
      </c>
      <c r="E3148" s="317" t="s">
        <v>3570</v>
      </c>
      <c r="F3148" s="317" t="s">
        <v>2760</v>
      </c>
      <c r="G3148" s="318" t="s">
        <v>7080</v>
      </c>
      <c r="H3148" s="319" t="s">
        <v>84</v>
      </c>
      <c r="I3148" s="319" t="s">
        <v>84</v>
      </c>
      <c r="J3148" s="319" t="s">
        <v>84</v>
      </c>
      <c r="K3148" s="320">
        <v>30</v>
      </c>
      <c r="L3148" s="320">
        <v>45</v>
      </c>
      <c r="M3148" s="320">
        <v>1</v>
      </c>
      <c r="N3148" s="333" t="s">
        <v>4096</v>
      </c>
      <c r="O3148" s="333" t="s">
        <v>4096</v>
      </c>
      <c r="P3148" s="334" t="s">
        <v>4096</v>
      </c>
      <c r="Q3148" s="146"/>
    </row>
    <row r="3149" spans="3:17" x14ac:dyDescent="0.2">
      <c r="C3149" s="315">
        <v>92</v>
      </c>
      <c r="D3149" s="316" t="s">
        <v>1193</v>
      </c>
      <c r="E3149" s="317" t="s">
        <v>3570</v>
      </c>
      <c r="F3149" s="317" t="s">
        <v>2761</v>
      </c>
      <c r="G3149" s="318" t="s">
        <v>7081</v>
      </c>
      <c r="H3149" s="319" t="s">
        <v>84</v>
      </c>
      <c r="I3149" s="319" t="s">
        <v>84</v>
      </c>
      <c r="J3149" s="319" t="s">
        <v>84</v>
      </c>
      <c r="K3149" s="320">
        <v>30</v>
      </c>
      <c r="L3149" s="320">
        <v>45</v>
      </c>
      <c r="M3149" s="320">
        <v>1</v>
      </c>
      <c r="N3149" s="333" t="s">
        <v>4096</v>
      </c>
      <c r="O3149" s="333" t="s">
        <v>4096</v>
      </c>
      <c r="P3149" s="334" t="s">
        <v>4096</v>
      </c>
      <c r="Q3149" s="146"/>
    </row>
    <row r="3150" spans="3:17" x14ac:dyDescent="0.2">
      <c r="C3150" s="315">
        <v>93</v>
      </c>
      <c r="D3150" s="316" t="s">
        <v>1193</v>
      </c>
      <c r="E3150" s="317" t="s">
        <v>3570</v>
      </c>
      <c r="F3150" s="317" t="s">
        <v>2761</v>
      </c>
      <c r="G3150" s="318" t="s">
        <v>7082</v>
      </c>
      <c r="H3150" s="319" t="s">
        <v>84</v>
      </c>
      <c r="I3150" s="319" t="s">
        <v>84</v>
      </c>
      <c r="J3150" s="319" t="s">
        <v>84</v>
      </c>
      <c r="K3150" s="320">
        <v>30</v>
      </c>
      <c r="L3150" s="320">
        <v>45</v>
      </c>
      <c r="M3150" s="320">
        <v>1</v>
      </c>
      <c r="N3150" s="333" t="s">
        <v>4096</v>
      </c>
      <c r="O3150" s="333" t="s">
        <v>4096</v>
      </c>
      <c r="P3150" s="334" t="s">
        <v>4096</v>
      </c>
      <c r="Q3150" s="146"/>
    </row>
    <row r="3151" spans="3:17" x14ac:dyDescent="0.2">
      <c r="C3151" s="315">
        <v>94</v>
      </c>
      <c r="D3151" s="316" t="s">
        <v>1193</v>
      </c>
      <c r="E3151" s="317" t="s">
        <v>3570</v>
      </c>
      <c r="F3151" s="317" t="s">
        <v>2764</v>
      </c>
      <c r="G3151" s="318" t="s">
        <v>7083</v>
      </c>
      <c r="H3151" s="319" t="s">
        <v>84</v>
      </c>
      <c r="I3151" s="319" t="s">
        <v>84</v>
      </c>
      <c r="J3151" s="319" t="s">
        <v>84</v>
      </c>
      <c r="K3151" s="320">
        <v>30</v>
      </c>
      <c r="L3151" s="320">
        <v>45</v>
      </c>
      <c r="M3151" s="320">
        <v>1</v>
      </c>
      <c r="N3151" s="333" t="s">
        <v>4096</v>
      </c>
      <c r="O3151" s="333" t="s">
        <v>4096</v>
      </c>
      <c r="P3151" s="334" t="s">
        <v>4096</v>
      </c>
      <c r="Q3151" s="146"/>
    </row>
    <row r="3152" spans="3:17" x14ac:dyDescent="0.2">
      <c r="C3152" s="315">
        <v>95</v>
      </c>
      <c r="D3152" s="316" t="s">
        <v>1193</v>
      </c>
      <c r="E3152" s="317" t="s">
        <v>3570</v>
      </c>
      <c r="F3152" s="317" t="s">
        <v>2764</v>
      </c>
      <c r="G3152" s="318" t="s">
        <v>7084</v>
      </c>
      <c r="H3152" s="319" t="s">
        <v>84</v>
      </c>
      <c r="I3152" s="319" t="s">
        <v>84</v>
      </c>
      <c r="J3152" s="319" t="s">
        <v>84</v>
      </c>
      <c r="K3152" s="320">
        <v>30</v>
      </c>
      <c r="L3152" s="320">
        <v>45</v>
      </c>
      <c r="M3152" s="320">
        <v>1</v>
      </c>
      <c r="N3152" s="333" t="s">
        <v>4096</v>
      </c>
      <c r="O3152" s="333" t="s">
        <v>4096</v>
      </c>
      <c r="P3152" s="334" t="s">
        <v>4096</v>
      </c>
      <c r="Q3152" s="146"/>
    </row>
    <row r="3153" spans="3:17" x14ac:dyDescent="0.2">
      <c r="C3153" s="315">
        <v>96</v>
      </c>
      <c r="D3153" s="316" t="s">
        <v>1193</v>
      </c>
      <c r="E3153" s="317" t="s">
        <v>3570</v>
      </c>
      <c r="F3153" s="317" t="s">
        <v>2764</v>
      </c>
      <c r="G3153" s="318" t="s">
        <v>7085</v>
      </c>
      <c r="H3153" s="319" t="s">
        <v>84</v>
      </c>
      <c r="I3153" s="319" t="s">
        <v>84</v>
      </c>
      <c r="J3153" s="319" t="s">
        <v>84</v>
      </c>
      <c r="K3153" s="320">
        <v>30</v>
      </c>
      <c r="L3153" s="320">
        <v>45</v>
      </c>
      <c r="M3153" s="320">
        <v>1</v>
      </c>
      <c r="N3153" s="333" t="s">
        <v>4096</v>
      </c>
      <c r="O3153" s="333" t="s">
        <v>4096</v>
      </c>
      <c r="P3153" s="334" t="s">
        <v>4096</v>
      </c>
      <c r="Q3153" s="146"/>
    </row>
    <row r="3154" spans="3:17" x14ac:dyDescent="0.2">
      <c r="C3154" s="315">
        <v>97</v>
      </c>
      <c r="D3154" s="316" t="s">
        <v>1193</v>
      </c>
      <c r="E3154" s="317" t="s">
        <v>3570</v>
      </c>
      <c r="F3154" s="317" t="s">
        <v>2791</v>
      </c>
      <c r="G3154" s="318" t="s">
        <v>7086</v>
      </c>
      <c r="H3154" s="319" t="s">
        <v>84</v>
      </c>
      <c r="I3154" s="319" t="s">
        <v>84</v>
      </c>
      <c r="J3154" s="319" t="s">
        <v>84</v>
      </c>
      <c r="K3154" s="320">
        <v>30</v>
      </c>
      <c r="L3154" s="320">
        <v>45</v>
      </c>
      <c r="M3154" s="320">
        <v>1</v>
      </c>
      <c r="N3154" s="333" t="s">
        <v>4096</v>
      </c>
      <c r="O3154" s="333" t="s">
        <v>4096</v>
      </c>
      <c r="P3154" s="334" t="s">
        <v>4096</v>
      </c>
      <c r="Q3154" s="146"/>
    </row>
    <row r="3155" spans="3:17" x14ac:dyDescent="0.2">
      <c r="C3155" s="315">
        <v>98</v>
      </c>
      <c r="D3155" s="316" t="s">
        <v>1193</v>
      </c>
      <c r="E3155" s="317" t="s">
        <v>3570</v>
      </c>
      <c r="F3155" s="317" t="s">
        <v>2793</v>
      </c>
      <c r="G3155" s="318" t="s">
        <v>7087</v>
      </c>
      <c r="H3155" s="319" t="s">
        <v>84</v>
      </c>
      <c r="I3155" s="319" t="s">
        <v>84</v>
      </c>
      <c r="J3155" s="319" t="s">
        <v>84</v>
      </c>
      <c r="K3155" s="320">
        <v>30</v>
      </c>
      <c r="L3155" s="320">
        <v>45</v>
      </c>
      <c r="M3155" s="320">
        <v>1</v>
      </c>
      <c r="N3155" s="333" t="s">
        <v>4096</v>
      </c>
      <c r="O3155" s="333" t="s">
        <v>4096</v>
      </c>
      <c r="P3155" s="334" t="s">
        <v>4096</v>
      </c>
      <c r="Q3155" s="146"/>
    </row>
    <row r="3156" spans="3:17" x14ac:dyDescent="0.2">
      <c r="C3156" s="315">
        <v>99</v>
      </c>
      <c r="D3156" s="316" t="s">
        <v>1193</v>
      </c>
      <c r="E3156" s="317" t="s">
        <v>3570</v>
      </c>
      <c r="F3156" s="317" t="s">
        <v>2765</v>
      </c>
      <c r="G3156" s="318" t="s">
        <v>7088</v>
      </c>
      <c r="H3156" s="319" t="s">
        <v>84</v>
      </c>
      <c r="I3156" s="319" t="s">
        <v>84</v>
      </c>
      <c r="J3156" s="319" t="s">
        <v>84</v>
      </c>
      <c r="K3156" s="320">
        <v>30</v>
      </c>
      <c r="L3156" s="320">
        <v>45</v>
      </c>
      <c r="M3156" s="320">
        <v>1</v>
      </c>
      <c r="N3156" s="333" t="s">
        <v>4096</v>
      </c>
      <c r="O3156" s="333" t="s">
        <v>4096</v>
      </c>
      <c r="P3156" s="334" t="s">
        <v>4096</v>
      </c>
      <c r="Q3156" s="146"/>
    </row>
    <row r="3157" spans="3:17" x14ac:dyDescent="0.2">
      <c r="C3157" s="315">
        <v>100</v>
      </c>
      <c r="D3157" s="316" t="s">
        <v>1193</v>
      </c>
      <c r="E3157" s="317" t="s">
        <v>3570</v>
      </c>
      <c r="F3157" s="317" t="s">
        <v>2765</v>
      </c>
      <c r="G3157" s="318" t="s">
        <v>7089</v>
      </c>
      <c r="H3157" s="319" t="s">
        <v>84</v>
      </c>
      <c r="I3157" s="319" t="s">
        <v>84</v>
      </c>
      <c r="J3157" s="319" t="s">
        <v>84</v>
      </c>
      <c r="K3157" s="320">
        <v>30</v>
      </c>
      <c r="L3157" s="320">
        <v>45</v>
      </c>
      <c r="M3157" s="320">
        <v>1</v>
      </c>
      <c r="N3157" s="333" t="s">
        <v>4096</v>
      </c>
      <c r="O3157" s="333" t="s">
        <v>4096</v>
      </c>
      <c r="P3157" s="334" t="s">
        <v>4096</v>
      </c>
      <c r="Q3157" s="146"/>
    </row>
    <row r="3158" spans="3:17" x14ac:dyDescent="0.2">
      <c r="C3158" s="315">
        <v>286</v>
      </c>
      <c r="D3158" s="316" t="s">
        <v>1193</v>
      </c>
      <c r="E3158" s="317" t="s">
        <v>3570</v>
      </c>
      <c r="F3158" s="317" t="s">
        <v>2765</v>
      </c>
      <c r="G3158" s="318" t="s">
        <v>7090</v>
      </c>
      <c r="H3158" s="319" t="s">
        <v>84</v>
      </c>
      <c r="I3158" s="319" t="s">
        <v>84</v>
      </c>
      <c r="J3158" s="319" t="s">
        <v>84</v>
      </c>
      <c r="K3158" s="320">
        <v>30</v>
      </c>
      <c r="L3158" s="320">
        <v>45</v>
      </c>
      <c r="M3158" s="320">
        <v>1</v>
      </c>
      <c r="N3158" s="333" t="s">
        <v>4096</v>
      </c>
      <c r="O3158" s="333" t="s">
        <v>4096</v>
      </c>
      <c r="P3158" s="334" t="s">
        <v>4096</v>
      </c>
      <c r="Q3158" s="146"/>
    </row>
    <row r="3159" spans="3:17" x14ac:dyDescent="0.2">
      <c r="C3159" s="315">
        <v>101</v>
      </c>
      <c r="D3159" s="316" t="s">
        <v>1193</v>
      </c>
      <c r="E3159" s="317" t="s">
        <v>3570</v>
      </c>
      <c r="F3159" s="317" t="s">
        <v>2765</v>
      </c>
      <c r="G3159" s="318" t="s">
        <v>7091</v>
      </c>
      <c r="H3159" s="319">
        <v>0</v>
      </c>
      <c r="I3159" s="319">
        <v>1.3666666666860694</v>
      </c>
      <c r="J3159" s="319">
        <v>0</v>
      </c>
      <c r="K3159" s="320">
        <v>30</v>
      </c>
      <c r="L3159" s="320">
        <v>45</v>
      </c>
      <c r="M3159" s="320">
        <v>1</v>
      </c>
      <c r="N3159" s="333" t="s">
        <v>225</v>
      </c>
      <c r="O3159" s="333" t="s">
        <v>225</v>
      </c>
      <c r="P3159" s="334" t="s">
        <v>225</v>
      </c>
      <c r="Q3159" s="146"/>
    </row>
    <row r="3160" spans="3:17" x14ac:dyDescent="0.2">
      <c r="C3160" s="315">
        <v>103</v>
      </c>
      <c r="D3160" s="316" t="s">
        <v>1193</v>
      </c>
      <c r="E3160" s="317" t="s">
        <v>3570</v>
      </c>
      <c r="F3160" s="317" t="s">
        <v>2794</v>
      </c>
      <c r="G3160" s="318" t="s">
        <v>7092</v>
      </c>
      <c r="H3160" s="319" t="s">
        <v>84</v>
      </c>
      <c r="I3160" s="319" t="s">
        <v>84</v>
      </c>
      <c r="J3160" s="319" t="s">
        <v>84</v>
      </c>
      <c r="K3160" s="320">
        <v>30</v>
      </c>
      <c r="L3160" s="320">
        <v>45</v>
      </c>
      <c r="M3160" s="320">
        <v>1</v>
      </c>
      <c r="N3160" s="333" t="s">
        <v>4096</v>
      </c>
      <c r="O3160" s="333" t="s">
        <v>4096</v>
      </c>
      <c r="P3160" s="334" t="s">
        <v>4096</v>
      </c>
      <c r="Q3160" s="146"/>
    </row>
    <row r="3161" spans="3:17" x14ac:dyDescent="0.2">
      <c r="C3161" s="315">
        <v>104</v>
      </c>
      <c r="D3161" s="316" t="s">
        <v>1193</v>
      </c>
      <c r="E3161" s="317" t="s">
        <v>3570</v>
      </c>
      <c r="F3161" s="317" t="s">
        <v>2794</v>
      </c>
      <c r="G3161" s="318" t="s">
        <v>7093</v>
      </c>
      <c r="H3161" s="319" t="s">
        <v>84</v>
      </c>
      <c r="I3161" s="319" t="s">
        <v>84</v>
      </c>
      <c r="J3161" s="319" t="s">
        <v>84</v>
      </c>
      <c r="K3161" s="320">
        <v>30</v>
      </c>
      <c r="L3161" s="320">
        <v>45</v>
      </c>
      <c r="M3161" s="320">
        <v>1</v>
      </c>
      <c r="N3161" s="333" t="s">
        <v>4096</v>
      </c>
      <c r="O3161" s="333" t="s">
        <v>4096</v>
      </c>
      <c r="P3161" s="334" t="s">
        <v>4096</v>
      </c>
      <c r="Q3161" s="146"/>
    </row>
    <row r="3162" spans="3:17" x14ac:dyDescent="0.2">
      <c r="C3162" s="315">
        <v>105</v>
      </c>
      <c r="D3162" s="316" t="s">
        <v>1193</v>
      </c>
      <c r="E3162" s="317" t="s">
        <v>3570</v>
      </c>
      <c r="F3162" s="317" t="s">
        <v>2794</v>
      </c>
      <c r="G3162" s="318" t="s">
        <v>7094</v>
      </c>
      <c r="H3162" s="319" t="s">
        <v>84</v>
      </c>
      <c r="I3162" s="319" t="s">
        <v>84</v>
      </c>
      <c r="J3162" s="319" t="s">
        <v>84</v>
      </c>
      <c r="K3162" s="320">
        <v>30</v>
      </c>
      <c r="L3162" s="320">
        <v>45</v>
      </c>
      <c r="M3162" s="320">
        <v>1</v>
      </c>
      <c r="N3162" s="333" t="s">
        <v>4096</v>
      </c>
      <c r="O3162" s="333" t="s">
        <v>4096</v>
      </c>
      <c r="P3162" s="334" t="s">
        <v>4096</v>
      </c>
      <c r="Q3162" s="146"/>
    </row>
    <row r="3163" spans="3:17" x14ac:dyDescent="0.2">
      <c r="C3163" s="315">
        <v>287</v>
      </c>
      <c r="D3163" s="316" t="s">
        <v>1193</v>
      </c>
      <c r="E3163" s="317" t="s">
        <v>3570</v>
      </c>
      <c r="F3163" s="317" t="s">
        <v>2794</v>
      </c>
      <c r="G3163" s="318" t="s">
        <v>7095</v>
      </c>
      <c r="H3163" s="319" t="s">
        <v>84</v>
      </c>
      <c r="I3163" s="319" t="s">
        <v>84</v>
      </c>
      <c r="J3163" s="319" t="s">
        <v>84</v>
      </c>
      <c r="K3163" s="320">
        <v>30</v>
      </c>
      <c r="L3163" s="320">
        <v>45</v>
      </c>
      <c r="M3163" s="320">
        <v>1</v>
      </c>
      <c r="N3163" s="333" t="s">
        <v>4096</v>
      </c>
      <c r="O3163" s="333" t="s">
        <v>4096</v>
      </c>
      <c r="P3163" s="334" t="s">
        <v>4096</v>
      </c>
      <c r="Q3163" s="146"/>
    </row>
    <row r="3164" spans="3:17" x14ac:dyDescent="0.2">
      <c r="C3164" s="315">
        <v>106</v>
      </c>
      <c r="D3164" s="316" t="s">
        <v>1193</v>
      </c>
      <c r="E3164" s="317" t="s">
        <v>3570</v>
      </c>
      <c r="F3164" s="317" t="s">
        <v>2795</v>
      </c>
      <c r="G3164" s="318" t="s">
        <v>7096</v>
      </c>
      <c r="H3164" s="319" t="s">
        <v>84</v>
      </c>
      <c r="I3164" s="319" t="s">
        <v>84</v>
      </c>
      <c r="J3164" s="319" t="s">
        <v>84</v>
      </c>
      <c r="K3164" s="320">
        <v>30</v>
      </c>
      <c r="L3164" s="320">
        <v>45</v>
      </c>
      <c r="M3164" s="320">
        <v>1</v>
      </c>
      <c r="N3164" s="333" t="s">
        <v>4096</v>
      </c>
      <c r="O3164" s="333" t="s">
        <v>4096</v>
      </c>
      <c r="P3164" s="334" t="s">
        <v>4096</v>
      </c>
      <c r="Q3164" s="146"/>
    </row>
    <row r="3165" spans="3:17" x14ac:dyDescent="0.2">
      <c r="C3165" s="315">
        <v>107</v>
      </c>
      <c r="D3165" s="316" t="s">
        <v>1193</v>
      </c>
      <c r="E3165" s="317" t="s">
        <v>3570</v>
      </c>
      <c r="F3165" s="317" t="s">
        <v>2796</v>
      </c>
      <c r="G3165" s="318" t="s">
        <v>1196</v>
      </c>
      <c r="H3165" s="319" t="s">
        <v>84</v>
      </c>
      <c r="I3165" s="319" t="s">
        <v>84</v>
      </c>
      <c r="J3165" s="319" t="s">
        <v>84</v>
      </c>
      <c r="K3165" s="320">
        <v>30</v>
      </c>
      <c r="L3165" s="320">
        <v>45</v>
      </c>
      <c r="M3165" s="320">
        <v>1</v>
      </c>
      <c r="N3165" s="333" t="s">
        <v>4096</v>
      </c>
      <c r="O3165" s="333" t="s">
        <v>4096</v>
      </c>
      <c r="P3165" s="334" t="s">
        <v>4096</v>
      </c>
      <c r="Q3165" s="146"/>
    </row>
    <row r="3166" spans="3:17" x14ac:dyDescent="0.2">
      <c r="C3166" s="315">
        <v>108</v>
      </c>
      <c r="D3166" s="316" t="s">
        <v>1193</v>
      </c>
      <c r="E3166" s="317" t="s">
        <v>3570</v>
      </c>
      <c r="F3166" s="317" t="s">
        <v>2796</v>
      </c>
      <c r="G3166" s="318" t="s">
        <v>1197</v>
      </c>
      <c r="H3166" s="319" t="s">
        <v>84</v>
      </c>
      <c r="I3166" s="319" t="s">
        <v>84</v>
      </c>
      <c r="J3166" s="319" t="s">
        <v>84</v>
      </c>
      <c r="K3166" s="320">
        <v>30</v>
      </c>
      <c r="L3166" s="320">
        <v>45</v>
      </c>
      <c r="M3166" s="320">
        <v>1</v>
      </c>
      <c r="N3166" s="333" t="s">
        <v>4096</v>
      </c>
      <c r="O3166" s="333" t="s">
        <v>4096</v>
      </c>
      <c r="P3166" s="334" t="s">
        <v>4096</v>
      </c>
      <c r="Q3166" s="146"/>
    </row>
    <row r="3167" spans="3:17" x14ac:dyDescent="0.2">
      <c r="C3167" s="315">
        <v>109</v>
      </c>
      <c r="D3167" s="316" t="s">
        <v>1193</v>
      </c>
      <c r="E3167" s="317" t="s">
        <v>3570</v>
      </c>
      <c r="F3167" s="317" t="s">
        <v>2797</v>
      </c>
      <c r="G3167" s="318" t="s">
        <v>7097</v>
      </c>
      <c r="H3167" s="319" t="s">
        <v>84</v>
      </c>
      <c r="I3167" s="319" t="s">
        <v>84</v>
      </c>
      <c r="J3167" s="319" t="s">
        <v>84</v>
      </c>
      <c r="K3167" s="320">
        <v>30</v>
      </c>
      <c r="L3167" s="320">
        <v>45</v>
      </c>
      <c r="M3167" s="320">
        <v>1</v>
      </c>
      <c r="N3167" s="333" t="s">
        <v>4096</v>
      </c>
      <c r="O3167" s="333" t="s">
        <v>4096</v>
      </c>
      <c r="P3167" s="334" t="s">
        <v>4096</v>
      </c>
      <c r="Q3167" s="146"/>
    </row>
    <row r="3168" spans="3:17" x14ac:dyDescent="0.2">
      <c r="C3168" s="315">
        <v>110</v>
      </c>
      <c r="D3168" s="316" t="s">
        <v>1193</v>
      </c>
      <c r="E3168" s="317" t="s">
        <v>3570</v>
      </c>
      <c r="F3168" s="317" t="s">
        <v>2797</v>
      </c>
      <c r="G3168" s="318" t="s">
        <v>7098</v>
      </c>
      <c r="H3168" s="319" t="s">
        <v>84</v>
      </c>
      <c r="I3168" s="319" t="s">
        <v>84</v>
      </c>
      <c r="J3168" s="319" t="s">
        <v>84</v>
      </c>
      <c r="K3168" s="320">
        <v>30</v>
      </c>
      <c r="L3168" s="320">
        <v>45</v>
      </c>
      <c r="M3168" s="320">
        <v>1</v>
      </c>
      <c r="N3168" s="333" t="s">
        <v>4096</v>
      </c>
      <c r="O3168" s="333" t="s">
        <v>4096</v>
      </c>
      <c r="P3168" s="334" t="s">
        <v>4096</v>
      </c>
      <c r="Q3168" s="146"/>
    </row>
    <row r="3169" spans="3:17" x14ac:dyDescent="0.2">
      <c r="C3169" s="315">
        <v>111</v>
      </c>
      <c r="D3169" s="316" t="s">
        <v>1193</v>
      </c>
      <c r="E3169" s="317" t="s">
        <v>3570</v>
      </c>
      <c r="F3169" s="317" t="s">
        <v>2766</v>
      </c>
      <c r="G3169" s="318" t="s">
        <v>7099</v>
      </c>
      <c r="H3169" s="319" t="s">
        <v>84</v>
      </c>
      <c r="I3169" s="319" t="s">
        <v>84</v>
      </c>
      <c r="J3169" s="319" t="s">
        <v>84</v>
      </c>
      <c r="K3169" s="320">
        <v>30</v>
      </c>
      <c r="L3169" s="320">
        <v>45</v>
      </c>
      <c r="M3169" s="320">
        <v>1</v>
      </c>
      <c r="N3169" s="333" t="s">
        <v>4096</v>
      </c>
      <c r="O3169" s="333" t="s">
        <v>4096</v>
      </c>
      <c r="P3169" s="334" t="s">
        <v>4096</v>
      </c>
      <c r="Q3169" s="146"/>
    </row>
    <row r="3170" spans="3:17" x14ac:dyDescent="0.2">
      <c r="C3170" s="315">
        <v>112</v>
      </c>
      <c r="D3170" s="316" t="s">
        <v>1193</v>
      </c>
      <c r="E3170" s="317" t="s">
        <v>3570</v>
      </c>
      <c r="F3170" s="317" t="s">
        <v>2767</v>
      </c>
      <c r="G3170" s="318" t="s">
        <v>7100</v>
      </c>
      <c r="H3170" s="319" t="s">
        <v>84</v>
      </c>
      <c r="I3170" s="319" t="s">
        <v>84</v>
      </c>
      <c r="J3170" s="319" t="s">
        <v>84</v>
      </c>
      <c r="K3170" s="320">
        <v>30</v>
      </c>
      <c r="L3170" s="320">
        <v>45</v>
      </c>
      <c r="M3170" s="320">
        <v>1</v>
      </c>
      <c r="N3170" s="333" t="s">
        <v>4096</v>
      </c>
      <c r="O3170" s="333" t="s">
        <v>4096</v>
      </c>
      <c r="P3170" s="334" t="s">
        <v>4096</v>
      </c>
      <c r="Q3170" s="146"/>
    </row>
    <row r="3171" spans="3:17" x14ac:dyDescent="0.2">
      <c r="C3171" s="315">
        <v>113</v>
      </c>
      <c r="D3171" s="316" t="s">
        <v>1193</v>
      </c>
      <c r="E3171" s="317" t="s">
        <v>3570</v>
      </c>
      <c r="F3171" s="317" t="s">
        <v>2769</v>
      </c>
      <c r="G3171" s="318" t="s">
        <v>7101</v>
      </c>
      <c r="H3171" s="319" t="s">
        <v>84</v>
      </c>
      <c r="I3171" s="319" t="s">
        <v>84</v>
      </c>
      <c r="J3171" s="319" t="s">
        <v>84</v>
      </c>
      <c r="K3171" s="320">
        <v>30</v>
      </c>
      <c r="L3171" s="320">
        <v>45</v>
      </c>
      <c r="M3171" s="320">
        <v>1</v>
      </c>
      <c r="N3171" s="333" t="s">
        <v>4096</v>
      </c>
      <c r="O3171" s="333" t="s">
        <v>4096</v>
      </c>
      <c r="P3171" s="334" t="s">
        <v>4096</v>
      </c>
      <c r="Q3171" s="146"/>
    </row>
    <row r="3172" spans="3:17" x14ac:dyDescent="0.2">
      <c r="C3172" s="315">
        <v>114</v>
      </c>
      <c r="D3172" s="316" t="s">
        <v>1193</v>
      </c>
      <c r="E3172" s="317" t="s">
        <v>3570</v>
      </c>
      <c r="F3172" s="317" t="s">
        <v>2769</v>
      </c>
      <c r="G3172" s="318" t="s">
        <v>7102</v>
      </c>
      <c r="H3172" s="319" t="s">
        <v>84</v>
      </c>
      <c r="I3172" s="319" t="s">
        <v>84</v>
      </c>
      <c r="J3172" s="319" t="s">
        <v>84</v>
      </c>
      <c r="K3172" s="320">
        <v>30</v>
      </c>
      <c r="L3172" s="320">
        <v>45</v>
      </c>
      <c r="M3172" s="320">
        <v>1</v>
      </c>
      <c r="N3172" s="333" t="s">
        <v>4096</v>
      </c>
      <c r="O3172" s="333" t="s">
        <v>4096</v>
      </c>
      <c r="P3172" s="334" t="s">
        <v>4096</v>
      </c>
      <c r="Q3172" s="146"/>
    </row>
    <row r="3173" spans="3:17" x14ac:dyDescent="0.2">
      <c r="C3173" s="315">
        <v>434</v>
      </c>
      <c r="D3173" s="316" t="s">
        <v>1193</v>
      </c>
      <c r="E3173" s="317" t="s">
        <v>2390</v>
      </c>
      <c r="F3173" s="317" t="s">
        <v>7103</v>
      </c>
      <c r="G3173" s="318" t="s">
        <v>7104</v>
      </c>
      <c r="H3173" s="319">
        <v>0</v>
      </c>
      <c r="I3173" s="319">
        <v>0.61666666668606929</v>
      </c>
      <c r="J3173" s="319">
        <v>0</v>
      </c>
      <c r="K3173" s="320">
        <v>30</v>
      </c>
      <c r="L3173" s="320">
        <v>45</v>
      </c>
      <c r="M3173" s="320">
        <v>1</v>
      </c>
      <c r="N3173" s="333" t="s">
        <v>225</v>
      </c>
      <c r="O3173" s="333" t="s">
        <v>225</v>
      </c>
      <c r="P3173" s="334" t="s">
        <v>225</v>
      </c>
      <c r="Q3173" s="146"/>
    </row>
    <row r="3174" spans="3:17" x14ac:dyDescent="0.2">
      <c r="C3174" s="315">
        <v>414</v>
      </c>
      <c r="D3174" s="316" t="s">
        <v>1193</v>
      </c>
      <c r="E3174" s="317" t="s">
        <v>2384</v>
      </c>
      <c r="F3174" s="317"/>
      <c r="G3174" s="318" t="s">
        <v>4404</v>
      </c>
      <c r="H3174" s="319">
        <v>2.1600000000209549</v>
      </c>
      <c r="I3174" s="319">
        <v>18.533333333325572</v>
      </c>
      <c r="J3174" s="319">
        <v>0.2</v>
      </c>
      <c r="K3174" s="320">
        <v>30</v>
      </c>
      <c r="L3174" s="320">
        <v>45</v>
      </c>
      <c r="M3174" s="320">
        <v>1</v>
      </c>
      <c r="N3174" s="333" t="s">
        <v>225</v>
      </c>
      <c r="O3174" s="333" t="s">
        <v>225</v>
      </c>
      <c r="P3174" s="334" t="s">
        <v>225</v>
      </c>
      <c r="Q3174" s="146"/>
    </row>
    <row r="3175" spans="3:17" x14ac:dyDescent="0.2">
      <c r="C3175" s="315">
        <v>426</v>
      </c>
      <c r="D3175" s="316" t="s">
        <v>1193</v>
      </c>
      <c r="E3175" s="317" t="s">
        <v>400</v>
      </c>
      <c r="F3175" s="317"/>
      <c r="G3175" s="318" t="s">
        <v>4405</v>
      </c>
      <c r="H3175" s="319">
        <v>0</v>
      </c>
      <c r="I3175" s="319">
        <v>5.9533333333209164</v>
      </c>
      <c r="J3175" s="319">
        <v>0</v>
      </c>
      <c r="K3175" s="320">
        <v>30</v>
      </c>
      <c r="L3175" s="320">
        <v>45</v>
      </c>
      <c r="M3175" s="320">
        <v>1</v>
      </c>
      <c r="N3175" s="333" t="s">
        <v>225</v>
      </c>
      <c r="O3175" s="333" t="s">
        <v>225</v>
      </c>
      <c r="P3175" s="334" t="s">
        <v>225</v>
      </c>
      <c r="Q3175" s="146"/>
    </row>
    <row r="3176" spans="3:17" x14ac:dyDescent="0.2">
      <c r="C3176" s="315">
        <v>22</v>
      </c>
      <c r="D3176" s="316" t="s">
        <v>3291</v>
      </c>
      <c r="E3176" s="317" t="s">
        <v>3572</v>
      </c>
      <c r="F3176" s="317" t="s">
        <v>3581</v>
      </c>
      <c r="G3176" s="318" t="s">
        <v>3608</v>
      </c>
      <c r="H3176" s="319">
        <v>38.270791770463994</v>
      </c>
      <c r="I3176" s="319">
        <v>8.2811253117542769</v>
      </c>
      <c r="J3176" s="319">
        <v>0</v>
      </c>
      <c r="K3176" s="320">
        <v>30</v>
      </c>
      <c r="L3176" s="320">
        <v>45</v>
      </c>
      <c r="M3176" s="320">
        <v>1</v>
      </c>
      <c r="N3176" s="333" t="s">
        <v>4096</v>
      </c>
      <c r="O3176" s="333" t="s">
        <v>4096</v>
      </c>
      <c r="P3176" s="334" t="s">
        <v>4096</v>
      </c>
      <c r="Q3176" s="146"/>
    </row>
    <row r="3177" spans="3:17" x14ac:dyDescent="0.2">
      <c r="C3177" s="315">
        <v>23</v>
      </c>
      <c r="D3177" s="316" t="s">
        <v>3291</v>
      </c>
      <c r="E3177" s="317" t="s">
        <v>3572</v>
      </c>
      <c r="F3177" s="317" t="s">
        <v>3581</v>
      </c>
      <c r="G3177" s="318" t="s">
        <v>3609</v>
      </c>
      <c r="H3177" s="319">
        <v>5.6624376558674188</v>
      </c>
      <c r="I3177" s="319">
        <v>2.2543485037724595</v>
      </c>
      <c r="J3177" s="319">
        <v>0.45542394014962595</v>
      </c>
      <c r="K3177" s="320">
        <v>30</v>
      </c>
      <c r="L3177" s="320">
        <v>45</v>
      </c>
      <c r="M3177" s="320">
        <v>1</v>
      </c>
      <c r="N3177" s="333" t="s">
        <v>4096</v>
      </c>
      <c r="O3177" s="333" t="s">
        <v>4096</v>
      </c>
      <c r="P3177" s="334" t="s">
        <v>4096</v>
      </c>
      <c r="Q3177" s="146"/>
    </row>
    <row r="3178" spans="3:17" x14ac:dyDescent="0.2">
      <c r="C3178" s="315">
        <v>24</v>
      </c>
      <c r="D3178" s="316" t="s">
        <v>3291</v>
      </c>
      <c r="E3178" s="317" t="s">
        <v>3572</v>
      </c>
      <c r="F3178" s="317" t="s">
        <v>3581</v>
      </c>
      <c r="G3178" s="318" t="s">
        <v>3610</v>
      </c>
      <c r="H3178" s="319">
        <v>12.569700748145582</v>
      </c>
      <c r="I3178" s="319">
        <v>14.163684538616254</v>
      </c>
      <c r="J3178" s="319">
        <v>0</v>
      </c>
      <c r="K3178" s="320">
        <v>30</v>
      </c>
      <c r="L3178" s="320">
        <v>45</v>
      </c>
      <c r="M3178" s="320">
        <v>1</v>
      </c>
      <c r="N3178" s="333" t="s">
        <v>4096</v>
      </c>
      <c r="O3178" s="333" t="s">
        <v>4096</v>
      </c>
      <c r="P3178" s="334" t="s">
        <v>4096</v>
      </c>
      <c r="Q3178" s="146"/>
    </row>
    <row r="3179" spans="3:17" x14ac:dyDescent="0.2">
      <c r="C3179" s="315">
        <v>25</v>
      </c>
      <c r="D3179" s="316" t="s">
        <v>3291</v>
      </c>
      <c r="E3179" s="317" t="s">
        <v>3572</v>
      </c>
      <c r="F3179" s="317" t="s">
        <v>3581</v>
      </c>
      <c r="G3179" s="318" t="s">
        <v>3611</v>
      </c>
      <c r="H3179" s="319">
        <v>7.7953397755222174</v>
      </c>
      <c r="I3179" s="319">
        <v>13.624766209511655</v>
      </c>
      <c r="J3179" s="319">
        <v>0</v>
      </c>
      <c r="K3179" s="320">
        <v>30</v>
      </c>
      <c r="L3179" s="320">
        <v>45</v>
      </c>
      <c r="M3179" s="320">
        <v>1</v>
      </c>
      <c r="N3179" s="333" t="s">
        <v>4096</v>
      </c>
      <c r="O3179" s="333" t="s">
        <v>4096</v>
      </c>
      <c r="P3179" s="334" t="s">
        <v>4096</v>
      </c>
      <c r="Q3179" s="146"/>
    </row>
    <row r="3180" spans="3:17" x14ac:dyDescent="0.2">
      <c r="C3180" s="315">
        <v>26</v>
      </c>
      <c r="D3180" s="316" t="s">
        <v>3291</v>
      </c>
      <c r="E3180" s="317" t="s">
        <v>3572</v>
      </c>
      <c r="F3180" s="317" t="s">
        <v>3582</v>
      </c>
      <c r="G3180" s="318" t="s">
        <v>3612</v>
      </c>
      <c r="H3180" s="319">
        <v>33.063778054719691</v>
      </c>
      <c r="I3180" s="319">
        <v>0</v>
      </c>
      <c r="J3180" s="319">
        <v>0</v>
      </c>
      <c r="K3180" s="320">
        <v>30</v>
      </c>
      <c r="L3180" s="320">
        <v>45</v>
      </c>
      <c r="M3180" s="320">
        <v>1</v>
      </c>
      <c r="N3180" s="333" t="s">
        <v>4096</v>
      </c>
      <c r="O3180" s="333" t="s">
        <v>4096</v>
      </c>
      <c r="P3180" s="334" t="s">
        <v>4096</v>
      </c>
      <c r="Q3180" s="146"/>
    </row>
    <row r="3181" spans="3:17" x14ac:dyDescent="0.2">
      <c r="C3181" s="315">
        <v>27</v>
      </c>
      <c r="D3181" s="316" t="s">
        <v>3291</v>
      </c>
      <c r="E3181" s="317" t="s">
        <v>3572</v>
      </c>
      <c r="F3181" s="317" t="s">
        <v>3582</v>
      </c>
      <c r="G3181" s="318" t="s">
        <v>3613</v>
      </c>
      <c r="H3181" s="319">
        <v>20.410582917592631</v>
      </c>
      <c r="I3181" s="319">
        <v>1.9659133416918346</v>
      </c>
      <c r="J3181" s="319">
        <v>0.45542394014962595</v>
      </c>
      <c r="K3181" s="320">
        <v>30</v>
      </c>
      <c r="L3181" s="320">
        <v>45</v>
      </c>
      <c r="M3181" s="320">
        <v>1</v>
      </c>
      <c r="N3181" s="333" t="s">
        <v>4096</v>
      </c>
      <c r="O3181" s="333" t="s">
        <v>4096</v>
      </c>
      <c r="P3181" s="334" t="s">
        <v>4096</v>
      </c>
      <c r="Q3181" s="146"/>
    </row>
    <row r="3182" spans="3:17" x14ac:dyDescent="0.2">
      <c r="C3182" s="315">
        <v>157</v>
      </c>
      <c r="D3182" s="316" t="s">
        <v>1203</v>
      </c>
      <c r="E3182" s="317" t="s">
        <v>3572</v>
      </c>
      <c r="F3182" s="317" t="s">
        <v>3581</v>
      </c>
      <c r="G3182" s="318" t="s">
        <v>3614</v>
      </c>
      <c r="H3182" s="319">
        <v>6.2317175810014325</v>
      </c>
      <c r="I3182" s="319">
        <v>3.795199505665077E-2</v>
      </c>
      <c r="J3182" s="319">
        <v>0</v>
      </c>
      <c r="K3182" s="320">
        <v>30</v>
      </c>
      <c r="L3182" s="320">
        <v>45</v>
      </c>
      <c r="M3182" s="320">
        <v>1</v>
      </c>
      <c r="N3182" s="333" t="s">
        <v>4096</v>
      </c>
      <c r="O3182" s="333" t="s">
        <v>4096</v>
      </c>
      <c r="P3182" s="334" t="s">
        <v>4096</v>
      </c>
      <c r="Q3182" s="146"/>
    </row>
    <row r="3183" spans="3:17" x14ac:dyDescent="0.2">
      <c r="C3183" s="315">
        <v>158</v>
      </c>
      <c r="D3183" s="316" t="s">
        <v>1203</v>
      </c>
      <c r="E3183" s="317" t="s">
        <v>3572</v>
      </c>
      <c r="F3183" s="317" t="s">
        <v>3581</v>
      </c>
      <c r="G3183" s="318" t="s">
        <v>3615</v>
      </c>
      <c r="H3183" s="319">
        <v>3.8331514960296058</v>
      </c>
      <c r="I3183" s="319">
        <v>1.73820137167004</v>
      </c>
      <c r="J3183" s="319">
        <v>0.9108478802992519</v>
      </c>
      <c r="K3183" s="320">
        <v>30</v>
      </c>
      <c r="L3183" s="320">
        <v>45</v>
      </c>
      <c r="M3183" s="320">
        <v>1</v>
      </c>
      <c r="N3183" s="333" t="s">
        <v>4096</v>
      </c>
      <c r="O3183" s="333" t="s">
        <v>4096</v>
      </c>
      <c r="P3183" s="334" t="s">
        <v>4096</v>
      </c>
      <c r="Q3183" s="146"/>
    </row>
    <row r="3184" spans="3:17" x14ac:dyDescent="0.2">
      <c r="C3184" s="315">
        <v>159</v>
      </c>
      <c r="D3184" s="316" t="s">
        <v>1203</v>
      </c>
      <c r="E3184" s="317" t="s">
        <v>3572</v>
      </c>
      <c r="F3184" s="317" t="s">
        <v>3581</v>
      </c>
      <c r="G3184" s="318" t="s">
        <v>3616</v>
      </c>
      <c r="H3184" s="319">
        <v>18.012016833018443</v>
      </c>
      <c r="I3184" s="319">
        <v>5.3132793031594579E-2</v>
      </c>
      <c r="J3184" s="319">
        <v>0</v>
      </c>
      <c r="K3184" s="320">
        <v>30</v>
      </c>
      <c r="L3184" s="320">
        <v>45</v>
      </c>
      <c r="M3184" s="320">
        <v>1</v>
      </c>
      <c r="N3184" s="333" t="s">
        <v>4096</v>
      </c>
      <c r="O3184" s="333" t="s">
        <v>4096</v>
      </c>
      <c r="P3184" s="334" t="s">
        <v>4096</v>
      </c>
      <c r="Q3184" s="146"/>
    </row>
    <row r="3185" spans="3:17" x14ac:dyDescent="0.2">
      <c r="C3185" s="315">
        <v>160</v>
      </c>
      <c r="D3185" s="316" t="s">
        <v>1203</v>
      </c>
      <c r="E3185" s="317" t="s">
        <v>3572</v>
      </c>
      <c r="F3185" s="317" t="s">
        <v>3581</v>
      </c>
      <c r="G3185" s="318" t="s">
        <v>3617</v>
      </c>
      <c r="H3185" s="319">
        <v>8.0458229423076091</v>
      </c>
      <c r="I3185" s="319">
        <v>2.2771197002179465E-2</v>
      </c>
      <c r="J3185" s="319">
        <v>0</v>
      </c>
      <c r="K3185" s="320">
        <v>30</v>
      </c>
      <c r="L3185" s="320">
        <v>45</v>
      </c>
      <c r="M3185" s="320">
        <v>1</v>
      </c>
      <c r="N3185" s="333" t="s">
        <v>4096</v>
      </c>
      <c r="O3185" s="333" t="s">
        <v>4096</v>
      </c>
      <c r="P3185" s="334" t="s">
        <v>4096</v>
      </c>
      <c r="Q3185" s="146"/>
    </row>
    <row r="3186" spans="3:17" x14ac:dyDescent="0.2">
      <c r="C3186" s="315">
        <v>162</v>
      </c>
      <c r="D3186" s="316" t="s">
        <v>1203</v>
      </c>
      <c r="E3186" s="317" t="s">
        <v>3572</v>
      </c>
      <c r="F3186" s="317" t="s">
        <v>3581</v>
      </c>
      <c r="G3186" s="318" t="s">
        <v>3618</v>
      </c>
      <c r="H3186" s="319">
        <v>0</v>
      </c>
      <c r="I3186" s="319">
        <v>1.426995012507708</v>
      </c>
      <c r="J3186" s="319">
        <v>0.45542394014962595</v>
      </c>
      <c r="K3186" s="320">
        <v>30</v>
      </c>
      <c r="L3186" s="320">
        <v>45</v>
      </c>
      <c r="M3186" s="320">
        <v>1</v>
      </c>
      <c r="N3186" s="333" t="s">
        <v>4096</v>
      </c>
      <c r="O3186" s="333" t="s">
        <v>4096</v>
      </c>
      <c r="P3186" s="334" t="s">
        <v>4096</v>
      </c>
      <c r="Q3186" s="146"/>
    </row>
    <row r="3187" spans="3:17" x14ac:dyDescent="0.2">
      <c r="C3187" s="315">
        <v>167</v>
      </c>
      <c r="D3187" s="316" t="s">
        <v>1203</v>
      </c>
      <c r="E3187" s="317" t="s">
        <v>3572</v>
      </c>
      <c r="F3187" s="317" t="s">
        <v>3582</v>
      </c>
      <c r="G3187" s="318" t="s">
        <v>3619</v>
      </c>
      <c r="H3187" s="319">
        <v>0.63759351622007998</v>
      </c>
      <c r="I3187" s="319">
        <v>0</v>
      </c>
      <c r="J3187" s="319">
        <v>0</v>
      </c>
      <c r="K3187" s="320">
        <v>30</v>
      </c>
      <c r="L3187" s="320">
        <v>45</v>
      </c>
      <c r="M3187" s="320">
        <v>1</v>
      </c>
      <c r="N3187" s="333" t="s">
        <v>4096</v>
      </c>
      <c r="O3187" s="333" t="s">
        <v>4096</v>
      </c>
      <c r="P3187" s="334" t="s">
        <v>4096</v>
      </c>
      <c r="Q3187" s="146"/>
    </row>
    <row r="3188" spans="3:17" x14ac:dyDescent="0.2">
      <c r="C3188" s="315">
        <v>168</v>
      </c>
      <c r="D3188" s="316" t="s">
        <v>1203</v>
      </c>
      <c r="E3188" s="317" t="s">
        <v>3572</v>
      </c>
      <c r="F3188" s="317" t="s">
        <v>3582</v>
      </c>
      <c r="G3188" s="318" t="s">
        <v>3620</v>
      </c>
      <c r="H3188" s="319">
        <v>13.366692643380919</v>
      </c>
      <c r="I3188" s="319">
        <v>0.29602556110786055</v>
      </c>
      <c r="J3188" s="319">
        <v>0.45542394014962595</v>
      </c>
      <c r="K3188" s="320">
        <v>30</v>
      </c>
      <c r="L3188" s="320">
        <v>45</v>
      </c>
      <c r="M3188" s="320">
        <v>1</v>
      </c>
      <c r="N3188" s="333" t="s">
        <v>4096</v>
      </c>
      <c r="O3188" s="333" t="s">
        <v>4096</v>
      </c>
      <c r="P3188" s="334" t="s">
        <v>4096</v>
      </c>
      <c r="Q3188" s="146"/>
    </row>
    <row r="3189" spans="3:17" x14ac:dyDescent="0.2">
      <c r="C3189" s="315">
        <v>169</v>
      </c>
      <c r="D3189" s="316" t="s">
        <v>1203</v>
      </c>
      <c r="E3189" s="317" t="s">
        <v>3572</v>
      </c>
      <c r="F3189" s="317" t="s">
        <v>3582</v>
      </c>
      <c r="G3189" s="318" t="s">
        <v>3621</v>
      </c>
      <c r="H3189" s="319">
        <v>5.3815928927345018</v>
      </c>
      <c r="I3189" s="319">
        <v>0</v>
      </c>
      <c r="J3189" s="319">
        <v>0</v>
      </c>
      <c r="K3189" s="320">
        <v>30</v>
      </c>
      <c r="L3189" s="320">
        <v>45</v>
      </c>
      <c r="M3189" s="320">
        <v>1</v>
      </c>
      <c r="N3189" s="333" t="s">
        <v>4096</v>
      </c>
      <c r="O3189" s="333" t="s">
        <v>4096</v>
      </c>
      <c r="P3189" s="334" t="s">
        <v>4096</v>
      </c>
      <c r="Q3189" s="146"/>
    </row>
    <row r="3190" spans="3:17" x14ac:dyDescent="0.2">
      <c r="C3190" s="315">
        <v>172</v>
      </c>
      <c r="D3190" s="316" t="s">
        <v>1203</v>
      </c>
      <c r="E3190" s="317" t="s">
        <v>3572</v>
      </c>
      <c r="F3190" s="317" t="s">
        <v>3583</v>
      </c>
      <c r="G3190" s="318" t="s">
        <v>3622</v>
      </c>
      <c r="H3190" s="319">
        <v>6.3303927681964414</v>
      </c>
      <c r="I3190" s="319">
        <v>0.66795511216996761</v>
      </c>
      <c r="J3190" s="319">
        <v>0.45542394014962595</v>
      </c>
      <c r="K3190" s="320">
        <v>30</v>
      </c>
      <c r="L3190" s="320">
        <v>45</v>
      </c>
      <c r="M3190" s="320">
        <v>1</v>
      </c>
      <c r="N3190" s="333" t="s">
        <v>4096</v>
      </c>
      <c r="O3190" s="333" t="s">
        <v>4096</v>
      </c>
      <c r="P3190" s="334" t="s">
        <v>4096</v>
      </c>
      <c r="Q3190" s="146"/>
    </row>
    <row r="3191" spans="3:17" x14ac:dyDescent="0.2">
      <c r="C3191" s="315">
        <v>173</v>
      </c>
      <c r="D3191" s="316" t="s">
        <v>1203</v>
      </c>
      <c r="E3191" s="317" t="s">
        <v>3572</v>
      </c>
      <c r="F3191" s="317" t="s">
        <v>3583</v>
      </c>
      <c r="G3191" s="318" t="s">
        <v>3623</v>
      </c>
      <c r="H3191" s="319">
        <v>2.69459164600016</v>
      </c>
      <c r="I3191" s="319">
        <v>0.12144638403813297</v>
      </c>
      <c r="J3191" s="319">
        <v>0</v>
      </c>
      <c r="K3191" s="320">
        <v>30</v>
      </c>
      <c r="L3191" s="320">
        <v>45</v>
      </c>
      <c r="M3191" s="320">
        <v>1</v>
      </c>
      <c r="N3191" s="333" t="s">
        <v>4096</v>
      </c>
      <c r="O3191" s="333" t="s">
        <v>4096</v>
      </c>
      <c r="P3191" s="334" t="s">
        <v>4096</v>
      </c>
      <c r="Q3191" s="146"/>
    </row>
    <row r="3192" spans="3:17" x14ac:dyDescent="0.2">
      <c r="C3192" s="315">
        <v>174</v>
      </c>
      <c r="D3192" s="316" t="s">
        <v>1203</v>
      </c>
      <c r="E3192" s="317" t="s">
        <v>3572</v>
      </c>
      <c r="F3192" s="317" t="s">
        <v>3583</v>
      </c>
      <c r="G3192" s="318" t="s">
        <v>3624</v>
      </c>
      <c r="H3192" s="319">
        <v>12.311627182492009</v>
      </c>
      <c r="I3192" s="319">
        <v>7.2716022443925619</v>
      </c>
      <c r="J3192" s="319">
        <v>0.45542394014962595</v>
      </c>
      <c r="K3192" s="320">
        <v>30</v>
      </c>
      <c r="L3192" s="320">
        <v>45</v>
      </c>
      <c r="M3192" s="320">
        <v>1</v>
      </c>
      <c r="N3192" s="333" t="s">
        <v>4096</v>
      </c>
      <c r="O3192" s="333" t="s">
        <v>4096</v>
      </c>
      <c r="P3192" s="334" t="s">
        <v>4096</v>
      </c>
      <c r="Q3192" s="146"/>
    </row>
    <row r="3193" spans="3:17" x14ac:dyDescent="0.2">
      <c r="C3193" s="315">
        <v>175</v>
      </c>
      <c r="D3193" s="316" t="s">
        <v>1203</v>
      </c>
      <c r="E3193" s="317" t="s">
        <v>3572</v>
      </c>
      <c r="F3193" s="317" t="s">
        <v>3583</v>
      </c>
      <c r="G3193" s="318" t="s">
        <v>3625</v>
      </c>
      <c r="H3193" s="319">
        <v>0</v>
      </c>
      <c r="I3193" s="319">
        <v>0</v>
      </c>
      <c r="J3193" s="319">
        <v>0</v>
      </c>
      <c r="K3193" s="320">
        <v>30</v>
      </c>
      <c r="L3193" s="320">
        <v>45</v>
      </c>
      <c r="M3193" s="320">
        <v>1</v>
      </c>
      <c r="N3193" s="333" t="s">
        <v>4096</v>
      </c>
      <c r="O3193" s="333" t="s">
        <v>4096</v>
      </c>
      <c r="P3193" s="334" t="s">
        <v>4096</v>
      </c>
      <c r="Q3193" s="146"/>
    </row>
    <row r="3194" spans="3:17" x14ac:dyDescent="0.2">
      <c r="C3194" s="315">
        <v>176</v>
      </c>
      <c r="D3194" s="316" t="s">
        <v>1203</v>
      </c>
      <c r="E3194" s="317" t="s">
        <v>3572</v>
      </c>
      <c r="F3194" s="317" t="s">
        <v>3583</v>
      </c>
      <c r="G3194" s="318" t="s">
        <v>3626</v>
      </c>
      <c r="H3194" s="319">
        <v>0</v>
      </c>
      <c r="I3194" s="319">
        <v>0</v>
      </c>
      <c r="J3194" s="319">
        <v>0</v>
      </c>
      <c r="K3194" s="320">
        <v>30</v>
      </c>
      <c r="L3194" s="320">
        <v>45</v>
      </c>
      <c r="M3194" s="320">
        <v>1</v>
      </c>
      <c r="N3194" s="333" t="s">
        <v>4096</v>
      </c>
      <c r="O3194" s="333" t="s">
        <v>4096</v>
      </c>
      <c r="P3194" s="334" t="s">
        <v>4096</v>
      </c>
      <c r="Q3194" s="146"/>
    </row>
    <row r="3195" spans="3:17" x14ac:dyDescent="0.2">
      <c r="C3195" s="315">
        <v>202</v>
      </c>
      <c r="D3195" s="316" t="s">
        <v>1203</v>
      </c>
      <c r="E3195" s="317" t="s">
        <v>18</v>
      </c>
      <c r="F3195" s="317" t="s">
        <v>3584</v>
      </c>
      <c r="G3195" s="318" t="s">
        <v>3627</v>
      </c>
      <c r="H3195" s="319">
        <v>7.1866666666581303</v>
      </c>
      <c r="I3195" s="319">
        <v>0</v>
      </c>
      <c r="J3195" s="319">
        <v>0</v>
      </c>
      <c r="K3195" s="320">
        <v>30</v>
      </c>
      <c r="L3195" s="320">
        <v>45</v>
      </c>
      <c r="M3195" s="320">
        <v>1</v>
      </c>
      <c r="N3195" s="333" t="s">
        <v>225</v>
      </c>
      <c r="O3195" s="333" t="s">
        <v>225</v>
      </c>
      <c r="P3195" s="334" t="s">
        <v>225</v>
      </c>
      <c r="Q3195" s="146"/>
    </row>
    <row r="3196" spans="3:17" x14ac:dyDescent="0.2">
      <c r="C3196" s="315">
        <v>58</v>
      </c>
      <c r="D3196" s="316" t="s">
        <v>1203</v>
      </c>
      <c r="E3196" s="317" t="s">
        <v>2382</v>
      </c>
      <c r="F3196" s="317" t="s">
        <v>3585</v>
      </c>
      <c r="G3196" s="318" t="s">
        <v>3628</v>
      </c>
      <c r="H3196" s="319">
        <v>1.35</v>
      </c>
      <c r="I3196" s="319">
        <v>0</v>
      </c>
      <c r="J3196" s="319">
        <v>0</v>
      </c>
      <c r="K3196" s="320">
        <v>30</v>
      </c>
      <c r="L3196" s="320">
        <v>45</v>
      </c>
      <c r="M3196" s="320">
        <v>1</v>
      </c>
      <c r="N3196" s="333" t="s">
        <v>225</v>
      </c>
      <c r="O3196" s="333" t="s">
        <v>225</v>
      </c>
      <c r="P3196" s="334" t="s">
        <v>225</v>
      </c>
      <c r="Q3196" s="146"/>
    </row>
    <row r="3197" spans="3:17" x14ac:dyDescent="0.2">
      <c r="C3197" s="315">
        <v>445</v>
      </c>
      <c r="D3197" s="316" t="s">
        <v>1193</v>
      </c>
      <c r="E3197" s="317" t="s">
        <v>2384</v>
      </c>
      <c r="F3197" s="317" t="s">
        <v>3173</v>
      </c>
      <c r="G3197" s="318" t="s">
        <v>4406</v>
      </c>
      <c r="H3197" s="319">
        <v>1.449929394266789</v>
      </c>
      <c r="I3197" s="319">
        <v>0</v>
      </c>
      <c r="J3197" s="319">
        <v>0</v>
      </c>
      <c r="K3197" s="320">
        <v>30</v>
      </c>
      <c r="L3197" s="320">
        <v>45</v>
      </c>
      <c r="M3197" s="320">
        <v>1</v>
      </c>
      <c r="N3197" s="333" t="s">
        <v>4096</v>
      </c>
      <c r="O3197" s="333" t="s">
        <v>4096</v>
      </c>
      <c r="P3197" s="334" t="s">
        <v>4096</v>
      </c>
      <c r="Q3197" s="146"/>
    </row>
    <row r="3198" spans="3:17" x14ac:dyDescent="0.2">
      <c r="C3198" s="315">
        <v>51</v>
      </c>
      <c r="D3198" s="316" t="s">
        <v>1193</v>
      </c>
      <c r="E3198" s="317" t="s">
        <v>2384</v>
      </c>
      <c r="F3198" s="317" t="s">
        <v>3111</v>
      </c>
      <c r="G3198" s="318" t="s">
        <v>4407</v>
      </c>
      <c r="H3198" s="319">
        <v>1.4300000000162982</v>
      </c>
      <c r="I3198" s="319">
        <v>0</v>
      </c>
      <c r="J3198" s="319">
        <v>0</v>
      </c>
      <c r="K3198" s="320">
        <v>30</v>
      </c>
      <c r="L3198" s="320">
        <v>45</v>
      </c>
      <c r="M3198" s="320">
        <v>1</v>
      </c>
      <c r="N3198" s="333" t="s">
        <v>225</v>
      </c>
      <c r="O3198" s="333" t="s">
        <v>225</v>
      </c>
      <c r="P3198" s="334" t="s">
        <v>225</v>
      </c>
      <c r="Q3198" s="146"/>
    </row>
    <row r="3199" spans="3:17" x14ac:dyDescent="0.2">
      <c r="C3199" s="315">
        <v>61</v>
      </c>
      <c r="D3199" s="316" t="s">
        <v>1203</v>
      </c>
      <c r="E3199" s="317" t="s">
        <v>18</v>
      </c>
      <c r="F3199" s="317" t="s">
        <v>3032</v>
      </c>
      <c r="G3199" s="318" t="s">
        <v>3629</v>
      </c>
      <c r="H3199" s="319">
        <v>11.713333333341872</v>
      </c>
      <c r="I3199" s="319">
        <v>0</v>
      </c>
      <c r="J3199" s="319">
        <v>0</v>
      </c>
      <c r="K3199" s="320">
        <v>30</v>
      </c>
      <c r="L3199" s="320">
        <v>45</v>
      </c>
      <c r="M3199" s="320">
        <v>1</v>
      </c>
      <c r="N3199" s="333" t="s">
        <v>225</v>
      </c>
      <c r="O3199" s="333" t="s">
        <v>225</v>
      </c>
      <c r="P3199" s="334" t="s">
        <v>225</v>
      </c>
      <c r="Q3199" s="146"/>
    </row>
    <row r="3200" spans="3:17" x14ac:dyDescent="0.2">
      <c r="C3200" s="315">
        <v>419</v>
      </c>
      <c r="D3200" s="316" t="s">
        <v>1193</v>
      </c>
      <c r="E3200" s="317" t="s">
        <v>2384</v>
      </c>
      <c r="F3200" s="317" t="s">
        <v>3574</v>
      </c>
      <c r="G3200" s="318" t="s">
        <v>3595</v>
      </c>
      <c r="H3200" s="319">
        <v>2.436666666681413</v>
      </c>
      <c r="I3200" s="319">
        <v>0</v>
      </c>
      <c r="J3200" s="319">
        <v>0</v>
      </c>
      <c r="K3200" s="320">
        <v>30</v>
      </c>
      <c r="L3200" s="320">
        <v>45</v>
      </c>
      <c r="M3200" s="320">
        <v>1</v>
      </c>
      <c r="N3200" s="333" t="s">
        <v>225</v>
      </c>
      <c r="O3200" s="333" t="s">
        <v>225</v>
      </c>
      <c r="P3200" s="334" t="s">
        <v>225</v>
      </c>
      <c r="Q3200" s="146"/>
    </row>
    <row r="3201" spans="3:17" x14ac:dyDescent="0.2">
      <c r="C3201" s="315">
        <v>474</v>
      </c>
      <c r="D3201" s="316" t="s">
        <v>1193</v>
      </c>
      <c r="E3201" s="317" t="s">
        <v>3349</v>
      </c>
      <c r="F3201" s="317" t="s">
        <v>3226</v>
      </c>
      <c r="G3201" s="318" t="s">
        <v>3596</v>
      </c>
      <c r="H3201" s="319">
        <v>8.0066666666767556</v>
      </c>
      <c r="I3201" s="319">
        <v>0</v>
      </c>
      <c r="J3201" s="319">
        <v>0</v>
      </c>
      <c r="K3201" s="320">
        <v>30</v>
      </c>
      <c r="L3201" s="320">
        <v>45</v>
      </c>
      <c r="M3201" s="320">
        <v>1</v>
      </c>
      <c r="N3201" s="333" t="s">
        <v>225</v>
      </c>
      <c r="O3201" s="333" t="s">
        <v>225</v>
      </c>
      <c r="P3201" s="334" t="s">
        <v>225</v>
      </c>
      <c r="Q3201" s="146"/>
    </row>
    <row r="3202" spans="3:17" x14ac:dyDescent="0.2">
      <c r="C3202" s="315">
        <v>355</v>
      </c>
      <c r="D3202" s="316" t="s">
        <v>1193</v>
      </c>
      <c r="E3202" s="317" t="s">
        <v>3570</v>
      </c>
      <c r="F3202" s="317" t="s">
        <v>2769</v>
      </c>
      <c r="G3202" s="318" t="s">
        <v>7105</v>
      </c>
      <c r="H3202" s="319" t="s">
        <v>84</v>
      </c>
      <c r="I3202" s="319" t="s">
        <v>84</v>
      </c>
      <c r="J3202" s="319" t="s">
        <v>84</v>
      </c>
      <c r="K3202" s="320">
        <v>30</v>
      </c>
      <c r="L3202" s="320">
        <v>45</v>
      </c>
      <c r="M3202" s="320">
        <v>1</v>
      </c>
      <c r="N3202" s="333" t="s">
        <v>4096</v>
      </c>
      <c r="O3202" s="333" t="s">
        <v>4096</v>
      </c>
      <c r="P3202" s="334" t="s">
        <v>4096</v>
      </c>
      <c r="Q3202" s="146"/>
    </row>
    <row r="3203" spans="3:17" x14ac:dyDescent="0.2">
      <c r="C3203" s="315">
        <v>288</v>
      </c>
      <c r="D3203" s="316" t="s">
        <v>1193</v>
      </c>
      <c r="E3203" s="317" t="s">
        <v>20</v>
      </c>
      <c r="F3203" s="317" t="s">
        <v>2812</v>
      </c>
      <c r="G3203" s="318" t="s">
        <v>3229</v>
      </c>
      <c r="H3203" s="319">
        <v>9.4833333333372138</v>
      </c>
      <c r="I3203" s="319">
        <v>115.99333333333489</v>
      </c>
      <c r="J3203" s="319">
        <v>0.2</v>
      </c>
      <c r="K3203" s="320">
        <v>30</v>
      </c>
      <c r="L3203" s="320">
        <v>45</v>
      </c>
      <c r="M3203" s="320">
        <v>1</v>
      </c>
      <c r="N3203" s="333" t="s">
        <v>225</v>
      </c>
      <c r="O3203" s="333" t="s">
        <v>224</v>
      </c>
      <c r="P3203" s="334" t="s">
        <v>225</v>
      </c>
      <c r="Q3203" s="146"/>
    </row>
    <row r="3204" spans="3:17" x14ac:dyDescent="0.2">
      <c r="C3204" s="315">
        <v>289</v>
      </c>
      <c r="D3204" s="316" t="s">
        <v>1193</v>
      </c>
      <c r="E3204" s="317" t="s">
        <v>20</v>
      </c>
      <c r="F3204" s="317" t="s">
        <v>2812</v>
      </c>
      <c r="G3204" s="318" t="s">
        <v>3230</v>
      </c>
      <c r="H3204" s="319">
        <v>9.5366666667046953</v>
      </c>
      <c r="I3204" s="319">
        <v>283.35999999999768</v>
      </c>
      <c r="J3204" s="319">
        <v>0.4</v>
      </c>
      <c r="K3204" s="320">
        <v>30</v>
      </c>
      <c r="L3204" s="320">
        <v>45</v>
      </c>
      <c r="M3204" s="320">
        <v>1</v>
      </c>
      <c r="N3204" s="333" t="s">
        <v>225</v>
      </c>
      <c r="O3204" s="333" t="s">
        <v>224</v>
      </c>
      <c r="P3204" s="334" t="s">
        <v>225</v>
      </c>
      <c r="Q3204" s="146"/>
    </row>
    <row r="3205" spans="3:17" x14ac:dyDescent="0.2">
      <c r="C3205" s="315">
        <v>365</v>
      </c>
      <c r="D3205" s="316" t="s">
        <v>1193</v>
      </c>
      <c r="E3205" s="317" t="s">
        <v>20</v>
      </c>
      <c r="F3205" s="317" t="s">
        <v>2802</v>
      </c>
      <c r="G3205" s="318" t="s">
        <v>4408</v>
      </c>
      <c r="H3205" s="319">
        <v>8.8200000000069849</v>
      </c>
      <c r="I3205" s="319">
        <v>0.45666666665347294</v>
      </c>
      <c r="J3205" s="319">
        <v>0</v>
      </c>
      <c r="K3205" s="320">
        <v>30</v>
      </c>
      <c r="L3205" s="320">
        <v>45</v>
      </c>
      <c r="M3205" s="320">
        <v>1</v>
      </c>
      <c r="N3205" s="333" t="s">
        <v>225</v>
      </c>
      <c r="O3205" s="333" t="s">
        <v>225</v>
      </c>
      <c r="P3205" s="334" t="s">
        <v>225</v>
      </c>
      <c r="Q3205" s="146"/>
    </row>
    <row r="3206" spans="3:17" x14ac:dyDescent="0.2">
      <c r="C3206" s="315">
        <v>373</v>
      </c>
      <c r="D3206" s="316" t="s">
        <v>1193</v>
      </c>
      <c r="E3206" s="317" t="s">
        <v>20</v>
      </c>
      <c r="F3206" s="317" t="s">
        <v>2802</v>
      </c>
      <c r="G3206" s="318" t="s">
        <v>4409</v>
      </c>
      <c r="H3206" s="319">
        <v>8.813333333318587</v>
      </c>
      <c r="I3206" s="319">
        <v>0</v>
      </c>
      <c r="J3206" s="319">
        <v>0</v>
      </c>
      <c r="K3206" s="320">
        <v>30</v>
      </c>
      <c r="L3206" s="320">
        <v>45</v>
      </c>
      <c r="M3206" s="320">
        <v>1</v>
      </c>
      <c r="N3206" s="333" t="s">
        <v>225</v>
      </c>
      <c r="O3206" s="333" t="s">
        <v>225</v>
      </c>
      <c r="P3206" s="334" t="s">
        <v>225</v>
      </c>
      <c r="Q3206" s="146"/>
    </row>
    <row r="3207" spans="3:17" x14ac:dyDescent="0.2">
      <c r="C3207" s="315">
        <v>374</v>
      </c>
      <c r="D3207" s="316" t="s">
        <v>1193</v>
      </c>
      <c r="E3207" s="317" t="s">
        <v>20</v>
      </c>
      <c r="F3207" s="317" t="s">
        <v>2802</v>
      </c>
      <c r="G3207" s="318" t="s">
        <v>4410</v>
      </c>
      <c r="H3207" s="319">
        <v>5.2399999999674041</v>
      </c>
      <c r="I3207" s="319">
        <v>340.84999999998837</v>
      </c>
      <c r="J3207" s="319">
        <v>0.2</v>
      </c>
      <c r="K3207" s="320">
        <v>30</v>
      </c>
      <c r="L3207" s="320">
        <v>45</v>
      </c>
      <c r="M3207" s="320">
        <v>1</v>
      </c>
      <c r="N3207" s="333" t="s">
        <v>225</v>
      </c>
      <c r="O3207" s="333" t="s">
        <v>224</v>
      </c>
      <c r="P3207" s="334" t="s">
        <v>225</v>
      </c>
      <c r="Q3207" s="146"/>
    </row>
    <row r="3208" spans="3:17" x14ac:dyDescent="0.2">
      <c r="C3208" s="315">
        <v>375</v>
      </c>
      <c r="D3208" s="316" t="s">
        <v>1193</v>
      </c>
      <c r="E3208" s="317" t="s">
        <v>20</v>
      </c>
      <c r="F3208" s="317" t="s">
        <v>2802</v>
      </c>
      <c r="G3208" s="318" t="s">
        <v>4411</v>
      </c>
      <c r="H3208" s="319">
        <v>3.699999999976717</v>
      </c>
      <c r="I3208" s="319">
        <v>340.84999999998837</v>
      </c>
      <c r="J3208" s="319">
        <v>0.2</v>
      </c>
      <c r="K3208" s="320">
        <v>30</v>
      </c>
      <c r="L3208" s="320">
        <v>45</v>
      </c>
      <c r="M3208" s="320">
        <v>1</v>
      </c>
      <c r="N3208" s="333" t="s">
        <v>225</v>
      </c>
      <c r="O3208" s="333" t="s">
        <v>224</v>
      </c>
      <c r="P3208" s="334" t="s">
        <v>225</v>
      </c>
      <c r="Q3208" s="146"/>
    </row>
    <row r="3209" spans="3:17" x14ac:dyDescent="0.2">
      <c r="C3209" s="315">
        <v>116</v>
      </c>
      <c r="D3209" s="316" t="s">
        <v>1193</v>
      </c>
      <c r="E3209" s="317" t="s">
        <v>20</v>
      </c>
      <c r="F3209" s="317" t="s">
        <v>2811</v>
      </c>
      <c r="G3209" s="318" t="s">
        <v>7106</v>
      </c>
      <c r="H3209" s="319" t="s">
        <v>84</v>
      </c>
      <c r="I3209" s="319" t="s">
        <v>84</v>
      </c>
      <c r="J3209" s="319" t="s">
        <v>84</v>
      </c>
      <c r="K3209" s="320">
        <v>30</v>
      </c>
      <c r="L3209" s="320">
        <v>45</v>
      </c>
      <c r="M3209" s="320">
        <v>1</v>
      </c>
      <c r="N3209" s="333" t="s">
        <v>4096</v>
      </c>
      <c r="O3209" s="333" t="s">
        <v>4096</v>
      </c>
      <c r="P3209" s="334" t="s">
        <v>4096</v>
      </c>
      <c r="Q3209" s="146"/>
    </row>
    <row r="3210" spans="3:17" x14ac:dyDescent="0.2">
      <c r="C3210" s="315">
        <v>117</v>
      </c>
      <c r="D3210" s="316" t="s">
        <v>1193</v>
      </c>
      <c r="E3210" s="317" t="s">
        <v>20</v>
      </c>
      <c r="F3210" s="317" t="s">
        <v>2811</v>
      </c>
      <c r="G3210" s="318" t="s">
        <v>7107</v>
      </c>
      <c r="H3210" s="319" t="s">
        <v>84</v>
      </c>
      <c r="I3210" s="319" t="s">
        <v>84</v>
      </c>
      <c r="J3210" s="319" t="s">
        <v>84</v>
      </c>
      <c r="K3210" s="320">
        <v>30</v>
      </c>
      <c r="L3210" s="320">
        <v>45</v>
      </c>
      <c r="M3210" s="320">
        <v>1</v>
      </c>
      <c r="N3210" s="333" t="s">
        <v>4096</v>
      </c>
      <c r="O3210" s="333" t="s">
        <v>4096</v>
      </c>
      <c r="P3210" s="334" t="s">
        <v>4096</v>
      </c>
      <c r="Q3210" s="146"/>
    </row>
    <row r="3211" spans="3:17" x14ac:dyDescent="0.2">
      <c r="C3211" s="315">
        <v>118</v>
      </c>
      <c r="D3211" s="316" t="s">
        <v>1193</v>
      </c>
      <c r="E3211" s="317" t="s">
        <v>20</v>
      </c>
      <c r="F3211" s="317" t="s">
        <v>2818</v>
      </c>
      <c r="G3211" s="318" t="s">
        <v>1198</v>
      </c>
      <c r="H3211" s="319" t="s">
        <v>84</v>
      </c>
      <c r="I3211" s="319" t="s">
        <v>84</v>
      </c>
      <c r="J3211" s="319" t="s">
        <v>84</v>
      </c>
      <c r="K3211" s="320">
        <v>30</v>
      </c>
      <c r="L3211" s="320">
        <v>45</v>
      </c>
      <c r="M3211" s="320">
        <v>1</v>
      </c>
      <c r="N3211" s="333" t="s">
        <v>4096</v>
      </c>
      <c r="O3211" s="333" t="s">
        <v>4096</v>
      </c>
      <c r="P3211" s="334" t="s">
        <v>4096</v>
      </c>
      <c r="Q3211" s="146"/>
    </row>
    <row r="3212" spans="3:17" x14ac:dyDescent="0.2">
      <c r="C3212" s="315">
        <v>119</v>
      </c>
      <c r="D3212" s="316" t="s">
        <v>1193</v>
      </c>
      <c r="E3212" s="317" t="s">
        <v>20</v>
      </c>
      <c r="F3212" s="317" t="s">
        <v>2820</v>
      </c>
      <c r="G3212" s="318" t="s">
        <v>7108</v>
      </c>
      <c r="H3212" s="319" t="s">
        <v>84</v>
      </c>
      <c r="I3212" s="319" t="s">
        <v>84</v>
      </c>
      <c r="J3212" s="319" t="s">
        <v>84</v>
      </c>
      <c r="K3212" s="320">
        <v>30</v>
      </c>
      <c r="L3212" s="320">
        <v>45</v>
      </c>
      <c r="M3212" s="320">
        <v>1</v>
      </c>
      <c r="N3212" s="333" t="s">
        <v>4096</v>
      </c>
      <c r="O3212" s="333" t="s">
        <v>4096</v>
      </c>
      <c r="P3212" s="334" t="s">
        <v>4096</v>
      </c>
      <c r="Q3212" s="146"/>
    </row>
    <row r="3213" spans="3:17" x14ac:dyDescent="0.2">
      <c r="C3213" s="315">
        <v>120</v>
      </c>
      <c r="D3213" s="316" t="s">
        <v>1193</v>
      </c>
      <c r="E3213" s="317" t="s">
        <v>20</v>
      </c>
      <c r="F3213" s="317" t="s">
        <v>2821</v>
      </c>
      <c r="G3213" s="318" t="s">
        <v>7109</v>
      </c>
      <c r="H3213" s="319" t="s">
        <v>84</v>
      </c>
      <c r="I3213" s="319" t="s">
        <v>84</v>
      </c>
      <c r="J3213" s="319" t="s">
        <v>84</v>
      </c>
      <c r="K3213" s="320">
        <v>30</v>
      </c>
      <c r="L3213" s="320">
        <v>45</v>
      </c>
      <c r="M3213" s="320">
        <v>1</v>
      </c>
      <c r="N3213" s="333" t="s">
        <v>4096</v>
      </c>
      <c r="O3213" s="333" t="s">
        <v>4096</v>
      </c>
      <c r="P3213" s="334" t="s">
        <v>4096</v>
      </c>
      <c r="Q3213" s="146"/>
    </row>
    <row r="3214" spans="3:17" x14ac:dyDescent="0.2">
      <c r="C3214" s="315">
        <v>290</v>
      </c>
      <c r="D3214" s="316" t="s">
        <v>1193</v>
      </c>
      <c r="E3214" s="317" t="s">
        <v>20</v>
      </c>
      <c r="F3214" s="317" t="s">
        <v>2821</v>
      </c>
      <c r="G3214" s="318" t="s">
        <v>7110</v>
      </c>
      <c r="H3214" s="319" t="s">
        <v>84</v>
      </c>
      <c r="I3214" s="319" t="s">
        <v>84</v>
      </c>
      <c r="J3214" s="319" t="s">
        <v>84</v>
      </c>
      <c r="K3214" s="320">
        <v>30</v>
      </c>
      <c r="L3214" s="320">
        <v>45</v>
      </c>
      <c r="M3214" s="320">
        <v>1</v>
      </c>
      <c r="N3214" s="333" t="s">
        <v>4096</v>
      </c>
      <c r="O3214" s="333" t="s">
        <v>4096</v>
      </c>
      <c r="P3214" s="334" t="s">
        <v>4096</v>
      </c>
      <c r="Q3214" s="146"/>
    </row>
    <row r="3215" spans="3:17" x14ac:dyDescent="0.2">
      <c r="C3215" s="315">
        <v>291</v>
      </c>
      <c r="D3215" s="316" t="s">
        <v>1193</v>
      </c>
      <c r="E3215" s="317" t="s">
        <v>20</v>
      </c>
      <c r="F3215" s="317" t="s">
        <v>2821</v>
      </c>
      <c r="G3215" s="318" t="s">
        <v>7111</v>
      </c>
      <c r="H3215" s="319" t="s">
        <v>84</v>
      </c>
      <c r="I3215" s="319" t="s">
        <v>84</v>
      </c>
      <c r="J3215" s="319" t="s">
        <v>84</v>
      </c>
      <c r="K3215" s="320">
        <v>30</v>
      </c>
      <c r="L3215" s="320">
        <v>45</v>
      </c>
      <c r="M3215" s="320">
        <v>1</v>
      </c>
      <c r="N3215" s="333" t="s">
        <v>4096</v>
      </c>
      <c r="O3215" s="333" t="s">
        <v>4096</v>
      </c>
      <c r="P3215" s="334" t="s">
        <v>4096</v>
      </c>
      <c r="Q3215" s="146"/>
    </row>
    <row r="3216" spans="3:17" x14ac:dyDescent="0.2">
      <c r="C3216" s="315">
        <v>121</v>
      </c>
      <c r="D3216" s="316" t="s">
        <v>1193</v>
      </c>
      <c r="E3216" s="317" t="s">
        <v>20</v>
      </c>
      <c r="F3216" s="317" t="s">
        <v>2826</v>
      </c>
      <c r="G3216" s="318" t="s">
        <v>7112</v>
      </c>
      <c r="H3216" s="319" t="s">
        <v>84</v>
      </c>
      <c r="I3216" s="319" t="s">
        <v>84</v>
      </c>
      <c r="J3216" s="319" t="s">
        <v>84</v>
      </c>
      <c r="K3216" s="320">
        <v>30</v>
      </c>
      <c r="L3216" s="320">
        <v>45</v>
      </c>
      <c r="M3216" s="320">
        <v>1</v>
      </c>
      <c r="N3216" s="333" t="s">
        <v>4096</v>
      </c>
      <c r="O3216" s="333" t="s">
        <v>4096</v>
      </c>
      <c r="P3216" s="334" t="s">
        <v>4096</v>
      </c>
      <c r="Q3216" s="146"/>
    </row>
    <row r="3217" spans="3:17" x14ac:dyDescent="0.2">
      <c r="C3217" s="315">
        <v>122</v>
      </c>
      <c r="D3217" s="316" t="s">
        <v>1193</v>
      </c>
      <c r="E3217" s="317" t="s">
        <v>20</v>
      </c>
      <c r="F3217" s="317" t="s">
        <v>2807</v>
      </c>
      <c r="G3217" s="318" t="s">
        <v>7113</v>
      </c>
      <c r="H3217" s="319" t="s">
        <v>84</v>
      </c>
      <c r="I3217" s="319" t="s">
        <v>84</v>
      </c>
      <c r="J3217" s="319" t="s">
        <v>84</v>
      </c>
      <c r="K3217" s="320">
        <v>30</v>
      </c>
      <c r="L3217" s="320">
        <v>45</v>
      </c>
      <c r="M3217" s="320">
        <v>1</v>
      </c>
      <c r="N3217" s="333" t="s">
        <v>4096</v>
      </c>
      <c r="O3217" s="333" t="s">
        <v>4096</v>
      </c>
      <c r="P3217" s="334" t="s">
        <v>4096</v>
      </c>
      <c r="Q3217" s="146"/>
    </row>
    <row r="3218" spans="3:17" x14ac:dyDescent="0.2">
      <c r="C3218" s="315">
        <v>123</v>
      </c>
      <c r="D3218" s="316" t="s">
        <v>1193</v>
      </c>
      <c r="E3218" s="317" t="s">
        <v>20</v>
      </c>
      <c r="F3218" s="317" t="s">
        <v>2807</v>
      </c>
      <c r="G3218" s="318" t="s">
        <v>7114</v>
      </c>
      <c r="H3218" s="319" t="s">
        <v>84</v>
      </c>
      <c r="I3218" s="319" t="s">
        <v>84</v>
      </c>
      <c r="J3218" s="319" t="s">
        <v>84</v>
      </c>
      <c r="K3218" s="320">
        <v>30</v>
      </c>
      <c r="L3218" s="320">
        <v>45</v>
      </c>
      <c r="M3218" s="320">
        <v>1</v>
      </c>
      <c r="N3218" s="333" t="s">
        <v>4096</v>
      </c>
      <c r="O3218" s="333" t="s">
        <v>4096</v>
      </c>
      <c r="P3218" s="334" t="s">
        <v>4096</v>
      </c>
      <c r="Q3218" s="146"/>
    </row>
    <row r="3219" spans="3:17" x14ac:dyDescent="0.2">
      <c r="C3219" s="315">
        <v>124</v>
      </c>
      <c r="D3219" s="316" t="s">
        <v>1193</v>
      </c>
      <c r="E3219" s="317" t="s">
        <v>20</v>
      </c>
      <c r="F3219" s="317" t="s">
        <v>2807</v>
      </c>
      <c r="G3219" s="318" t="s">
        <v>7115</v>
      </c>
      <c r="H3219" s="319" t="s">
        <v>84</v>
      </c>
      <c r="I3219" s="319" t="s">
        <v>84</v>
      </c>
      <c r="J3219" s="319" t="s">
        <v>84</v>
      </c>
      <c r="K3219" s="320">
        <v>30</v>
      </c>
      <c r="L3219" s="320">
        <v>45</v>
      </c>
      <c r="M3219" s="320">
        <v>1</v>
      </c>
      <c r="N3219" s="333" t="s">
        <v>4096</v>
      </c>
      <c r="O3219" s="333" t="s">
        <v>4096</v>
      </c>
      <c r="P3219" s="334" t="s">
        <v>4096</v>
      </c>
      <c r="Q3219" s="146"/>
    </row>
    <row r="3220" spans="3:17" x14ac:dyDescent="0.2">
      <c r="C3220" s="315">
        <v>125</v>
      </c>
      <c r="D3220" s="316" t="s">
        <v>1193</v>
      </c>
      <c r="E3220" s="317" t="s">
        <v>20</v>
      </c>
      <c r="F3220" s="317" t="s">
        <v>2807</v>
      </c>
      <c r="G3220" s="318" t="s">
        <v>7116</v>
      </c>
      <c r="H3220" s="319" t="s">
        <v>84</v>
      </c>
      <c r="I3220" s="319" t="s">
        <v>84</v>
      </c>
      <c r="J3220" s="319" t="s">
        <v>84</v>
      </c>
      <c r="K3220" s="320">
        <v>30</v>
      </c>
      <c r="L3220" s="320">
        <v>45</v>
      </c>
      <c r="M3220" s="320">
        <v>1</v>
      </c>
      <c r="N3220" s="333" t="s">
        <v>4096</v>
      </c>
      <c r="O3220" s="333" t="s">
        <v>4096</v>
      </c>
      <c r="P3220" s="334" t="s">
        <v>4096</v>
      </c>
      <c r="Q3220" s="146"/>
    </row>
    <row r="3221" spans="3:17" x14ac:dyDescent="0.2">
      <c r="C3221" s="315">
        <v>126</v>
      </c>
      <c r="D3221" s="316" t="s">
        <v>1193</v>
      </c>
      <c r="E3221" s="317" t="s">
        <v>20</v>
      </c>
      <c r="F3221" s="317" t="s">
        <v>2827</v>
      </c>
      <c r="G3221" s="318" t="s">
        <v>7117</v>
      </c>
      <c r="H3221" s="319" t="s">
        <v>84</v>
      </c>
      <c r="I3221" s="319" t="s">
        <v>84</v>
      </c>
      <c r="J3221" s="319" t="s">
        <v>84</v>
      </c>
      <c r="K3221" s="320">
        <v>30</v>
      </c>
      <c r="L3221" s="320">
        <v>45</v>
      </c>
      <c r="M3221" s="320">
        <v>1</v>
      </c>
      <c r="N3221" s="333" t="s">
        <v>4096</v>
      </c>
      <c r="O3221" s="333" t="s">
        <v>4096</v>
      </c>
      <c r="P3221" s="334" t="s">
        <v>4096</v>
      </c>
      <c r="Q3221" s="146"/>
    </row>
    <row r="3222" spans="3:17" x14ac:dyDescent="0.2">
      <c r="C3222" s="315">
        <v>127</v>
      </c>
      <c r="D3222" s="316" t="s">
        <v>1193</v>
      </c>
      <c r="E3222" s="317" t="s">
        <v>20</v>
      </c>
      <c r="F3222" s="317" t="s">
        <v>2827</v>
      </c>
      <c r="G3222" s="318" t="s">
        <v>7118</v>
      </c>
      <c r="H3222" s="319" t="s">
        <v>84</v>
      </c>
      <c r="I3222" s="319" t="s">
        <v>84</v>
      </c>
      <c r="J3222" s="319" t="s">
        <v>84</v>
      </c>
      <c r="K3222" s="320">
        <v>30</v>
      </c>
      <c r="L3222" s="320">
        <v>45</v>
      </c>
      <c r="M3222" s="320">
        <v>1</v>
      </c>
      <c r="N3222" s="333" t="s">
        <v>4096</v>
      </c>
      <c r="O3222" s="333" t="s">
        <v>4096</v>
      </c>
      <c r="P3222" s="334" t="s">
        <v>4096</v>
      </c>
      <c r="Q3222" s="146"/>
    </row>
    <row r="3223" spans="3:17" x14ac:dyDescent="0.2">
      <c r="C3223" s="315">
        <v>128</v>
      </c>
      <c r="D3223" s="316" t="s">
        <v>1193</v>
      </c>
      <c r="E3223" s="317" t="s">
        <v>20</v>
      </c>
      <c r="F3223" s="317" t="s">
        <v>2827</v>
      </c>
      <c r="G3223" s="318" t="s">
        <v>7119</v>
      </c>
      <c r="H3223" s="319" t="s">
        <v>84</v>
      </c>
      <c r="I3223" s="319" t="s">
        <v>84</v>
      </c>
      <c r="J3223" s="319" t="s">
        <v>84</v>
      </c>
      <c r="K3223" s="320">
        <v>30</v>
      </c>
      <c r="L3223" s="320">
        <v>45</v>
      </c>
      <c r="M3223" s="320">
        <v>1</v>
      </c>
      <c r="N3223" s="333" t="s">
        <v>4096</v>
      </c>
      <c r="O3223" s="333" t="s">
        <v>4096</v>
      </c>
      <c r="P3223" s="334" t="s">
        <v>4096</v>
      </c>
      <c r="Q3223" s="146"/>
    </row>
    <row r="3224" spans="3:17" x14ac:dyDescent="0.2">
      <c r="C3224" s="315">
        <v>129</v>
      </c>
      <c r="D3224" s="316" t="s">
        <v>1193</v>
      </c>
      <c r="E3224" s="317" t="s">
        <v>20</v>
      </c>
      <c r="F3224" s="317" t="s">
        <v>2828</v>
      </c>
      <c r="G3224" s="318" t="s">
        <v>7120</v>
      </c>
      <c r="H3224" s="319" t="s">
        <v>84</v>
      </c>
      <c r="I3224" s="319" t="s">
        <v>84</v>
      </c>
      <c r="J3224" s="319" t="s">
        <v>84</v>
      </c>
      <c r="K3224" s="320">
        <v>30</v>
      </c>
      <c r="L3224" s="320">
        <v>45</v>
      </c>
      <c r="M3224" s="320">
        <v>1</v>
      </c>
      <c r="N3224" s="333" t="s">
        <v>4096</v>
      </c>
      <c r="O3224" s="333" t="s">
        <v>4096</v>
      </c>
      <c r="P3224" s="334" t="s">
        <v>4096</v>
      </c>
      <c r="Q3224" s="146"/>
    </row>
    <row r="3225" spans="3:17" x14ac:dyDescent="0.2">
      <c r="C3225" s="315">
        <v>468</v>
      </c>
      <c r="D3225" s="316" t="s">
        <v>1193</v>
      </c>
      <c r="E3225" s="317" t="s">
        <v>20</v>
      </c>
      <c r="F3225" s="317" t="s">
        <v>2828</v>
      </c>
      <c r="G3225" s="318" t="s">
        <v>7121</v>
      </c>
      <c r="H3225" s="319" t="s">
        <v>84</v>
      </c>
      <c r="I3225" s="319" t="s">
        <v>84</v>
      </c>
      <c r="J3225" s="319" t="s">
        <v>84</v>
      </c>
      <c r="K3225" s="320">
        <v>30</v>
      </c>
      <c r="L3225" s="320">
        <v>45</v>
      </c>
      <c r="M3225" s="320">
        <v>1</v>
      </c>
      <c r="N3225" s="333" t="s">
        <v>4096</v>
      </c>
      <c r="O3225" s="333" t="s">
        <v>4096</v>
      </c>
      <c r="P3225" s="334" t="s">
        <v>4096</v>
      </c>
      <c r="Q3225" s="146"/>
    </row>
    <row r="3226" spans="3:17" x14ac:dyDescent="0.2">
      <c r="C3226" s="315">
        <v>469</v>
      </c>
      <c r="D3226" s="316" t="s">
        <v>1193</v>
      </c>
      <c r="E3226" s="317" t="s">
        <v>20</v>
      </c>
      <c r="F3226" s="317" t="s">
        <v>2828</v>
      </c>
      <c r="G3226" s="318" t="s">
        <v>7122</v>
      </c>
      <c r="H3226" s="319" t="s">
        <v>84</v>
      </c>
      <c r="I3226" s="319" t="s">
        <v>84</v>
      </c>
      <c r="J3226" s="319" t="s">
        <v>84</v>
      </c>
      <c r="K3226" s="320">
        <v>30</v>
      </c>
      <c r="L3226" s="320">
        <v>45</v>
      </c>
      <c r="M3226" s="320">
        <v>1</v>
      </c>
      <c r="N3226" s="333" t="s">
        <v>4096</v>
      </c>
      <c r="O3226" s="333" t="s">
        <v>4096</v>
      </c>
      <c r="P3226" s="334" t="s">
        <v>4096</v>
      </c>
      <c r="Q3226" s="146"/>
    </row>
    <row r="3227" spans="3:17" x14ac:dyDescent="0.2">
      <c r="C3227" s="315">
        <v>470</v>
      </c>
      <c r="D3227" s="316" t="s">
        <v>1193</v>
      </c>
      <c r="E3227" s="317" t="s">
        <v>20</v>
      </c>
      <c r="F3227" s="317" t="s">
        <v>2828</v>
      </c>
      <c r="G3227" s="318" t="s">
        <v>7123</v>
      </c>
      <c r="H3227" s="319" t="s">
        <v>84</v>
      </c>
      <c r="I3227" s="319" t="s">
        <v>84</v>
      </c>
      <c r="J3227" s="319" t="s">
        <v>84</v>
      </c>
      <c r="K3227" s="320">
        <v>30</v>
      </c>
      <c r="L3227" s="320">
        <v>45</v>
      </c>
      <c r="M3227" s="320">
        <v>1</v>
      </c>
      <c r="N3227" s="333" t="s">
        <v>4096</v>
      </c>
      <c r="O3227" s="333" t="s">
        <v>4096</v>
      </c>
      <c r="P3227" s="334" t="s">
        <v>4096</v>
      </c>
      <c r="Q3227" s="146"/>
    </row>
    <row r="3228" spans="3:17" x14ac:dyDescent="0.2">
      <c r="C3228" s="315">
        <v>130</v>
      </c>
      <c r="D3228" s="316" t="s">
        <v>1193</v>
      </c>
      <c r="E3228" s="317" t="s">
        <v>20</v>
      </c>
      <c r="F3228" s="317" t="s">
        <v>2808</v>
      </c>
      <c r="G3228" s="318" t="s">
        <v>7124</v>
      </c>
      <c r="H3228" s="319" t="s">
        <v>84</v>
      </c>
      <c r="I3228" s="319" t="s">
        <v>84</v>
      </c>
      <c r="J3228" s="319" t="s">
        <v>84</v>
      </c>
      <c r="K3228" s="320">
        <v>30</v>
      </c>
      <c r="L3228" s="320">
        <v>45</v>
      </c>
      <c r="M3228" s="320">
        <v>1</v>
      </c>
      <c r="N3228" s="333" t="s">
        <v>4096</v>
      </c>
      <c r="O3228" s="333" t="s">
        <v>4096</v>
      </c>
      <c r="P3228" s="334" t="s">
        <v>4096</v>
      </c>
      <c r="Q3228" s="146"/>
    </row>
    <row r="3229" spans="3:17" x14ac:dyDescent="0.2">
      <c r="C3229" s="315">
        <v>131</v>
      </c>
      <c r="D3229" s="316" t="s">
        <v>1193</v>
      </c>
      <c r="E3229" s="317" t="s">
        <v>20</v>
      </c>
      <c r="F3229" s="317" t="s">
        <v>2808</v>
      </c>
      <c r="G3229" s="318" t="s">
        <v>7125</v>
      </c>
      <c r="H3229" s="319" t="s">
        <v>84</v>
      </c>
      <c r="I3229" s="319" t="s">
        <v>84</v>
      </c>
      <c r="J3229" s="319" t="s">
        <v>84</v>
      </c>
      <c r="K3229" s="320">
        <v>30</v>
      </c>
      <c r="L3229" s="320">
        <v>45</v>
      </c>
      <c r="M3229" s="320">
        <v>1</v>
      </c>
      <c r="N3229" s="333" t="s">
        <v>4096</v>
      </c>
      <c r="O3229" s="333" t="s">
        <v>4096</v>
      </c>
      <c r="P3229" s="334" t="s">
        <v>4096</v>
      </c>
      <c r="Q3229" s="146"/>
    </row>
    <row r="3230" spans="3:17" x14ac:dyDescent="0.2">
      <c r="C3230" s="315">
        <v>132</v>
      </c>
      <c r="D3230" s="316" t="s">
        <v>1193</v>
      </c>
      <c r="E3230" s="317" t="s">
        <v>20</v>
      </c>
      <c r="F3230" s="317" t="s">
        <v>2829</v>
      </c>
      <c r="G3230" s="318" t="s">
        <v>7126</v>
      </c>
      <c r="H3230" s="319" t="s">
        <v>84</v>
      </c>
      <c r="I3230" s="319" t="s">
        <v>84</v>
      </c>
      <c r="J3230" s="319" t="s">
        <v>84</v>
      </c>
      <c r="K3230" s="320">
        <v>30</v>
      </c>
      <c r="L3230" s="320">
        <v>45</v>
      </c>
      <c r="M3230" s="320">
        <v>1</v>
      </c>
      <c r="N3230" s="333" t="s">
        <v>4096</v>
      </c>
      <c r="O3230" s="333" t="s">
        <v>4096</v>
      </c>
      <c r="P3230" s="334" t="s">
        <v>4096</v>
      </c>
      <c r="Q3230" s="146"/>
    </row>
    <row r="3231" spans="3:17" x14ac:dyDescent="0.2">
      <c r="C3231" s="315">
        <v>133</v>
      </c>
      <c r="D3231" s="316" t="s">
        <v>1193</v>
      </c>
      <c r="E3231" s="317" t="s">
        <v>20</v>
      </c>
      <c r="F3231" s="317" t="s">
        <v>2829</v>
      </c>
      <c r="G3231" s="318" t="s">
        <v>7127</v>
      </c>
      <c r="H3231" s="319" t="s">
        <v>84</v>
      </c>
      <c r="I3231" s="319" t="s">
        <v>84</v>
      </c>
      <c r="J3231" s="319" t="s">
        <v>84</v>
      </c>
      <c r="K3231" s="320">
        <v>30</v>
      </c>
      <c r="L3231" s="320">
        <v>45</v>
      </c>
      <c r="M3231" s="320">
        <v>1</v>
      </c>
      <c r="N3231" s="333" t="s">
        <v>4096</v>
      </c>
      <c r="O3231" s="333" t="s">
        <v>4096</v>
      </c>
      <c r="P3231" s="334" t="s">
        <v>4096</v>
      </c>
      <c r="Q3231" s="146"/>
    </row>
    <row r="3232" spans="3:17" x14ac:dyDescent="0.2">
      <c r="C3232" s="315">
        <v>134</v>
      </c>
      <c r="D3232" s="316" t="s">
        <v>1193</v>
      </c>
      <c r="E3232" s="317" t="s">
        <v>20</v>
      </c>
      <c r="F3232" s="317" t="s">
        <v>2829</v>
      </c>
      <c r="G3232" s="318" t="s">
        <v>7128</v>
      </c>
      <c r="H3232" s="319" t="s">
        <v>84</v>
      </c>
      <c r="I3232" s="319" t="s">
        <v>84</v>
      </c>
      <c r="J3232" s="319" t="s">
        <v>84</v>
      </c>
      <c r="K3232" s="320">
        <v>30</v>
      </c>
      <c r="L3232" s="320">
        <v>45</v>
      </c>
      <c r="M3232" s="320">
        <v>1</v>
      </c>
      <c r="N3232" s="333" t="s">
        <v>4096</v>
      </c>
      <c r="O3232" s="333" t="s">
        <v>4096</v>
      </c>
      <c r="P3232" s="334" t="s">
        <v>4096</v>
      </c>
      <c r="Q3232" s="146"/>
    </row>
    <row r="3233" spans="3:17" x14ac:dyDescent="0.2">
      <c r="C3233" s="315">
        <v>476</v>
      </c>
      <c r="D3233" s="316" t="s">
        <v>1193</v>
      </c>
      <c r="E3233" s="317" t="s">
        <v>2276</v>
      </c>
      <c r="F3233" s="317" t="s">
        <v>2866</v>
      </c>
      <c r="G3233" s="318" t="s">
        <v>3231</v>
      </c>
      <c r="H3233" s="319">
        <v>22.380000000062864</v>
      </c>
      <c r="I3233" s="319">
        <v>8.8899999999906871</v>
      </c>
      <c r="J3233" s="319">
        <v>0.2</v>
      </c>
      <c r="K3233" s="320">
        <v>30</v>
      </c>
      <c r="L3233" s="320">
        <v>45</v>
      </c>
      <c r="M3233" s="320">
        <v>1</v>
      </c>
      <c r="N3233" s="333" t="s">
        <v>225</v>
      </c>
      <c r="O3233" s="333" t="s">
        <v>225</v>
      </c>
      <c r="P3233" s="334" t="s">
        <v>225</v>
      </c>
      <c r="Q3233" s="146"/>
    </row>
    <row r="3234" spans="3:17" x14ac:dyDescent="0.2">
      <c r="C3234" s="315">
        <v>174</v>
      </c>
      <c r="D3234" s="316" t="s">
        <v>1193</v>
      </c>
      <c r="E3234" s="317" t="s">
        <v>21</v>
      </c>
      <c r="F3234" s="317" t="s">
        <v>2925</v>
      </c>
      <c r="G3234" s="318" t="s">
        <v>4412</v>
      </c>
      <c r="H3234" s="319">
        <v>0.96666666667442769</v>
      </c>
      <c r="I3234" s="319">
        <v>167.94999999997674</v>
      </c>
      <c r="J3234" s="319">
        <v>0.2</v>
      </c>
      <c r="K3234" s="320">
        <v>30</v>
      </c>
      <c r="L3234" s="320">
        <v>45</v>
      </c>
      <c r="M3234" s="320">
        <v>1</v>
      </c>
      <c r="N3234" s="333" t="s">
        <v>225</v>
      </c>
      <c r="O3234" s="333" t="s">
        <v>224</v>
      </c>
      <c r="P3234" s="334" t="s">
        <v>225</v>
      </c>
      <c r="Q3234" s="146"/>
    </row>
    <row r="3235" spans="3:17" x14ac:dyDescent="0.2">
      <c r="C3235" s="315">
        <v>175</v>
      </c>
      <c r="D3235" s="316" t="s">
        <v>1193</v>
      </c>
      <c r="E3235" s="317" t="s">
        <v>21</v>
      </c>
      <c r="F3235" s="317" t="s">
        <v>2925</v>
      </c>
      <c r="G3235" s="318" t="s">
        <v>4413</v>
      </c>
      <c r="H3235" s="319">
        <v>2.903333333297633</v>
      </c>
      <c r="I3235" s="319">
        <v>168.52333333329298</v>
      </c>
      <c r="J3235" s="319">
        <v>0.2</v>
      </c>
      <c r="K3235" s="320">
        <v>30</v>
      </c>
      <c r="L3235" s="320">
        <v>45</v>
      </c>
      <c r="M3235" s="320">
        <v>1</v>
      </c>
      <c r="N3235" s="333" t="s">
        <v>225</v>
      </c>
      <c r="O3235" s="333" t="s">
        <v>224</v>
      </c>
      <c r="P3235" s="334" t="s">
        <v>225</v>
      </c>
      <c r="Q3235" s="146"/>
    </row>
    <row r="3236" spans="3:17" x14ac:dyDescent="0.2">
      <c r="C3236" s="315">
        <v>1</v>
      </c>
      <c r="D3236" s="316" t="s">
        <v>1193</v>
      </c>
      <c r="E3236" s="317" t="s">
        <v>21</v>
      </c>
      <c r="F3236" s="317" t="s">
        <v>2876</v>
      </c>
      <c r="G3236" s="318" t="s">
        <v>3232</v>
      </c>
      <c r="H3236" s="319">
        <v>94.436666666739626</v>
      </c>
      <c r="I3236" s="319">
        <v>39.99333333332325</v>
      </c>
      <c r="J3236" s="319">
        <v>0</v>
      </c>
      <c r="K3236" s="320">
        <v>30</v>
      </c>
      <c r="L3236" s="320">
        <v>45</v>
      </c>
      <c r="M3236" s="320">
        <v>1</v>
      </c>
      <c r="N3236" s="333" t="s">
        <v>224</v>
      </c>
      <c r="O3236" s="333" t="s">
        <v>225</v>
      </c>
      <c r="P3236" s="334" t="s">
        <v>225</v>
      </c>
      <c r="Q3236" s="146"/>
    </row>
    <row r="3237" spans="3:17" x14ac:dyDescent="0.2">
      <c r="C3237" s="315">
        <v>2</v>
      </c>
      <c r="D3237" s="316" t="s">
        <v>1193</v>
      </c>
      <c r="E3237" s="317" t="s">
        <v>21</v>
      </c>
      <c r="F3237" s="317" t="s">
        <v>2876</v>
      </c>
      <c r="G3237" s="318" t="s">
        <v>3233</v>
      </c>
      <c r="H3237" s="319">
        <v>75.840000000013973</v>
      </c>
      <c r="I3237" s="319">
        <v>66.763333333376792</v>
      </c>
      <c r="J3237" s="319">
        <v>0</v>
      </c>
      <c r="K3237" s="320">
        <v>30</v>
      </c>
      <c r="L3237" s="320">
        <v>45</v>
      </c>
      <c r="M3237" s="320">
        <v>1</v>
      </c>
      <c r="N3237" s="333" t="s">
        <v>224</v>
      </c>
      <c r="O3237" s="333" t="s">
        <v>224</v>
      </c>
      <c r="P3237" s="334" t="s">
        <v>225</v>
      </c>
      <c r="Q3237" s="146"/>
    </row>
    <row r="3238" spans="3:17" x14ac:dyDescent="0.2">
      <c r="C3238" s="315">
        <v>3</v>
      </c>
      <c r="D3238" s="316" t="s">
        <v>1193</v>
      </c>
      <c r="E3238" s="317" t="s">
        <v>21</v>
      </c>
      <c r="F3238" s="317" t="s">
        <v>2876</v>
      </c>
      <c r="G3238" s="318" t="s">
        <v>3234</v>
      </c>
      <c r="H3238" s="319">
        <v>80.159999999986042</v>
      </c>
      <c r="I3238" s="319">
        <v>7.68333333330229</v>
      </c>
      <c r="J3238" s="319">
        <v>0.4</v>
      </c>
      <c r="K3238" s="320">
        <v>30</v>
      </c>
      <c r="L3238" s="320">
        <v>45</v>
      </c>
      <c r="M3238" s="320">
        <v>1</v>
      </c>
      <c r="N3238" s="333" t="s">
        <v>224</v>
      </c>
      <c r="O3238" s="333" t="s">
        <v>225</v>
      </c>
      <c r="P3238" s="334" t="s">
        <v>225</v>
      </c>
      <c r="Q3238" s="146"/>
    </row>
    <row r="3239" spans="3:17" x14ac:dyDescent="0.2">
      <c r="C3239" s="315">
        <v>4</v>
      </c>
      <c r="D3239" s="316" t="s">
        <v>1193</v>
      </c>
      <c r="E3239" s="317" t="s">
        <v>21</v>
      </c>
      <c r="F3239" s="317" t="s">
        <v>2876</v>
      </c>
      <c r="G3239" s="318" t="s">
        <v>3235</v>
      </c>
      <c r="H3239" s="319">
        <v>56.523333333316259</v>
      </c>
      <c r="I3239" s="319">
        <v>40.706666666641837</v>
      </c>
      <c r="J3239" s="319">
        <v>0.4</v>
      </c>
      <c r="K3239" s="320">
        <v>30</v>
      </c>
      <c r="L3239" s="320">
        <v>45</v>
      </c>
      <c r="M3239" s="320">
        <v>1</v>
      </c>
      <c r="N3239" s="333" t="s">
        <v>224</v>
      </c>
      <c r="O3239" s="333" t="s">
        <v>225</v>
      </c>
      <c r="P3239" s="334" t="s">
        <v>225</v>
      </c>
      <c r="Q3239" s="146"/>
    </row>
    <row r="3240" spans="3:17" x14ac:dyDescent="0.2">
      <c r="C3240" s="315">
        <v>292</v>
      </c>
      <c r="D3240" s="316" t="s">
        <v>1193</v>
      </c>
      <c r="E3240" s="317" t="s">
        <v>2414</v>
      </c>
      <c r="F3240" s="317" t="s">
        <v>2892</v>
      </c>
      <c r="G3240" s="318" t="s">
        <v>7129</v>
      </c>
      <c r="H3240" s="319" t="s">
        <v>84</v>
      </c>
      <c r="I3240" s="319" t="s">
        <v>84</v>
      </c>
      <c r="J3240" s="319" t="s">
        <v>84</v>
      </c>
      <c r="K3240" s="320">
        <v>30</v>
      </c>
      <c r="L3240" s="320">
        <v>45</v>
      </c>
      <c r="M3240" s="320">
        <v>1</v>
      </c>
      <c r="N3240" s="333" t="s">
        <v>4096</v>
      </c>
      <c r="O3240" s="333" t="s">
        <v>4096</v>
      </c>
      <c r="P3240" s="334" t="s">
        <v>4096</v>
      </c>
      <c r="Q3240" s="146"/>
    </row>
    <row r="3241" spans="3:17" x14ac:dyDescent="0.2">
      <c r="C3241" s="315">
        <v>293</v>
      </c>
      <c r="D3241" s="316" t="s">
        <v>1193</v>
      </c>
      <c r="E3241" s="317" t="s">
        <v>2414</v>
      </c>
      <c r="F3241" s="317" t="s">
        <v>2891</v>
      </c>
      <c r="G3241" s="318" t="s">
        <v>7130</v>
      </c>
      <c r="H3241" s="319" t="s">
        <v>84</v>
      </c>
      <c r="I3241" s="319" t="s">
        <v>84</v>
      </c>
      <c r="J3241" s="319" t="s">
        <v>84</v>
      </c>
      <c r="K3241" s="320">
        <v>30</v>
      </c>
      <c r="L3241" s="320">
        <v>45</v>
      </c>
      <c r="M3241" s="320">
        <v>1</v>
      </c>
      <c r="N3241" s="333" t="s">
        <v>4096</v>
      </c>
      <c r="O3241" s="333" t="s">
        <v>4096</v>
      </c>
      <c r="P3241" s="334" t="s">
        <v>4096</v>
      </c>
      <c r="Q3241" s="146"/>
    </row>
    <row r="3242" spans="3:17" x14ac:dyDescent="0.2">
      <c r="C3242" s="315">
        <v>170</v>
      </c>
      <c r="D3242" s="316" t="s">
        <v>1193</v>
      </c>
      <c r="E3242" s="317" t="s">
        <v>24</v>
      </c>
      <c r="F3242" s="317" t="s">
        <v>2972</v>
      </c>
      <c r="G3242" s="318" t="s">
        <v>3236</v>
      </c>
      <c r="H3242" s="319" t="s">
        <v>84</v>
      </c>
      <c r="I3242" s="319" t="s">
        <v>84</v>
      </c>
      <c r="J3242" s="319" t="s">
        <v>84</v>
      </c>
      <c r="K3242" s="320">
        <v>30</v>
      </c>
      <c r="L3242" s="320">
        <v>45</v>
      </c>
      <c r="M3242" s="320">
        <v>1</v>
      </c>
      <c r="N3242" s="333" t="s">
        <v>4096</v>
      </c>
      <c r="O3242" s="333" t="s">
        <v>4096</v>
      </c>
      <c r="P3242" s="334" t="s">
        <v>4096</v>
      </c>
      <c r="Q3242" s="146"/>
    </row>
    <row r="3243" spans="3:17" x14ac:dyDescent="0.2">
      <c r="C3243" s="315">
        <v>138</v>
      </c>
      <c r="D3243" s="316" t="s">
        <v>1193</v>
      </c>
      <c r="E3243" s="317" t="s">
        <v>56</v>
      </c>
      <c r="F3243" s="317" t="s">
        <v>2907</v>
      </c>
      <c r="G3243" s="318" t="s">
        <v>3237</v>
      </c>
      <c r="H3243" s="319">
        <v>0.61333333334187046</v>
      </c>
      <c r="I3243" s="319">
        <v>0</v>
      </c>
      <c r="J3243" s="319">
        <v>0</v>
      </c>
      <c r="K3243" s="320">
        <v>30</v>
      </c>
      <c r="L3243" s="320">
        <v>45</v>
      </c>
      <c r="M3243" s="320">
        <v>1</v>
      </c>
      <c r="N3243" s="333" t="s">
        <v>225</v>
      </c>
      <c r="O3243" s="333" t="s">
        <v>225</v>
      </c>
      <c r="P3243" s="334" t="s">
        <v>225</v>
      </c>
      <c r="Q3243" s="146"/>
    </row>
    <row r="3244" spans="3:17" x14ac:dyDescent="0.2">
      <c r="C3244" s="315">
        <v>172</v>
      </c>
      <c r="D3244" s="316" t="s">
        <v>1193</v>
      </c>
      <c r="E3244" s="317" t="s">
        <v>2408</v>
      </c>
      <c r="F3244" s="317" t="s">
        <v>2879</v>
      </c>
      <c r="G3244" s="318" t="s">
        <v>4414</v>
      </c>
      <c r="H3244" s="319">
        <v>3.2566666666651147</v>
      </c>
      <c r="I3244" s="319">
        <v>0</v>
      </c>
      <c r="J3244" s="319">
        <v>0</v>
      </c>
      <c r="K3244" s="320">
        <v>30</v>
      </c>
      <c r="L3244" s="320">
        <v>45</v>
      </c>
      <c r="M3244" s="320">
        <v>1</v>
      </c>
      <c r="N3244" s="333" t="s">
        <v>225</v>
      </c>
      <c r="O3244" s="333" t="s">
        <v>225</v>
      </c>
      <c r="P3244" s="334" t="s">
        <v>225</v>
      </c>
      <c r="Q3244" s="146"/>
    </row>
    <row r="3245" spans="3:17" x14ac:dyDescent="0.2">
      <c r="C3245" s="315">
        <v>173</v>
      </c>
      <c r="D3245" s="316" t="s">
        <v>1193</v>
      </c>
      <c r="E3245" s="317" t="s">
        <v>2408</v>
      </c>
      <c r="F3245" s="317" t="s">
        <v>2879</v>
      </c>
      <c r="G3245" s="318" t="s">
        <v>4415</v>
      </c>
      <c r="H3245" s="319">
        <v>3.2566666666651147</v>
      </c>
      <c r="I3245" s="319">
        <v>0</v>
      </c>
      <c r="J3245" s="319">
        <v>0</v>
      </c>
      <c r="K3245" s="320">
        <v>30</v>
      </c>
      <c r="L3245" s="320">
        <v>45</v>
      </c>
      <c r="M3245" s="320">
        <v>1</v>
      </c>
      <c r="N3245" s="333" t="s">
        <v>225</v>
      </c>
      <c r="O3245" s="333" t="s">
        <v>225</v>
      </c>
      <c r="P3245" s="334" t="s">
        <v>225</v>
      </c>
      <c r="Q3245" s="146"/>
    </row>
    <row r="3246" spans="3:17" x14ac:dyDescent="0.2">
      <c r="C3246" s="315">
        <v>139</v>
      </c>
      <c r="D3246" s="316" t="s">
        <v>1193</v>
      </c>
      <c r="E3246" s="317" t="s">
        <v>58</v>
      </c>
      <c r="F3246" s="317" t="s">
        <v>2935</v>
      </c>
      <c r="G3246" s="318" t="s">
        <v>7131</v>
      </c>
      <c r="H3246" s="319" t="s">
        <v>84</v>
      </c>
      <c r="I3246" s="319" t="s">
        <v>84</v>
      </c>
      <c r="J3246" s="319" t="s">
        <v>84</v>
      </c>
      <c r="K3246" s="320">
        <v>30</v>
      </c>
      <c r="L3246" s="320">
        <v>45</v>
      </c>
      <c r="M3246" s="320">
        <v>1</v>
      </c>
      <c r="N3246" s="333" t="s">
        <v>4096</v>
      </c>
      <c r="O3246" s="333" t="s">
        <v>4096</v>
      </c>
      <c r="P3246" s="334" t="s">
        <v>4096</v>
      </c>
      <c r="Q3246" s="146"/>
    </row>
    <row r="3247" spans="3:17" x14ac:dyDescent="0.2">
      <c r="C3247" s="315">
        <v>298</v>
      </c>
      <c r="D3247" s="316" t="s">
        <v>1193</v>
      </c>
      <c r="E3247" s="317" t="s">
        <v>58</v>
      </c>
      <c r="F3247" s="317" t="s">
        <v>2935</v>
      </c>
      <c r="G3247" s="318" t="s">
        <v>7132</v>
      </c>
      <c r="H3247" s="319" t="s">
        <v>84</v>
      </c>
      <c r="I3247" s="319" t="s">
        <v>84</v>
      </c>
      <c r="J3247" s="319" t="s">
        <v>84</v>
      </c>
      <c r="K3247" s="320">
        <v>30</v>
      </c>
      <c r="L3247" s="320">
        <v>45</v>
      </c>
      <c r="M3247" s="320">
        <v>1</v>
      </c>
      <c r="N3247" s="333" t="s">
        <v>4096</v>
      </c>
      <c r="O3247" s="333" t="s">
        <v>4096</v>
      </c>
      <c r="P3247" s="334" t="s">
        <v>4096</v>
      </c>
      <c r="Q3247" s="146"/>
    </row>
    <row r="3248" spans="3:17" x14ac:dyDescent="0.2">
      <c r="C3248" s="315">
        <v>297</v>
      </c>
      <c r="D3248" s="316" t="s">
        <v>1193</v>
      </c>
      <c r="E3248" s="317" t="s">
        <v>58</v>
      </c>
      <c r="F3248" s="317" t="s">
        <v>2935</v>
      </c>
      <c r="G3248" s="318" t="s">
        <v>7133</v>
      </c>
      <c r="H3248" s="319" t="s">
        <v>84</v>
      </c>
      <c r="I3248" s="319" t="s">
        <v>84</v>
      </c>
      <c r="J3248" s="319" t="s">
        <v>84</v>
      </c>
      <c r="K3248" s="320">
        <v>30</v>
      </c>
      <c r="L3248" s="320">
        <v>45</v>
      </c>
      <c r="M3248" s="320">
        <v>1</v>
      </c>
      <c r="N3248" s="333" t="s">
        <v>4096</v>
      </c>
      <c r="O3248" s="333" t="s">
        <v>4096</v>
      </c>
      <c r="P3248" s="334" t="s">
        <v>4096</v>
      </c>
      <c r="Q3248" s="146"/>
    </row>
    <row r="3249" spans="3:17" x14ac:dyDescent="0.2">
      <c r="C3249" s="315">
        <v>140</v>
      </c>
      <c r="D3249" s="316" t="s">
        <v>1193</v>
      </c>
      <c r="E3249" s="317" t="s">
        <v>58</v>
      </c>
      <c r="F3249" s="317" t="s">
        <v>7134</v>
      </c>
      <c r="G3249" s="318" t="s">
        <v>7135</v>
      </c>
      <c r="H3249" s="319" t="s">
        <v>84</v>
      </c>
      <c r="I3249" s="319" t="s">
        <v>84</v>
      </c>
      <c r="J3249" s="319" t="s">
        <v>84</v>
      </c>
      <c r="K3249" s="320">
        <v>30</v>
      </c>
      <c r="L3249" s="320">
        <v>45</v>
      </c>
      <c r="M3249" s="320">
        <v>1</v>
      </c>
      <c r="N3249" s="333" t="s">
        <v>4096</v>
      </c>
      <c r="O3249" s="333" t="s">
        <v>4096</v>
      </c>
      <c r="P3249" s="334" t="s">
        <v>4096</v>
      </c>
      <c r="Q3249" s="146"/>
    </row>
    <row r="3250" spans="3:17" x14ac:dyDescent="0.2">
      <c r="C3250" s="315">
        <v>299</v>
      </c>
      <c r="D3250" s="316" t="s">
        <v>1193</v>
      </c>
      <c r="E3250" s="317" t="s">
        <v>58</v>
      </c>
      <c r="F3250" s="317" t="s">
        <v>7134</v>
      </c>
      <c r="G3250" s="318" t="s">
        <v>7136</v>
      </c>
      <c r="H3250" s="319" t="s">
        <v>84</v>
      </c>
      <c r="I3250" s="319" t="s">
        <v>84</v>
      </c>
      <c r="J3250" s="319" t="s">
        <v>84</v>
      </c>
      <c r="K3250" s="320">
        <v>30</v>
      </c>
      <c r="L3250" s="320">
        <v>45</v>
      </c>
      <c r="M3250" s="320">
        <v>1</v>
      </c>
      <c r="N3250" s="333" t="s">
        <v>4096</v>
      </c>
      <c r="O3250" s="333" t="s">
        <v>4096</v>
      </c>
      <c r="P3250" s="334" t="s">
        <v>4096</v>
      </c>
      <c r="Q3250" s="146"/>
    </row>
    <row r="3251" spans="3:17" x14ac:dyDescent="0.2">
      <c r="C3251" s="315">
        <v>141</v>
      </c>
      <c r="D3251" s="316" t="s">
        <v>1193</v>
      </c>
      <c r="E3251" s="317" t="s">
        <v>59</v>
      </c>
      <c r="F3251" s="317" t="s">
        <v>2938</v>
      </c>
      <c r="G3251" s="318" t="s">
        <v>7137</v>
      </c>
      <c r="H3251" s="319" t="s">
        <v>84</v>
      </c>
      <c r="I3251" s="319" t="s">
        <v>84</v>
      </c>
      <c r="J3251" s="319" t="s">
        <v>84</v>
      </c>
      <c r="K3251" s="320">
        <v>30</v>
      </c>
      <c r="L3251" s="320">
        <v>45</v>
      </c>
      <c r="M3251" s="320">
        <v>1</v>
      </c>
      <c r="N3251" s="333" t="s">
        <v>4096</v>
      </c>
      <c r="O3251" s="333" t="s">
        <v>4096</v>
      </c>
      <c r="P3251" s="334" t="s">
        <v>4096</v>
      </c>
      <c r="Q3251" s="146"/>
    </row>
    <row r="3252" spans="3:17" x14ac:dyDescent="0.2">
      <c r="C3252" s="315">
        <v>142</v>
      </c>
      <c r="D3252" s="316" t="s">
        <v>1193</v>
      </c>
      <c r="E3252" s="317" t="s">
        <v>59</v>
      </c>
      <c r="F3252" s="317" t="s">
        <v>2939</v>
      </c>
      <c r="G3252" s="318" t="s">
        <v>7138</v>
      </c>
      <c r="H3252" s="319" t="s">
        <v>84</v>
      </c>
      <c r="I3252" s="319" t="s">
        <v>84</v>
      </c>
      <c r="J3252" s="319" t="s">
        <v>84</v>
      </c>
      <c r="K3252" s="320">
        <v>30</v>
      </c>
      <c r="L3252" s="320">
        <v>45</v>
      </c>
      <c r="M3252" s="320">
        <v>1</v>
      </c>
      <c r="N3252" s="333" t="s">
        <v>4096</v>
      </c>
      <c r="O3252" s="333" t="s">
        <v>4096</v>
      </c>
      <c r="P3252" s="334" t="s">
        <v>4096</v>
      </c>
      <c r="Q3252" s="146"/>
    </row>
    <row r="3253" spans="3:17" x14ac:dyDescent="0.2">
      <c r="C3253" s="315">
        <v>176</v>
      </c>
      <c r="D3253" s="316" t="s">
        <v>1193</v>
      </c>
      <c r="E3253" s="317" t="s">
        <v>2412</v>
      </c>
      <c r="F3253" s="317" t="s">
        <v>3303</v>
      </c>
      <c r="G3253" s="318" t="s">
        <v>7139</v>
      </c>
      <c r="H3253" s="319" t="s">
        <v>84</v>
      </c>
      <c r="I3253" s="319" t="s">
        <v>84</v>
      </c>
      <c r="J3253" s="319" t="s">
        <v>84</v>
      </c>
      <c r="K3253" s="320">
        <v>30</v>
      </c>
      <c r="L3253" s="320">
        <v>45</v>
      </c>
      <c r="M3253" s="320">
        <v>1</v>
      </c>
      <c r="N3253" s="333" t="s">
        <v>4096</v>
      </c>
      <c r="O3253" s="333" t="s">
        <v>4096</v>
      </c>
      <c r="P3253" s="334" t="s">
        <v>4096</v>
      </c>
      <c r="Q3253" s="146"/>
    </row>
    <row r="3254" spans="3:17" x14ac:dyDescent="0.2">
      <c r="C3254" s="315">
        <v>171</v>
      </c>
      <c r="D3254" s="316" t="s">
        <v>1193</v>
      </c>
      <c r="E3254" s="317" t="s">
        <v>34</v>
      </c>
      <c r="F3254" s="317" t="s">
        <v>2974</v>
      </c>
      <c r="G3254" s="318" t="s">
        <v>7140</v>
      </c>
      <c r="H3254" s="319" t="s">
        <v>84</v>
      </c>
      <c r="I3254" s="319" t="s">
        <v>84</v>
      </c>
      <c r="J3254" s="319" t="s">
        <v>84</v>
      </c>
      <c r="K3254" s="320">
        <v>30</v>
      </c>
      <c r="L3254" s="320">
        <v>45</v>
      </c>
      <c r="M3254" s="320">
        <v>1</v>
      </c>
      <c r="N3254" s="333" t="s">
        <v>4096</v>
      </c>
      <c r="O3254" s="333" t="s">
        <v>4096</v>
      </c>
      <c r="P3254" s="334" t="s">
        <v>4096</v>
      </c>
      <c r="Q3254" s="146"/>
    </row>
    <row r="3255" spans="3:17" x14ac:dyDescent="0.2">
      <c r="C3255" s="315">
        <v>207</v>
      </c>
      <c r="D3255" s="316" t="s">
        <v>1193</v>
      </c>
      <c r="E3255" s="317" t="s">
        <v>3</v>
      </c>
      <c r="F3255" s="317" t="s">
        <v>2976</v>
      </c>
      <c r="G3255" s="318" t="s">
        <v>3238</v>
      </c>
      <c r="H3255" s="319">
        <v>1.7166666666744277</v>
      </c>
      <c r="I3255" s="319">
        <v>0</v>
      </c>
      <c r="J3255" s="319">
        <v>0</v>
      </c>
      <c r="K3255" s="320">
        <v>30</v>
      </c>
      <c r="L3255" s="320">
        <v>45</v>
      </c>
      <c r="M3255" s="320">
        <v>1</v>
      </c>
      <c r="N3255" s="333" t="s">
        <v>225</v>
      </c>
      <c r="O3255" s="333" t="s">
        <v>225</v>
      </c>
      <c r="P3255" s="334" t="s">
        <v>225</v>
      </c>
      <c r="Q3255" s="146"/>
    </row>
    <row r="3256" spans="3:17" x14ac:dyDescent="0.2">
      <c r="C3256" s="315">
        <v>208</v>
      </c>
      <c r="D3256" s="316" t="s">
        <v>1193</v>
      </c>
      <c r="E3256" s="317" t="s">
        <v>3</v>
      </c>
      <c r="F3256" s="317" t="s">
        <v>2992</v>
      </c>
      <c r="G3256" s="318" t="s">
        <v>4416</v>
      </c>
      <c r="H3256" s="319">
        <v>1.1800000000046567</v>
      </c>
      <c r="I3256" s="319">
        <v>0</v>
      </c>
      <c r="J3256" s="319">
        <v>0</v>
      </c>
      <c r="K3256" s="320">
        <v>30</v>
      </c>
      <c r="L3256" s="320">
        <v>45</v>
      </c>
      <c r="M3256" s="320">
        <v>1</v>
      </c>
      <c r="N3256" s="333" t="s">
        <v>225</v>
      </c>
      <c r="O3256" s="333" t="s">
        <v>225</v>
      </c>
      <c r="P3256" s="334" t="s">
        <v>225</v>
      </c>
      <c r="Q3256" s="146"/>
    </row>
    <row r="3257" spans="3:17" x14ac:dyDescent="0.2">
      <c r="C3257" s="315">
        <v>209</v>
      </c>
      <c r="D3257" s="316" t="s">
        <v>1193</v>
      </c>
      <c r="E3257" s="317" t="s">
        <v>3</v>
      </c>
      <c r="F3257" s="317" t="s">
        <v>2992</v>
      </c>
      <c r="G3257" s="318" t="s">
        <v>4417</v>
      </c>
      <c r="H3257" s="319">
        <v>1.2800000000162983</v>
      </c>
      <c r="I3257" s="319">
        <v>0</v>
      </c>
      <c r="J3257" s="319">
        <v>0</v>
      </c>
      <c r="K3257" s="320">
        <v>30</v>
      </c>
      <c r="L3257" s="320">
        <v>45</v>
      </c>
      <c r="M3257" s="320">
        <v>1</v>
      </c>
      <c r="N3257" s="333" t="s">
        <v>225</v>
      </c>
      <c r="O3257" s="333" t="s">
        <v>225</v>
      </c>
      <c r="P3257" s="334" t="s">
        <v>225</v>
      </c>
      <c r="Q3257" s="146"/>
    </row>
    <row r="3258" spans="3:17" x14ac:dyDescent="0.2">
      <c r="C3258" s="315">
        <v>210</v>
      </c>
      <c r="D3258" s="316" t="s">
        <v>1193</v>
      </c>
      <c r="E3258" s="317" t="s">
        <v>3</v>
      </c>
      <c r="F3258" s="317" t="s">
        <v>2988</v>
      </c>
      <c r="G3258" s="318" t="s">
        <v>3239</v>
      </c>
      <c r="H3258" s="319">
        <v>5.0933333333465276</v>
      </c>
      <c r="I3258" s="319">
        <v>0</v>
      </c>
      <c r="J3258" s="319">
        <v>0</v>
      </c>
      <c r="K3258" s="320">
        <v>30</v>
      </c>
      <c r="L3258" s="320">
        <v>45</v>
      </c>
      <c r="M3258" s="320">
        <v>1</v>
      </c>
      <c r="N3258" s="333" t="s">
        <v>225</v>
      </c>
      <c r="O3258" s="333" t="s">
        <v>225</v>
      </c>
      <c r="P3258" s="334" t="s">
        <v>225</v>
      </c>
      <c r="Q3258" s="146"/>
    </row>
    <row r="3259" spans="3:17" x14ac:dyDescent="0.2">
      <c r="C3259" s="315">
        <v>363</v>
      </c>
      <c r="D3259" s="316" t="s">
        <v>1193</v>
      </c>
      <c r="E3259" s="317" t="s">
        <v>3</v>
      </c>
      <c r="F3259" s="317" t="s">
        <v>3001</v>
      </c>
      <c r="G3259" s="318" t="s">
        <v>4418</v>
      </c>
      <c r="H3259" s="319">
        <v>1.3733333333395423</v>
      </c>
      <c r="I3259" s="319">
        <v>0</v>
      </c>
      <c r="J3259" s="319">
        <v>0</v>
      </c>
      <c r="K3259" s="320">
        <v>30</v>
      </c>
      <c r="L3259" s="320">
        <v>45</v>
      </c>
      <c r="M3259" s="320">
        <v>1</v>
      </c>
      <c r="N3259" s="333" t="s">
        <v>225</v>
      </c>
      <c r="O3259" s="333" t="s">
        <v>225</v>
      </c>
      <c r="P3259" s="334" t="s">
        <v>225</v>
      </c>
      <c r="Q3259" s="146"/>
    </row>
    <row r="3260" spans="3:17" x14ac:dyDescent="0.2">
      <c r="C3260" s="315">
        <v>213</v>
      </c>
      <c r="D3260" s="316" t="s">
        <v>1193</v>
      </c>
      <c r="E3260" s="317" t="s">
        <v>3</v>
      </c>
      <c r="F3260" s="317" t="s">
        <v>3001</v>
      </c>
      <c r="G3260" s="318" t="s">
        <v>3240</v>
      </c>
      <c r="H3260" s="319">
        <v>1.0899999999906869</v>
      </c>
      <c r="I3260" s="319">
        <v>0</v>
      </c>
      <c r="J3260" s="319">
        <v>0</v>
      </c>
      <c r="K3260" s="320">
        <v>30</v>
      </c>
      <c r="L3260" s="320">
        <v>45</v>
      </c>
      <c r="M3260" s="320">
        <v>1</v>
      </c>
      <c r="N3260" s="333" t="s">
        <v>225</v>
      </c>
      <c r="O3260" s="333" t="s">
        <v>225</v>
      </c>
      <c r="P3260" s="334" t="s">
        <v>225</v>
      </c>
      <c r="Q3260" s="146"/>
    </row>
    <row r="3261" spans="3:17" x14ac:dyDescent="0.2">
      <c r="C3261" s="315">
        <v>214</v>
      </c>
      <c r="D3261" s="316" t="s">
        <v>1193</v>
      </c>
      <c r="E3261" s="317" t="s">
        <v>3</v>
      </c>
      <c r="F3261" s="317" t="s">
        <v>3002</v>
      </c>
      <c r="G3261" s="318" t="s">
        <v>4419</v>
      </c>
      <c r="H3261" s="319">
        <v>1.2433333333348857</v>
      </c>
      <c r="I3261" s="319">
        <v>0</v>
      </c>
      <c r="J3261" s="319">
        <v>0</v>
      </c>
      <c r="K3261" s="320">
        <v>30</v>
      </c>
      <c r="L3261" s="320">
        <v>45</v>
      </c>
      <c r="M3261" s="320">
        <v>1</v>
      </c>
      <c r="N3261" s="333" t="s">
        <v>225</v>
      </c>
      <c r="O3261" s="333" t="s">
        <v>225</v>
      </c>
      <c r="P3261" s="334" t="s">
        <v>225</v>
      </c>
      <c r="Q3261" s="146"/>
    </row>
    <row r="3262" spans="3:17" x14ac:dyDescent="0.2">
      <c r="C3262" s="315">
        <v>354</v>
      </c>
      <c r="D3262" s="316" t="s">
        <v>1193</v>
      </c>
      <c r="E3262" s="317" t="s">
        <v>3</v>
      </c>
      <c r="F3262" s="317" t="s">
        <v>3003</v>
      </c>
      <c r="G3262" s="318" t="s">
        <v>3241</v>
      </c>
      <c r="H3262" s="319">
        <v>1.4600000000093134</v>
      </c>
      <c r="I3262" s="319">
        <v>0</v>
      </c>
      <c r="J3262" s="319">
        <v>0</v>
      </c>
      <c r="K3262" s="320">
        <v>30</v>
      </c>
      <c r="L3262" s="320">
        <v>45</v>
      </c>
      <c r="M3262" s="320">
        <v>1</v>
      </c>
      <c r="N3262" s="333" t="s">
        <v>225</v>
      </c>
      <c r="O3262" s="333" t="s">
        <v>225</v>
      </c>
      <c r="P3262" s="334" t="s">
        <v>225</v>
      </c>
      <c r="Q3262" s="146"/>
    </row>
    <row r="3263" spans="3:17" x14ac:dyDescent="0.2">
      <c r="C3263" s="335">
        <v>217</v>
      </c>
      <c r="D3263" s="336" t="s">
        <v>1193</v>
      </c>
      <c r="E3263" s="337" t="s">
        <v>3</v>
      </c>
      <c r="F3263" s="337" t="s">
        <v>2993</v>
      </c>
      <c r="G3263" s="338" t="s">
        <v>4420</v>
      </c>
      <c r="H3263" s="339" t="s">
        <v>84</v>
      </c>
      <c r="I3263" s="339" t="s">
        <v>84</v>
      </c>
      <c r="J3263" s="339" t="s">
        <v>84</v>
      </c>
      <c r="K3263" s="340">
        <v>30</v>
      </c>
      <c r="L3263" s="340">
        <v>45</v>
      </c>
      <c r="M3263" s="340">
        <v>1</v>
      </c>
      <c r="N3263" s="341" t="s">
        <v>4096</v>
      </c>
      <c r="O3263" s="341" t="s">
        <v>4096</v>
      </c>
      <c r="P3263" s="342" t="s">
        <v>4096</v>
      </c>
      <c r="Q3263" s="146"/>
    </row>
    <row r="3264" spans="3:17" x14ac:dyDescent="0.2">
      <c r="C3264" s="335">
        <v>216</v>
      </c>
      <c r="D3264" s="336" t="s">
        <v>1193</v>
      </c>
      <c r="E3264" s="337" t="s">
        <v>3</v>
      </c>
      <c r="F3264" s="337" t="s">
        <v>2993</v>
      </c>
      <c r="G3264" s="338" t="s">
        <v>4421</v>
      </c>
      <c r="H3264" s="339" t="s">
        <v>84</v>
      </c>
      <c r="I3264" s="339" t="s">
        <v>84</v>
      </c>
      <c r="J3264" s="339" t="s">
        <v>84</v>
      </c>
      <c r="K3264" s="340">
        <v>30</v>
      </c>
      <c r="L3264" s="340">
        <v>45</v>
      </c>
      <c r="M3264" s="340">
        <v>1</v>
      </c>
      <c r="N3264" s="341" t="s">
        <v>4096</v>
      </c>
      <c r="O3264" s="341" t="s">
        <v>4096</v>
      </c>
      <c r="P3264" s="342" t="s">
        <v>4096</v>
      </c>
      <c r="Q3264" s="146"/>
    </row>
    <row r="3265" spans="3:17" x14ac:dyDescent="0.2">
      <c r="C3265" s="335">
        <v>364</v>
      </c>
      <c r="D3265" s="336" t="s">
        <v>1193</v>
      </c>
      <c r="E3265" s="337" t="s">
        <v>3</v>
      </c>
      <c r="F3265" s="337" t="s">
        <v>3005</v>
      </c>
      <c r="G3265" s="338" t="s">
        <v>4422</v>
      </c>
      <c r="H3265" s="339">
        <v>0.36000000002095478</v>
      </c>
      <c r="I3265" s="339">
        <v>0</v>
      </c>
      <c r="J3265" s="339">
        <v>0</v>
      </c>
      <c r="K3265" s="340">
        <v>30</v>
      </c>
      <c r="L3265" s="340">
        <v>45</v>
      </c>
      <c r="M3265" s="340">
        <v>1</v>
      </c>
      <c r="N3265" s="341" t="s">
        <v>225</v>
      </c>
      <c r="O3265" s="341" t="s">
        <v>225</v>
      </c>
      <c r="P3265" s="342" t="s">
        <v>225</v>
      </c>
      <c r="Q3265" s="146"/>
    </row>
    <row r="3266" spans="3:17" x14ac:dyDescent="0.2">
      <c r="C3266" s="335">
        <v>215</v>
      </c>
      <c r="D3266" s="336" t="s">
        <v>1193</v>
      </c>
      <c r="E3266" s="337" t="s">
        <v>3</v>
      </c>
      <c r="F3266" s="337" t="s">
        <v>2998</v>
      </c>
      <c r="G3266" s="338" t="s">
        <v>3242</v>
      </c>
      <c r="H3266" s="339">
        <v>1.0133333333535119</v>
      </c>
      <c r="I3266" s="339">
        <v>91.719999999983713</v>
      </c>
      <c r="J3266" s="339">
        <v>0.2</v>
      </c>
      <c r="K3266" s="340">
        <v>30</v>
      </c>
      <c r="L3266" s="340">
        <v>45</v>
      </c>
      <c r="M3266" s="340">
        <v>1</v>
      </c>
      <c r="N3266" s="341" t="s">
        <v>225</v>
      </c>
      <c r="O3266" s="341" t="s">
        <v>224</v>
      </c>
      <c r="P3266" s="342" t="s">
        <v>225</v>
      </c>
      <c r="Q3266" s="146"/>
    </row>
    <row r="3267" spans="3:17" x14ac:dyDescent="0.2">
      <c r="C3267" s="335">
        <v>223</v>
      </c>
      <c r="D3267" s="336" t="s">
        <v>1193</v>
      </c>
      <c r="E3267" s="337" t="s">
        <v>3</v>
      </c>
      <c r="F3267" s="337" t="s">
        <v>3036</v>
      </c>
      <c r="G3267" s="338" t="s">
        <v>3243</v>
      </c>
      <c r="H3267" s="339">
        <v>0.80666666667675602</v>
      </c>
      <c r="I3267" s="339">
        <v>0</v>
      </c>
      <c r="J3267" s="339">
        <v>0</v>
      </c>
      <c r="K3267" s="340">
        <v>30</v>
      </c>
      <c r="L3267" s="340">
        <v>45</v>
      </c>
      <c r="M3267" s="340">
        <v>1</v>
      </c>
      <c r="N3267" s="341" t="s">
        <v>225</v>
      </c>
      <c r="O3267" s="341" t="s">
        <v>225</v>
      </c>
      <c r="P3267" s="342" t="s">
        <v>225</v>
      </c>
      <c r="Q3267" s="146"/>
    </row>
    <row r="3268" spans="3:17" x14ac:dyDescent="0.2">
      <c r="C3268" s="335">
        <v>222</v>
      </c>
      <c r="D3268" s="336" t="s">
        <v>1193</v>
      </c>
      <c r="E3268" s="337" t="s">
        <v>3</v>
      </c>
      <c r="F3268" s="337" t="s">
        <v>3036</v>
      </c>
      <c r="G3268" s="338" t="s">
        <v>3244</v>
      </c>
      <c r="H3268" s="339">
        <v>1.7933333333116026</v>
      </c>
      <c r="I3268" s="339">
        <v>0</v>
      </c>
      <c r="J3268" s="339">
        <v>0</v>
      </c>
      <c r="K3268" s="340">
        <v>30</v>
      </c>
      <c r="L3268" s="340">
        <v>45</v>
      </c>
      <c r="M3268" s="340">
        <v>1</v>
      </c>
      <c r="N3268" s="341" t="s">
        <v>225</v>
      </c>
      <c r="O3268" s="341" t="s">
        <v>225</v>
      </c>
      <c r="P3268" s="342" t="s">
        <v>225</v>
      </c>
      <c r="Q3268" s="146"/>
    </row>
    <row r="3269" spans="3:17" x14ac:dyDescent="0.2">
      <c r="C3269" s="335">
        <v>225</v>
      </c>
      <c r="D3269" s="336" t="s">
        <v>1193</v>
      </c>
      <c r="E3269" s="337" t="s">
        <v>3</v>
      </c>
      <c r="F3269" s="337" t="s">
        <v>3036</v>
      </c>
      <c r="G3269" s="338" t="s">
        <v>3245</v>
      </c>
      <c r="H3269" s="339">
        <v>1.7933333333116026</v>
      </c>
      <c r="I3269" s="339">
        <v>0</v>
      </c>
      <c r="J3269" s="339">
        <v>0</v>
      </c>
      <c r="K3269" s="340">
        <v>30</v>
      </c>
      <c r="L3269" s="340">
        <v>45</v>
      </c>
      <c r="M3269" s="340">
        <v>1</v>
      </c>
      <c r="N3269" s="341" t="s">
        <v>225</v>
      </c>
      <c r="O3269" s="341" t="s">
        <v>225</v>
      </c>
      <c r="P3269" s="342" t="s">
        <v>225</v>
      </c>
      <c r="Q3269" s="146"/>
    </row>
    <row r="3270" spans="3:17" x14ac:dyDescent="0.2">
      <c r="C3270" s="335">
        <v>224</v>
      </c>
      <c r="D3270" s="336" t="s">
        <v>1193</v>
      </c>
      <c r="E3270" s="337" t="s">
        <v>3</v>
      </c>
      <c r="F3270" s="337" t="s">
        <v>3036</v>
      </c>
      <c r="G3270" s="338" t="s">
        <v>3246</v>
      </c>
      <c r="H3270" s="339">
        <v>0.80666666667675602</v>
      </c>
      <c r="I3270" s="339">
        <v>0</v>
      </c>
      <c r="J3270" s="339">
        <v>0</v>
      </c>
      <c r="K3270" s="340">
        <v>30</v>
      </c>
      <c r="L3270" s="340">
        <v>45</v>
      </c>
      <c r="M3270" s="340">
        <v>1</v>
      </c>
      <c r="N3270" s="341" t="s">
        <v>225</v>
      </c>
      <c r="O3270" s="341" t="s">
        <v>225</v>
      </c>
      <c r="P3270" s="342" t="s">
        <v>225</v>
      </c>
      <c r="Q3270" s="146"/>
    </row>
    <row r="3271" spans="3:17" x14ac:dyDescent="0.2">
      <c r="C3271" s="335">
        <v>218</v>
      </c>
      <c r="D3271" s="336" t="s">
        <v>1193</v>
      </c>
      <c r="E3271" s="337" t="s">
        <v>3</v>
      </c>
      <c r="F3271" s="337" t="s">
        <v>3007</v>
      </c>
      <c r="G3271" s="338" t="s">
        <v>4423</v>
      </c>
      <c r="H3271" s="339">
        <v>4.8233333334093915</v>
      </c>
      <c r="I3271" s="339">
        <v>0</v>
      </c>
      <c r="J3271" s="339">
        <v>0</v>
      </c>
      <c r="K3271" s="340">
        <v>30</v>
      </c>
      <c r="L3271" s="340">
        <v>45</v>
      </c>
      <c r="M3271" s="340">
        <v>1</v>
      </c>
      <c r="N3271" s="341" t="s">
        <v>225</v>
      </c>
      <c r="O3271" s="341" t="s">
        <v>225</v>
      </c>
      <c r="P3271" s="342" t="s">
        <v>225</v>
      </c>
      <c r="Q3271" s="146"/>
    </row>
    <row r="3272" spans="3:17" x14ac:dyDescent="0.2">
      <c r="C3272" s="335">
        <v>219</v>
      </c>
      <c r="D3272" s="336" t="s">
        <v>1193</v>
      </c>
      <c r="E3272" s="337" t="s">
        <v>3</v>
      </c>
      <c r="F3272" s="337" t="s">
        <v>3007</v>
      </c>
      <c r="G3272" s="338" t="s">
        <v>4424</v>
      </c>
      <c r="H3272" s="339">
        <v>4.8100000000675216</v>
      </c>
      <c r="I3272" s="339">
        <v>0</v>
      </c>
      <c r="J3272" s="339">
        <v>0</v>
      </c>
      <c r="K3272" s="340">
        <v>30</v>
      </c>
      <c r="L3272" s="340">
        <v>45</v>
      </c>
      <c r="M3272" s="340">
        <v>1</v>
      </c>
      <c r="N3272" s="341" t="s">
        <v>225</v>
      </c>
      <c r="O3272" s="341" t="s">
        <v>225</v>
      </c>
      <c r="P3272" s="342" t="s">
        <v>225</v>
      </c>
      <c r="Q3272" s="146"/>
    </row>
    <row r="3273" spans="3:17" x14ac:dyDescent="0.2">
      <c r="C3273" s="335">
        <v>220</v>
      </c>
      <c r="D3273" s="336" t="s">
        <v>1193</v>
      </c>
      <c r="E3273" s="337" t="s">
        <v>3</v>
      </c>
      <c r="F3273" s="337" t="s">
        <v>3007</v>
      </c>
      <c r="G3273" s="338" t="s">
        <v>4425</v>
      </c>
      <c r="H3273" s="339">
        <v>2.5233333333861085</v>
      </c>
      <c r="I3273" s="339">
        <v>0</v>
      </c>
      <c r="J3273" s="339">
        <v>0</v>
      </c>
      <c r="K3273" s="340">
        <v>30</v>
      </c>
      <c r="L3273" s="340">
        <v>45</v>
      </c>
      <c r="M3273" s="340">
        <v>1</v>
      </c>
      <c r="N3273" s="341" t="s">
        <v>225</v>
      </c>
      <c r="O3273" s="341" t="s">
        <v>225</v>
      </c>
      <c r="P3273" s="342" t="s">
        <v>225</v>
      </c>
      <c r="Q3273" s="146"/>
    </row>
    <row r="3274" spans="3:17" x14ac:dyDescent="0.2">
      <c r="C3274" s="335">
        <v>221</v>
      </c>
      <c r="D3274" s="336" t="s">
        <v>1193</v>
      </c>
      <c r="E3274" s="337" t="s">
        <v>3</v>
      </c>
      <c r="F3274" s="337" t="s">
        <v>3007</v>
      </c>
      <c r="G3274" s="338" t="s">
        <v>4426</v>
      </c>
      <c r="H3274" s="339">
        <v>12.163333333376796</v>
      </c>
      <c r="I3274" s="339">
        <v>0</v>
      </c>
      <c r="J3274" s="339">
        <v>0</v>
      </c>
      <c r="K3274" s="340">
        <v>30</v>
      </c>
      <c r="L3274" s="340">
        <v>45</v>
      </c>
      <c r="M3274" s="340">
        <v>1</v>
      </c>
      <c r="N3274" s="341" t="s">
        <v>225</v>
      </c>
      <c r="O3274" s="341" t="s">
        <v>225</v>
      </c>
      <c r="P3274" s="342" t="s">
        <v>225</v>
      </c>
      <c r="Q3274" s="146"/>
    </row>
    <row r="3275" spans="3:17" x14ac:dyDescent="0.2">
      <c r="C3275" s="335">
        <v>226</v>
      </c>
      <c r="D3275" s="336" t="s">
        <v>1193</v>
      </c>
      <c r="E3275" s="337" t="s">
        <v>3</v>
      </c>
      <c r="F3275" s="337" t="s">
        <v>2980</v>
      </c>
      <c r="G3275" s="338" t="s">
        <v>4427</v>
      </c>
      <c r="H3275" s="339">
        <v>2.853333333344199</v>
      </c>
      <c r="I3275" s="339">
        <v>0</v>
      </c>
      <c r="J3275" s="339">
        <v>0</v>
      </c>
      <c r="K3275" s="340">
        <v>30</v>
      </c>
      <c r="L3275" s="340">
        <v>45</v>
      </c>
      <c r="M3275" s="340">
        <v>1</v>
      </c>
      <c r="N3275" s="341" t="s">
        <v>225</v>
      </c>
      <c r="O3275" s="341" t="s">
        <v>225</v>
      </c>
      <c r="P3275" s="342" t="s">
        <v>225</v>
      </c>
      <c r="Q3275" s="146"/>
    </row>
    <row r="3276" spans="3:17" x14ac:dyDescent="0.2">
      <c r="C3276" s="335">
        <v>227</v>
      </c>
      <c r="D3276" s="336" t="s">
        <v>1193</v>
      </c>
      <c r="E3276" s="337" t="s">
        <v>3</v>
      </c>
      <c r="F3276" s="337" t="s">
        <v>2980</v>
      </c>
      <c r="G3276" s="338" t="s">
        <v>4428</v>
      </c>
      <c r="H3276" s="339">
        <v>2.853333333344199</v>
      </c>
      <c r="I3276" s="339">
        <v>0.3466666666790843</v>
      </c>
      <c r="J3276" s="339">
        <v>0</v>
      </c>
      <c r="K3276" s="340">
        <v>30</v>
      </c>
      <c r="L3276" s="340">
        <v>45</v>
      </c>
      <c r="M3276" s="340">
        <v>1</v>
      </c>
      <c r="N3276" s="341" t="s">
        <v>225</v>
      </c>
      <c r="O3276" s="341" t="s">
        <v>225</v>
      </c>
      <c r="P3276" s="342" t="s">
        <v>225</v>
      </c>
      <c r="Q3276" s="146"/>
    </row>
    <row r="3277" spans="3:17" x14ac:dyDescent="0.2">
      <c r="C3277" s="335">
        <v>534</v>
      </c>
      <c r="D3277" s="336" t="s">
        <v>1193</v>
      </c>
      <c r="E3277" s="337" t="s">
        <v>3</v>
      </c>
      <c r="F3277" s="337" t="s">
        <v>7141</v>
      </c>
      <c r="G3277" s="338" t="s">
        <v>7142</v>
      </c>
      <c r="H3277" s="339">
        <v>2.2059909670623479</v>
      </c>
      <c r="I3277" s="339">
        <v>3.5192348565521687</v>
      </c>
      <c r="J3277" s="339">
        <v>0</v>
      </c>
      <c r="K3277" s="340">
        <v>30</v>
      </c>
      <c r="L3277" s="340">
        <v>45</v>
      </c>
      <c r="M3277" s="340">
        <v>1</v>
      </c>
      <c r="N3277" s="341" t="s">
        <v>4096</v>
      </c>
      <c r="O3277" s="341" t="s">
        <v>4096</v>
      </c>
      <c r="P3277" s="342" t="s">
        <v>4096</v>
      </c>
      <c r="Q3277" s="146"/>
    </row>
    <row r="3278" spans="3:17" x14ac:dyDescent="0.2">
      <c r="C3278" s="335">
        <v>535</v>
      </c>
      <c r="D3278" s="336" t="s">
        <v>1193</v>
      </c>
      <c r="E3278" s="337" t="s">
        <v>3</v>
      </c>
      <c r="F3278" s="337" t="s">
        <v>7141</v>
      </c>
      <c r="G3278" s="338" t="s">
        <v>7142</v>
      </c>
      <c r="H3278" s="339">
        <v>2.2059909670623479</v>
      </c>
      <c r="I3278" s="339">
        <v>3.5192348565521687</v>
      </c>
      <c r="J3278" s="339">
        <v>0</v>
      </c>
      <c r="K3278" s="340">
        <v>30</v>
      </c>
      <c r="L3278" s="340">
        <v>45</v>
      </c>
      <c r="M3278" s="340">
        <v>1</v>
      </c>
      <c r="N3278" s="341" t="s">
        <v>4096</v>
      </c>
      <c r="O3278" s="341" t="s">
        <v>4096</v>
      </c>
      <c r="P3278" s="342" t="s">
        <v>4096</v>
      </c>
      <c r="Q3278" s="146"/>
    </row>
    <row r="3279" spans="3:17" x14ac:dyDescent="0.2">
      <c r="C3279" s="335">
        <v>7</v>
      </c>
      <c r="D3279" s="336" t="s">
        <v>1193</v>
      </c>
      <c r="E3279" s="337" t="s">
        <v>18</v>
      </c>
      <c r="F3279" s="337" t="s">
        <v>3021</v>
      </c>
      <c r="G3279" s="338" t="s">
        <v>3247</v>
      </c>
      <c r="H3279" s="339">
        <v>15.833333333290648</v>
      </c>
      <c r="I3279" s="339">
        <v>93.259999999974397</v>
      </c>
      <c r="J3279" s="339">
        <v>1.8</v>
      </c>
      <c r="K3279" s="340">
        <v>30</v>
      </c>
      <c r="L3279" s="340">
        <v>45</v>
      </c>
      <c r="M3279" s="340">
        <v>1</v>
      </c>
      <c r="N3279" s="341" t="s">
        <v>225</v>
      </c>
      <c r="O3279" s="341" t="s">
        <v>224</v>
      </c>
      <c r="P3279" s="342" t="s">
        <v>224</v>
      </c>
      <c r="Q3279" s="146"/>
    </row>
    <row r="3280" spans="3:17" x14ac:dyDescent="0.2">
      <c r="C3280" s="335">
        <v>13</v>
      </c>
      <c r="D3280" s="336" t="s">
        <v>1193</v>
      </c>
      <c r="E3280" s="337" t="s">
        <v>18</v>
      </c>
      <c r="F3280" s="337" t="s">
        <v>3021</v>
      </c>
      <c r="G3280" s="338" t="s">
        <v>3248</v>
      </c>
      <c r="H3280" s="339">
        <v>5.1799999999813737</v>
      </c>
      <c r="I3280" s="339">
        <v>2.3966666666558014</v>
      </c>
      <c r="J3280" s="339">
        <v>0.2</v>
      </c>
      <c r="K3280" s="340">
        <v>30</v>
      </c>
      <c r="L3280" s="340">
        <v>45</v>
      </c>
      <c r="M3280" s="340">
        <v>1</v>
      </c>
      <c r="N3280" s="341" t="s">
        <v>225</v>
      </c>
      <c r="O3280" s="341" t="s">
        <v>225</v>
      </c>
      <c r="P3280" s="342" t="s">
        <v>225</v>
      </c>
      <c r="Q3280" s="146"/>
    </row>
    <row r="3281" spans="3:17" x14ac:dyDescent="0.2">
      <c r="C3281" s="335">
        <v>9</v>
      </c>
      <c r="D3281" s="336" t="s">
        <v>1193</v>
      </c>
      <c r="E3281" s="337" t="s">
        <v>18</v>
      </c>
      <c r="F3281" s="337" t="s">
        <v>3021</v>
      </c>
      <c r="G3281" s="338" t="s">
        <v>3249</v>
      </c>
      <c r="H3281" s="339">
        <v>297.75333333330929</v>
      </c>
      <c r="I3281" s="339">
        <v>0</v>
      </c>
      <c r="J3281" s="339">
        <v>0</v>
      </c>
      <c r="K3281" s="340">
        <v>30</v>
      </c>
      <c r="L3281" s="340">
        <v>45</v>
      </c>
      <c r="M3281" s="340">
        <v>1</v>
      </c>
      <c r="N3281" s="341" t="s">
        <v>224</v>
      </c>
      <c r="O3281" s="341" t="s">
        <v>225</v>
      </c>
      <c r="P3281" s="342" t="s">
        <v>225</v>
      </c>
      <c r="Q3281" s="146"/>
    </row>
    <row r="3282" spans="3:17" x14ac:dyDescent="0.2">
      <c r="C3282" s="335">
        <v>8</v>
      </c>
      <c r="D3282" s="336" t="s">
        <v>1193</v>
      </c>
      <c r="E3282" s="337" t="s">
        <v>18</v>
      </c>
      <c r="F3282" s="337" t="s">
        <v>3021</v>
      </c>
      <c r="G3282" s="338" t="s">
        <v>3250</v>
      </c>
      <c r="H3282" s="339">
        <v>361.12000000001865</v>
      </c>
      <c r="I3282" s="339">
        <v>0</v>
      </c>
      <c r="J3282" s="339">
        <v>0</v>
      </c>
      <c r="K3282" s="340">
        <v>30</v>
      </c>
      <c r="L3282" s="340">
        <v>45</v>
      </c>
      <c r="M3282" s="340">
        <v>1</v>
      </c>
      <c r="N3282" s="341" t="s">
        <v>224</v>
      </c>
      <c r="O3282" s="341" t="s">
        <v>225</v>
      </c>
      <c r="P3282" s="342" t="s">
        <v>225</v>
      </c>
      <c r="Q3282" s="146"/>
    </row>
    <row r="3283" spans="3:17" x14ac:dyDescent="0.2">
      <c r="C3283" s="335">
        <v>12</v>
      </c>
      <c r="D3283" s="336" t="s">
        <v>1193</v>
      </c>
      <c r="E3283" s="337" t="s">
        <v>18</v>
      </c>
      <c r="F3283" s="337" t="s">
        <v>3021</v>
      </c>
      <c r="G3283" s="338" t="s">
        <v>3251</v>
      </c>
      <c r="H3283" s="339">
        <v>335.33999999997906</v>
      </c>
      <c r="I3283" s="339">
        <v>0</v>
      </c>
      <c r="J3283" s="339">
        <v>0</v>
      </c>
      <c r="K3283" s="340">
        <v>30</v>
      </c>
      <c r="L3283" s="340">
        <v>45</v>
      </c>
      <c r="M3283" s="340">
        <v>1</v>
      </c>
      <c r="N3283" s="341" t="s">
        <v>224</v>
      </c>
      <c r="O3283" s="341" t="s">
        <v>225</v>
      </c>
      <c r="P3283" s="342" t="s">
        <v>225</v>
      </c>
      <c r="Q3283" s="146"/>
    </row>
    <row r="3284" spans="3:17" x14ac:dyDescent="0.2">
      <c r="C3284" s="335">
        <v>15</v>
      </c>
      <c r="D3284" s="336" t="s">
        <v>1193</v>
      </c>
      <c r="E3284" s="337" t="s">
        <v>18</v>
      </c>
      <c r="F3284" s="337" t="s">
        <v>3021</v>
      </c>
      <c r="G3284" s="338" t="s">
        <v>3252</v>
      </c>
      <c r="H3284" s="339">
        <v>247.70333333333258</v>
      </c>
      <c r="I3284" s="339">
        <v>1668.6999999999769</v>
      </c>
      <c r="J3284" s="339">
        <v>0.4</v>
      </c>
      <c r="K3284" s="340">
        <v>30</v>
      </c>
      <c r="L3284" s="340">
        <v>45</v>
      </c>
      <c r="M3284" s="340">
        <v>1</v>
      </c>
      <c r="N3284" s="341" t="s">
        <v>224</v>
      </c>
      <c r="O3284" s="341" t="s">
        <v>224</v>
      </c>
      <c r="P3284" s="342" t="s">
        <v>225</v>
      </c>
      <c r="Q3284" s="146"/>
    </row>
    <row r="3285" spans="3:17" x14ac:dyDescent="0.2">
      <c r="C3285" s="335">
        <v>10</v>
      </c>
      <c r="D3285" s="336" t="s">
        <v>1193</v>
      </c>
      <c r="E3285" s="337" t="s">
        <v>18</v>
      </c>
      <c r="F3285" s="337" t="s">
        <v>3021</v>
      </c>
      <c r="G3285" s="338" t="s">
        <v>3253</v>
      </c>
      <c r="H3285" s="339">
        <v>419.5533333333093</v>
      </c>
      <c r="I3285" s="339">
        <v>5.6400000000139698</v>
      </c>
      <c r="J3285" s="339">
        <v>0</v>
      </c>
      <c r="K3285" s="340">
        <v>30</v>
      </c>
      <c r="L3285" s="340">
        <v>45</v>
      </c>
      <c r="M3285" s="340">
        <v>1</v>
      </c>
      <c r="N3285" s="341" t="s">
        <v>224</v>
      </c>
      <c r="O3285" s="341" t="s">
        <v>225</v>
      </c>
      <c r="P3285" s="342" t="s">
        <v>225</v>
      </c>
      <c r="Q3285" s="146"/>
    </row>
    <row r="3286" spans="3:17" x14ac:dyDescent="0.2">
      <c r="C3286" s="335">
        <v>14</v>
      </c>
      <c r="D3286" s="336" t="s">
        <v>1193</v>
      </c>
      <c r="E3286" s="337" t="s">
        <v>18</v>
      </c>
      <c r="F3286" s="337" t="s">
        <v>3021</v>
      </c>
      <c r="G3286" s="338" t="s">
        <v>3254</v>
      </c>
      <c r="H3286" s="339">
        <v>9.7666666666511457</v>
      </c>
      <c r="I3286" s="339">
        <v>0</v>
      </c>
      <c r="J3286" s="339">
        <v>0</v>
      </c>
      <c r="K3286" s="340">
        <v>30</v>
      </c>
      <c r="L3286" s="340">
        <v>45</v>
      </c>
      <c r="M3286" s="340">
        <v>1</v>
      </c>
      <c r="N3286" s="341" t="s">
        <v>225</v>
      </c>
      <c r="O3286" s="341" t="s">
        <v>225</v>
      </c>
      <c r="P3286" s="342" t="s">
        <v>225</v>
      </c>
      <c r="Q3286" s="146"/>
    </row>
    <row r="3287" spans="3:17" x14ac:dyDescent="0.2">
      <c r="C3287" s="335">
        <v>179</v>
      </c>
      <c r="D3287" s="336" t="s">
        <v>1193</v>
      </c>
      <c r="E3287" s="337" t="s">
        <v>18</v>
      </c>
      <c r="F3287" s="337" t="s">
        <v>3021</v>
      </c>
      <c r="G3287" s="338" t="s">
        <v>4429</v>
      </c>
      <c r="H3287" s="339">
        <v>3.3033333333441988</v>
      </c>
      <c r="I3287" s="339">
        <v>44.086666666658132</v>
      </c>
      <c r="J3287" s="339">
        <v>0</v>
      </c>
      <c r="K3287" s="340">
        <v>30</v>
      </c>
      <c r="L3287" s="340">
        <v>45</v>
      </c>
      <c r="M3287" s="340">
        <v>1</v>
      </c>
      <c r="N3287" s="341" t="s">
        <v>225</v>
      </c>
      <c r="O3287" s="341" t="s">
        <v>225</v>
      </c>
      <c r="P3287" s="342" t="s">
        <v>225</v>
      </c>
      <c r="Q3287" s="146"/>
    </row>
    <row r="3288" spans="3:17" x14ac:dyDescent="0.2">
      <c r="C3288" s="335">
        <v>11</v>
      </c>
      <c r="D3288" s="336" t="s">
        <v>1193</v>
      </c>
      <c r="E3288" s="337" t="s">
        <v>18</v>
      </c>
      <c r="F3288" s="337" t="s">
        <v>3021</v>
      </c>
      <c r="G3288" s="338" t="s">
        <v>3255</v>
      </c>
      <c r="H3288" s="339">
        <v>171.60666666661857</v>
      </c>
      <c r="I3288" s="339">
        <v>0</v>
      </c>
      <c r="J3288" s="339">
        <v>0</v>
      </c>
      <c r="K3288" s="340">
        <v>30</v>
      </c>
      <c r="L3288" s="340">
        <v>45</v>
      </c>
      <c r="M3288" s="340">
        <v>1</v>
      </c>
      <c r="N3288" s="341" t="s">
        <v>224</v>
      </c>
      <c r="O3288" s="341" t="s">
        <v>225</v>
      </c>
      <c r="P3288" s="342" t="s">
        <v>225</v>
      </c>
      <c r="Q3288" s="146"/>
    </row>
    <row r="3289" spans="3:17" x14ac:dyDescent="0.2">
      <c r="C3289" s="335">
        <v>180</v>
      </c>
      <c r="D3289" s="336" t="s">
        <v>1193</v>
      </c>
      <c r="E3289" s="337" t="s">
        <v>18</v>
      </c>
      <c r="F3289" s="337" t="s">
        <v>3021</v>
      </c>
      <c r="G3289" s="338" t="s">
        <v>4430</v>
      </c>
      <c r="H3289" s="339">
        <v>19.466666666662789</v>
      </c>
      <c r="I3289" s="339">
        <v>1.0033333333558403</v>
      </c>
      <c r="J3289" s="339">
        <v>0.4</v>
      </c>
      <c r="K3289" s="340">
        <v>30</v>
      </c>
      <c r="L3289" s="340">
        <v>45</v>
      </c>
      <c r="M3289" s="340">
        <v>1</v>
      </c>
      <c r="N3289" s="341" t="s">
        <v>225</v>
      </c>
      <c r="O3289" s="341" t="s">
        <v>225</v>
      </c>
      <c r="P3289" s="342" t="s">
        <v>225</v>
      </c>
      <c r="Q3289" s="146"/>
    </row>
    <row r="3290" spans="3:17" x14ac:dyDescent="0.2">
      <c r="C3290" s="335">
        <v>178</v>
      </c>
      <c r="D3290" s="336" t="s">
        <v>1193</v>
      </c>
      <c r="E3290" s="337" t="s">
        <v>18</v>
      </c>
      <c r="F3290" s="337" t="s">
        <v>3021</v>
      </c>
      <c r="G3290" s="338" t="s">
        <v>4431</v>
      </c>
      <c r="H3290" s="339">
        <v>14.209999999904539</v>
      </c>
      <c r="I3290" s="339">
        <v>163.01666666666279</v>
      </c>
      <c r="J3290" s="339">
        <v>0.4</v>
      </c>
      <c r="K3290" s="340">
        <v>30</v>
      </c>
      <c r="L3290" s="340">
        <v>45</v>
      </c>
      <c r="M3290" s="340">
        <v>1</v>
      </c>
      <c r="N3290" s="341" t="s">
        <v>225</v>
      </c>
      <c r="O3290" s="341" t="s">
        <v>224</v>
      </c>
      <c r="P3290" s="342" t="s">
        <v>225</v>
      </c>
      <c r="Q3290" s="146"/>
    </row>
    <row r="3291" spans="3:17" x14ac:dyDescent="0.2">
      <c r="C3291" s="335">
        <v>181</v>
      </c>
      <c r="D3291" s="336" t="s">
        <v>1193</v>
      </c>
      <c r="E3291" s="337" t="s">
        <v>18</v>
      </c>
      <c r="F3291" s="337" t="s">
        <v>3021</v>
      </c>
      <c r="G3291" s="338" t="s">
        <v>3256</v>
      </c>
      <c r="H3291" s="339">
        <v>156.74000000000234</v>
      </c>
      <c r="I3291" s="339">
        <v>0</v>
      </c>
      <c r="J3291" s="339">
        <v>0</v>
      </c>
      <c r="K3291" s="340">
        <v>30</v>
      </c>
      <c r="L3291" s="340">
        <v>45</v>
      </c>
      <c r="M3291" s="340">
        <v>1</v>
      </c>
      <c r="N3291" s="341" t="s">
        <v>224</v>
      </c>
      <c r="O3291" s="341" t="s">
        <v>225</v>
      </c>
      <c r="P3291" s="342" t="s">
        <v>225</v>
      </c>
      <c r="Q3291" s="146"/>
    </row>
    <row r="3292" spans="3:17" x14ac:dyDescent="0.2">
      <c r="C3292" s="335">
        <v>16</v>
      </c>
      <c r="D3292" s="336" t="s">
        <v>1193</v>
      </c>
      <c r="E3292" s="337" t="s">
        <v>18</v>
      </c>
      <c r="F3292" s="337" t="s">
        <v>3032</v>
      </c>
      <c r="G3292" s="338" t="s">
        <v>3257</v>
      </c>
      <c r="H3292" s="339">
        <v>24.146666666655804</v>
      </c>
      <c r="I3292" s="339">
        <v>11.11666666668607</v>
      </c>
      <c r="J3292" s="339">
        <v>0.2</v>
      </c>
      <c r="K3292" s="340">
        <v>30</v>
      </c>
      <c r="L3292" s="340">
        <v>45</v>
      </c>
      <c r="M3292" s="340">
        <v>1</v>
      </c>
      <c r="N3292" s="341" t="s">
        <v>225</v>
      </c>
      <c r="O3292" s="341" t="s">
        <v>225</v>
      </c>
      <c r="P3292" s="342" t="s">
        <v>225</v>
      </c>
      <c r="Q3292" s="146"/>
    </row>
    <row r="3293" spans="3:17" x14ac:dyDescent="0.2">
      <c r="C3293" s="335">
        <v>183</v>
      </c>
      <c r="D3293" s="336" t="s">
        <v>1193</v>
      </c>
      <c r="E3293" s="337" t="s">
        <v>18</v>
      </c>
      <c r="F3293" s="337" t="s">
        <v>2757</v>
      </c>
      <c r="G3293" s="338" t="s">
        <v>4432</v>
      </c>
      <c r="H3293" s="339">
        <v>5.3133333333302293</v>
      </c>
      <c r="I3293" s="339">
        <v>0.27000000000698493</v>
      </c>
      <c r="J3293" s="339">
        <v>0</v>
      </c>
      <c r="K3293" s="340">
        <v>30</v>
      </c>
      <c r="L3293" s="340">
        <v>45</v>
      </c>
      <c r="M3293" s="340">
        <v>1</v>
      </c>
      <c r="N3293" s="341" t="s">
        <v>225</v>
      </c>
      <c r="O3293" s="341" t="s">
        <v>225</v>
      </c>
      <c r="P3293" s="342" t="s">
        <v>225</v>
      </c>
      <c r="Q3293" s="146"/>
    </row>
    <row r="3294" spans="3:17" x14ac:dyDescent="0.2">
      <c r="C3294" s="335">
        <v>182</v>
      </c>
      <c r="D3294" s="336" t="s">
        <v>1193</v>
      </c>
      <c r="E3294" s="337" t="s">
        <v>18</v>
      </c>
      <c r="F3294" s="337" t="s">
        <v>2757</v>
      </c>
      <c r="G3294" s="338" t="s">
        <v>4433</v>
      </c>
      <c r="H3294" s="339">
        <v>3.1566666666534733</v>
      </c>
      <c r="I3294" s="339">
        <v>0.27000000000698493</v>
      </c>
      <c r="J3294" s="339">
        <v>0</v>
      </c>
      <c r="K3294" s="340">
        <v>30</v>
      </c>
      <c r="L3294" s="340">
        <v>45</v>
      </c>
      <c r="M3294" s="340">
        <v>1</v>
      </c>
      <c r="N3294" s="341" t="s">
        <v>225</v>
      </c>
      <c r="O3294" s="341" t="s">
        <v>225</v>
      </c>
      <c r="P3294" s="342" t="s">
        <v>225</v>
      </c>
      <c r="Q3294" s="146"/>
    </row>
    <row r="3295" spans="3:17" x14ac:dyDescent="0.2">
      <c r="C3295" s="335">
        <v>187</v>
      </c>
      <c r="D3295" s="336" t="s">
        <v>1193</v>
      </c>
      <c r="E3295" s="337" t="s">
        <v>18</v>
      </c>
      <c r="F3295" s="337" t="s">
        <v>2724</v>
      </c>
      <c r="G3295" s="338" t="s">
        <v>3258</v>
      </c>
      <c r="H3295" s="339">
        <v>1075.0633333333069</v>
      </c>
      <c r="I3295" s="339">
        <v>15.046666666679085</v>
      </c>
      <c r="J3295" s="339">
        <v>0.2</v>
      </c>
      <c r="K3295" s="340">
        <v>30</v>
      </c>
      <c r="L3295" s="340">
        <v>45</v>
      </c>
      <c r="M3295" s="340">
        <v>1</v>
      </c>
      <c r="N3295" s="341" t="s">
        <v>224</v>
      </c>
      <c r="O3295" s="341" t="s">
        <v>225</v>
      </c>
      <c r="P3295" s="342" t="s">
        <v>225</v>
      </c>
      <c r="Q3295" s="146"/>
    </row>
    <row r="3296" spans="3:17" x14ac:dyDescent="0.2">
      <c r="C3296" s="335">
        <v>188</v>
      </c>
      <c r="D3296" s="336" t="s">
        <v>1193</v>
      </c>
      <c r="E3296" s="337" t="s">
        <v>18</v>
      </c>
      <c r="F3296" s="337" t="s">
        <v>3022</v>
      </c>
      <c r="G3296" s="338" t="s">
        <v>4434</v>
      </c>
      <c r="H3296" s="339">
        <v>13.539999999955763</v>
      </c>
      <c r="I3296" s="339">
        <v>0</v>
      </c>
      <c r="J3296" s="339">
        <v>0</v>
      </c>
      <c r="K3296" s="340">
        <v>30</v>
      </c>
      <c r="L3296" s="340">
        <v>45</v>
      </c>
      <c r="M3296" s="340">
        <v>1</v>
      </c>
      <c r="N3296" s="341" t="s">
        <v>225</v>
      </c>
      <c r="O3296" s="341" t="s">
        <v>225</v>
      </c>
      <c r="P3296" s="342" t="s">
        <v>225</v>
      </c>
      <c r="Q3296" s="146"/>
    </row>
    <row r="3297" spans="3:17" x14ac:dyDescent="0.2">
      <c r="C3297" s="335">
        <v>189</v>
      </c>
      <c r="D3297" s="336" t="s">
        <v>1193</v>
      </c>
      <c r="E3297" s="337" t="s">
        <v>18</v>
      </c>
      <c r="F3297" s="337" t="s">
        <v>3022</v>
      </c>
      <c r="G3297" s="338" t="s">
        <v>4435</v>
      </c>
      <c r="H3297" s="339">
        <v>9.1366666666930545</v>
      </c>
      <c r="I3297" s="339">
        <v>53.526666666730307</v>
      </c>
      <c r="J3297" s="339">
        <v>0.8</v>
      </c>
      <c r="K3297" s="340">
        <v>30</v>
      </c>
      <c r="L3297" s="340">
        <v>45</v>
      </c>
      <c r="M3297" s="340">
        <v>1</v>
      </c>
      <c r="N3297" s="341" t="s">
        <v>225</v>
      </c>
      <c r="O3297" s="341" t="s">
        <v>224</v>
      </c>
      <c r="P3297" s="342" t="s">
        <v>225</v>
      </c>
      <c r="Q3297" s="146"/>
    </row>
    <row r="3298" spans="3:17" x14ac:dyDescent="0.2">
      <c r="C3298" s="335">
        <v>17</v>
      </c>
      <c r="D3298" s="336" t="s">
        <v>1193</v>
      </c>
      <c r="E3298" s="337" t="s">
        <v>18</v>
      </c>
      <c r="F3298" s="337" t="s">
        <v>3022</v>
      </c>
      <c r="G3298" s="338" t="s">
        <v>3259</v>
      </c>
      <c r="H3298" s="339">
        <v>21.953333333367482</v>
      </c>
      <c r="I3298" s="339">
        <v>182.18666666666979</v>
      </c>
      <c r="J3298" s="339">
        <v>0</v>
      </c>
      <c r="K3298" s="340">
        <v>30</v>
      </c>
      <c r="L3298" s="340">
        <v>45</v>
      </c>
      <c r="M3298" s="340">
        <v>1</v>
      </c>
      <c r="N3298" s="341" t="s">
        <v>225</v>
      </c>
      <c r="O3298" s="341" t="s">
        <v>224</v>
      </c>
      <c r="P3298" s="342" t="s">
        <v>225</v>
      </c>
      <c r="Q3298" s="146"/>
    </row>
    <row r="3299" spans="3:17" x14ac:dyDescent="0.2">
      <c r="C3299" s="335">
        <v>18</v>
      </c>
      <c r="D3299" s="336" t="s">
        <v>1193</v>
      </c>
      <c r="E3299" s="337" t="s">
        <v>18</v>
      </c>
      <c r="F3299" s="337" t="s">
        <v>3022</v>
      </c>
      <c r="G3299" s="338" t="s">
        <v>3260</v>
      </c>
      <c r="H3299" s="339">
        <v>14.646666666702368</v>
      </c>
      <c r="I3299" s="339">
        <v>70.559999999951103</v>
      </c>
      <c r="J3299" s="339">
        <v>0.8</v>
      </c>
      <c r="K3299" s="340">
        <v>30</v>
      </c>
      <c r="L3299" s="340">
        <v>45</v>
      </c>
      <c r="M3299" s="340">
        <v>1</v>
      </c>
      <c r="N3299" s="341" t="s">
        <v>225</v>
      </c>
      <c r="O3299" s="341" t="s">
        <v>224</v>
      </c>
      <c r="P3299" s="342" t="s">
        <v>225</v>
      </c>
      <c r="Q3299" s="146"/>
    </row>
    <row r="3300" spans="3:17" x14ac:dyDescent="0.2">
      <c r="C3300" s="335">
        <v>190</v>
      </c>
      <c r="D3300" s="336" t="s">
        <v>1193</v>
      </c>
      <c r="E3300" s="337" t="s">
        <v>18</v>
      </c>
      <c r="F3300" s="337" t="s">
        <v>3022</v>
      </c>
      <c r="G3300" s="338" t="s">
        <v>4436</v>
      </c>
      <c r="H3300" s="339">
        <v>9.0933333333930939</v>
      </c>
      <c r="I3300" s="339">
        <v>1.5099999999976719</v>
      </c>
      <c r="J3300" s="339">
        <v>0.2</v>
      </c>
      <c r="K3300" s="340">
        <v>30</v>
      </c>
      <c r="L3300" s="340">
        <v>45</v>
      </c>
      <c r="M3300" s="340">
        <v>1</v>
      </c>
      <c r="N3300" s="341" t="s">
        <v>225</v>
      </c>
      <c r="O3300" s="341" t="s">
        <v>225</v>
      </c>
      <c r="P3300" s="342" t="s">
        <v>225</v>
      </c>
      <c r="Q3300" s="146"/>
    </row>
    <row r="3301" spans="3:17" x14ac:dyDescent="0.2">
      <c r="C3301" s="335">
        <v>19</v>
      </c>
      <c r="D3301" s="336" t="s">
        <v>1193</v>
      </c>
      <c r="E3301" s="337" t="s">
        <v>18</v>
      </c>
      <c r="F3301" s="337" t="s">
        <v>3024</v>
      </c>
      <c r="G3301" s="338" t="s">
        <v>4437</v>
      </c>
      <c r="H3301" s="339">
        <v>7.7866666666581299</v>
      </c>
      <c r="I3301" s="339">
        <v>12.72000000004191</v>
      </c>
      <c r="J3301" s="339">
        <v>0.60000000000000009</v>
      </c>
      <c r="K3301" s="340">
        <v>30</v>
      </c>
      <c r="L3301" s="340">
        <v>45</v>
      </c>
      <c r="M3301" s="340">
        <v>1</v>
      </c>
      <c r="N3301" s="341" t="s">
        <v>225</v>
      </c>
      <c r="O3301" s="341" t="s">
        <v>225</v>
      </c>
      <c r="P3301" s="342" t="s">
        <v>225</v>
      </c>
      <c r="Q3301" s="146"/>
    </row>
    <row r="3302" spans="3:17" x14ac:dyDescent="0.2">
      <c r="C3302" s="335">
        <v>191</v>
      </c>
      <c r="D3302" s="336" t="s">
        <v>1193</v>
      </c>
      <c r="E3302" s="337" t="s">
        <v>18</v>
      </c>
      <c r="F3302" s="337" t="s">
        <v>3023</v>
      </c>
      <c r="G3302" s="338" t="s">
        <v>4438</v>
      </c>
      <c r="H3302" s="339">
        <v>98.503333333285994</v>
      </c>
      <c r="I3302" s="339">
        <v>158.76999999998372</v>
      </c>
      <c r="J3302" s="339">
        <v>0</v>
      </c>
      <c r="K3302" s="340">
        <v>30</v>
      </c>
      <c r="L3302" s="340">
        <v>45</v>
      </c>
      <c r="M3302" s="340">
        <v>1</v>
      </c>
      <c r="N3302" s="341" t="s">
        <v>224</v>
      </c>
      <c r="O3302" s="341" t="s">
        <v>224</v>
      </c>
      <c r="P3302" s="342" t="s">
        <v>225</v>
      </c>
      <c r="Q3302" s="146"/>
    </row>
    <row r="3303" spans="3:17" x14ac:dyDescent="0.2">
      <c r="C3303" s="335">
        <v>194</v>
      </c>
      <c r="D3303" s="336" t="s">
        <v>1193</v>
      </c>
      <c r="E3303" s="337" t="s">
        <v>18</v>
      </c>
      <c r="F3303" s="337" t="s">
        <v>3023</v>
      </c>
      <c r="G3303" s="338" t="s">
        <v>4439</v>
      </c>
      <c r="H3303" s="339">
        <v>103.31999999997207</v>
      </c>
      <c r="I3303" s="339">
        <v>0</v>
      </c>
      <c r="J3303" s="339">
        <v>0</v>
      </c>
      <c r="K3303" s="340">
        <v>30</v>
      </c>
      <c r="L3303" s="340">
        <v>45</v>
      </c>
      <c r="M3303" s="340">
        <v>1</v>
      </c>
      <c r="N3303" s="341" t="s">
        <v>224</v>
      </c>
      <c r="O3303" s="341" t="s">
        <v>225</v>
      </c>
      <c r="P3303" s="342" t="s">
        <v>225</v>
      </c>
      <c r="Q3303" s="146"/>
    </row>
    <row r="3304" spans="3:17" x14ac:dyDescent="0.2">
      <c r="C3304" s="335">
        <v>192</v>
      </c>
      <c r="D3304" s="336" t="s">
        <v>1193</v>
      </c>
      <c r="E3304" s="337" t="s">
        <v>18</v>
      </c>
      <c r="F3304" s="337" t="s">
        <v>3023</v>
      </c>
      <c r="G3304" s="338" t="s">
        <v>4440</v>
      </c>
      <c r="H3304" s="339">
        <v>98.51666666662787</v>
      </c>
      <c r="I3304" s="339">
        <v>158.76999999998372</v>
      </c>
      <c r="J3304" s="339">
        <v>0</v>
      </c>
      <c r="K3304" s="340">
        <v>30</v>
      </c>
      <c r="L3304" s="340">
        <v>45</v>
      </c>
      <c r="M3304" s="340">
        <v>1</v>
      </c>
      <c r="N3304" s="341" t="s">
        <v>224</v>
      </c>
      <c r="O3304" s="341" t="s">
        <v>224</v>
      </c>
      <c r="P3304" s="342" t="s">
        <v>225</v>
      </c>
      <c r="Q3304" s="146"/>
    </row>
    <row r="3305" spans="3:17" x14ac:dyDescent="0.2">
      <c r="C3305" s="335">
        <v>193</v>
      </c>
      <c r="D3305" s="336" t="s">
        <v>1193</v>
      </c>
      <c r="E3305" s="337" t="s">
        <v>18</v>
      </c>
      <c r="F3305" s="337" t="s">
        <v>3023</v>
      </c>
      <c r="G3305" s="338" t="s">
        <v>4441</v>
      </c>
      <c r="H3305" s="339">
        <v>98.51666666662787</v>
      </c>
      <c r="I3305" s="339">
        <v>0</v>
      </c>
      <c r="J3305" s="339">
        <v>0</v>
      </c>
      <c r="K3305" s="340">
        <v>30</v>
      </c>
      <c r="L3305" s="340">
        <v>45</v>
      </c>
      <c r="M3305" s="340">
        <v>1</v>
      </c>
      <c r="N3305" s="341" t="s">
        <v>224</v>
      </c>
      <c r="O3305" s="341" t="s">
        <v>225</v>
      </c>
      <c r="P3305" s="342" t="s">
        <v>225</v>
      </c>
      <c r="Q3305" s="146"/>
    </row>
    <row r="3306" spans="3:17" x14ac:dyDescent="0.2">
      <c r="C3306" s="335">
        <v>195</v>
      </c>
      <c r="D3306" s="336" t="s">
        <v>1193</v>
      </c>
      <c r="E3306" s="337" t="s">
        <v>18</v>
      </c>
      <c r="F3306" s="337" t="s">
        <v>3033</v>
      </c>
      <c r="G3306" s="338" t="s">
        <v>3261</v>
      </c>
      <c r="H3306" s="339">
        <v>0</v>
      </c>
      <c r="I3306" s="339">
        <v>0</v>
      </c>
      <c r="J3306" s="339">
        <v>0</v>
      </c>
      <c r="K3306" s="340">
        <v>30</v>
      </c>
      <c r="L3306" s="340">
        <v>45</v>
      </c>
      <c r="M3306" s="340">
        <v>1</v>
      </c>
      <c r="N3306" s="341" t="s">
        <v>225</v>
      </c>
      <c r="O3306" s="341" t="s">
        <v>225</v>
      </c>
      <c r="P3306" s="342" t="s">
        <v>225</v>
      </c>
      <c r="Q3306" s="146"/>
    </row>
    <row r="3307" spans="3:17" x14ac:dyDescent="0.2">
      <c r="C3307" s="335">
        <v>196</v>
      </c>
      <c r="D3307" s="336" t="s">
        <v>1193</v>
      </c>
      <c r="E3307" s="337" t="s">
        <v>18</v>
      </c>
      <c r="F3307" s="337" t="s">
        <v>3033</v>
      </c>
      <c r="G3307" s="338" t="s">
        <v>3262</v>
      </c>
      <c r="H3307" s="339">
        <v>0</v>
      </c>
      <c r="I3307" s="339">
        <v>0</v>
      </c>
      <c r="J3307" s="339">
        <v>0</v>
      </c>
      <c r="K3307" s="340">
        <v>30</v>
      </c>
      <c r="L3307" s="340">
        <v>45</v>
      </c>
      <c r="M3307" s="340">
        <v>1</v>
      </c>
      <c r="N3307" s="341" t="s">
        <v>225</v>
      </c>
      <c r="O3307" s="341" t="s">
        <v>225</v>
      </c>
      <c r="P3307" s="342" t="s">
        <v>225</v>
      </c>
      <c r="Q3307" s="146"/>
    </row>
    <row r="3308" spans="3:17" x14ac:dyDescent="0.2">
      <c r="C3308" s="335">
        <v>200</v>
      </c>
      <c r="D3308" s="336" t="s">
        <v>1193</v>
      </c>
      <c r="E3308" s="337" t="s">
        <v>18</v>
      </c>
      <c r="F3308" s="337" t="s">
        <v>3025</v>
      </c>
      <c r="G3308" s="338" t="s">
        <v>4442</v>
      </c>
      <c r="H3308" s="339">
        <v>10.663333333341871</v>
      </c>
      <c r="I3308" s="339">
        <v>0</v>
      </c>
      <c r="J3308" s="339">
        <v>0</v>
      </c>
      <c r="K3308" s="340">
        <v>30</v>
      </c>
      <c r="L3308" s="340">
        <v>45</v>
      </c>
      <c r="M3308" s="340">
        <v>1</v>
      </c>
      <c r="N3308" s="341" t="s">
        <v>225</v>
      </c>
      <c r="O3308" s="341" t="s">
        <v>225</v>
      </c>
      <c r="P3308" s="342" t="s">
        <v>225</v>
      </c>
      <c r="Q3308" s="146"/>
    </row>
    <row r="3309" spans="3:17" x14ac:dyDescent="0.2">
      <c r="C3309" s="335">
        <v>197</v>
      </c>
      <c r="D3309" s="336" t="s">
        <v>1193</v>
      </c>
      <c r="E3309" s="337" t="s">
        <v>18</v>
      </c>
      <c r="F3309" s="337" t="s">
        <v>3025</v>
      </c>
      <c r="G3309" s="338" t="s">
        <v>4443</v>
      </c>
      <c r="H3309" s="339">
        <v>18.410000000044239</v>
      </c>
      <c r="I3309" s="339">
        <v>9.7999999999883585</v>
      </c>
      <c r="J3309" s="339">
        <v>0.2</v>
      </c>
      <c r="K3309" s="340">
        <v>30</v>
      </c>
      <c r="L3309" s="340">
        <v>45</v>
      </c>
      <c r="M3309" s="340">
        <v>1</v>
      </c>
      <c r="N3309" s="341" t="s">
        <v>225</v>
      </c>
      <c r="O3309" s="341" t="s">
        <v>225</v>
      </c>
      <c r="P3309" s="342" t="s">
        <v>225</v>
      </c>
      <c r="Q3309" s="146"/>
    </row>
    <row r="3310" spans="3:17" x14ac:dyDescent="0.2">
      <c r="C3310" s="335">
        <v>198</v>
      </c>
      <c r="D3310" s="336" t="s">
        <v>1193</v>
      </c>
      <c r="E3310" s="337" t="s">
        <v>18</v>
      </c>
      <c r="F3310" s="337" t="s">
        <v>3025</v>
      </c>
      <c r="G3310" s="338" t="s">
        <v>4444</v>
      </c>
      <c r="H3310" s="339">
        <v>10.543333333334886</v>
      </c>
      <c r="I3310" s="339">
        <v>0</v>
      </c>
      <c r="J3310" s="339">
        <v>0</v>
      </c>
      <c r="K3310" s="340">
        <v>30</v>
      </c>
      <c r="L3310" s="340">
        <v>45</v>
      </c>
      <c r="M3310" s="340">
        <v>1</v>
      </c>
      <c r="N3310" s="341" t="s">
        <v>225</v>
      </c>
      <c r="O3310" s="341" t="s">
        <v>225</v>
      </c>
      <c r="P3310" s="342" t="s">
        <v>225</v>
      </c>
      <c r="Q3310" s="146"/>
    </row>
    <row r="3311" spans="3:17" x14ac:dyDescent="0.2">
      <c r="C3311" s="335">
        <v>199</v>
      </c>
      <c r="D3311" s="336" t="s">
        <v>1193</v>
      </c>
      <c r="E3311" s="337" t="s">
        <v>18</v>
      </c>
      <c r="F3311" s="337" t="s">
        <v>3025</v>
      </c>
      <c r="G3311" s="338" t="s">
        <v>4445</v>
      </c>
      <c r="H3311" s="339">
        <v>10.760000000044238</v>
      </c>
      <c r="I3311" s="339">
        <v>0</v>
      </c>
      <c r="J3311" s="339">
        <v>0</v>
      </c>
      <c r="K3311" s="340">
        <v>30</v>
      </c>
      <c r="L3311" s="340">
        <v>45</v>
      </c>
      <c r="M3311" s="340">
        <v>1</v>
      </c>
      <c r="N3311" s="341" t="s">
        <v>225</v>
      </c>
      <c r="O3311" s="341" t="s">
        <v>225</v>
      </c>
      <c r="P3311" s="342" t="s">
        <v>225</v>
      </c>
      <c r="Q3311" s="146"/>
    </row>
    <row r="3312" spans="3:17" x14ac:dyDescent="0.2">
      <c r="C3312" s="335">
        <v>202</v>
      </c>
      <c r="D3312" s="336" t="s">
        <v>1193</v>
      </c>
      <c r="E3312" s="337" t="s">
        <v>18</v>
      </c>
      <c r="F3312" s="337" t="s">
        <v>3026</v>
      </c>
      <c r="G3312" s="338" t="s">
        <v>4446</v>
      </c>
      <c r="H3312" s="339">
        <v>31.699999999848661</v>
      </c>
      <c r="I3312" s="339">
        <v>0</v>
      </c>
      <c r="J3312" s="339">
        <v>0</v>
      </c>
      <c r="K3312" s="340">
        <v>30</v>
      </c>
      <c r="L3312" s="340">
        <v>45</v>
      </c>
      <c r="M3312" s="340">
        <v>1</v>
      </c>
      <c r="N3312" s="341" t="s">
        <v>224</v>
      </c>
      <c r="O3312" s="341" t="s">
        <v>225</v>
      </c>
      <c r="P3312" s="342" t="s">
        <v>225</v>
      </c>
      <c r="Q3312" s="146"/>
    </row>
    <row r="3313" spans="3:17" x14ac:dyDescent="0.2">
      <c r="C3313" s="335">
        <v>201</v>
      </c>
      <c r="D3313" s="336" t="s">
        <v>1193</v>
      </c>
      <c r="E3313" s="337" t="s">
        <v>18</v>
      </c>
      <c r="F3313" s="337" t="s">
        <v>3026</v>
      </c>
      <c r="G3313" s="338" t="s">
        <v>4447</v>
      </c>
      <c r="H3313" s="339">
        <v>37.563333333260381</v>
      </c>
      <c r="I3313" s="339">
        <v>0</v>
      </c>
      <c r="J3313" s="339">
        <v>0</v>
      </c>
      <c r="K3313" s="340">
        <v>30</v>
      </c>
      <c r="L3313" s="340">
        <v>45</v>
      </c>
      <c r="M3313" s="340">
        <v>1</v>
      </c>
      <c r="N3313" s="341" t="s">
        <v>224</v>
      </c>
      <c r="O3313" s="341" t="s">
        <v>225</v>
      </c>
      <c r="P3313" s="342" t="s">
        <v>225</v>
      </c>
      <c r="Q3313" s="146"/>
    </row>
    <row r="3314" spans="3:17" x14ac:dyDescent="0.2">
      <c r="C3314" s="335">
        <v>523</v>
      </c>
      <c r="D3314" s="336" t="s">
        <v>1193</v>
      </c>
      <c r="E3314" s="337" t="s">
        <v>18</v>
      </c>
      <c r="F3314" s="337" t="s">
        <v>2738</v>
      </c>
      <c r="G3314" s="338" t="s">
        <v>4448</v>
      </c>
      <c r="H3314" s="339">
        <v>36.386666666669775</v>
      </c>
      <c r="I3314" s="339">
        <v>1.1366666666697711</v>
      </c>
      <c r="J3314" s="339">
        <v>0</v>
      </c>
      <c r="K3314" s="340">
        <v>30</v>
      </c>
      <c r="L3314" s="340">
        <v>45</v>
      </c>
      <c r="M3314" s="340">
        <v>1</v>
      </c>
      <c r="N3314" s="341" t="s">
        <v>224</v>
      </c>
      <c r="O3314" s="341" t="s">
        <v>225</v>
      </c>
      <c r="P3314" s="342" t="s">
        <v>225</v>
      </c>
      <c r="Q3314" s="146"/>
    </row>
    <row r="3315" spans="3:17" x14ac:dyDescent="0.2">
      <c r="C3315" s="335">
        <v>524</v>
      </c>
      <c r="D3315" s="336" t="s">
        <v>1193</v>
      </c>
      <c r="E3315" s="337" t="s">
        <v>18</v>
      </c>
      <c r="F3315" s="337" t="s">
        <v>2738</v>
      </c>
      <c r="G3315" s="338" t="s">
        <v>4449</v>
      </c>
      <c r="H3315" s="339">
        <v>22.806666666758247</v>
      </c>
      <c r="I3315" s="339">
        <v>6.9866666666697714</v>
      </c>
      <c r="J3315" s="339">
        <v>0.2</v>
      </c>
      <c r="K3315" s="340">
        <v>30</v>
      </c>
      <c r="L3315" s="340">
        <v>45</v>
      </c>
      <c r="M3315" s="340">
        <v>1</v>
      </c>
      <c r="N3315" s="341" t="s">
        <v>225</v>
      </c>
      <c r="O3315" s="341" t="s">
        <v>225</v>
      </c>
      <c r="P3315" s="342" t="s">
        <v>225</v>
      </c>
      <c r="Q3315" s="146"/>
    </row>
    <row r="3316" spans="3:17" x14ac:dyDescent="0.2">
      <c r="C3316" s="335">
        <v>525</v>
      </c>
      <c r="D3316" s="336" t="s">
        <v>1193</v>
      </c>
      <c r="E3316" s="337" t="s">
        <v>18</v>
      </c>
      <c r="F3316" s="337" t="s">
        <v>2738</v>
      </c>
      <c r="G3316" s="338" t="s">
        <v>4450</v>
      </c>
      <c r="H3316" s="339">
        <v>23.873333333409391</v>
      </c>
      <c r="I3316" s="339">
        <v>25.406666666676756</v>
      </c>
      <c r="J3316" s="339">
        <v>0.2</v>
      </c>
      <c r="K3316" s="340">
        <v>30</v>
      </c>
      <c r="L3316" s="340">
        <v>45</v>
      </c>
      <c r="M3316" s="340">
        <v>1</v>
      </c>
      <c r="N3316" s="341" t="s">
        <v>225</v>
      </c>
      <c r="O3316" s="341" t="s">
        <v>225</v>
      </c>
      <c r="P3316" s="342" t="s">
        <v>225</v>
      </c>
      <c r="Q3316" s="146"/>
    </row>
    <row r="3317" spans="3:17" x14ac:dyDescent="0.2">
      <c r="C3317" s="335">
        <v>526</v>
      </c>
      <c r="D3317" s="336" t="s">
        <v>1193</v>
      </c>
      <c r="E3317" s="337" t="s">
        <v>18</v>
      </c>
      <c r="F3317" s="337" t="s">
        <v>2738</v>
      </c>
      <c r="G3317" s="338" t="s">
        <v>4451</v>
      </c>
      <c r="H3317" s="339">
        <v>39.423333333386111</v>
      </c>
      <c r="I3317" s="339">
        <v>0</v>
      </c>
      <c r="J3317" s="339">
        <v>0</v>
      </c>
      <c r="K3317" s="340">
        <v>30</v>
      </c>
      <c r="L3317" s="340">
        <v>45</v>
      </c>
      <c r="M3317" s="340">
        <v>1</v>
      </c>
      <c r="N3317" s="341" t="s">
        <v>224</v>
      </c>
      <c r="O3317" s="341" t="s">
        <v>225</v>
      </c>
      <c r="P3317" s="342" t="s">
        <v>225</v>
      </c>
      <c r="Q3317" s="146"/>
    </row>
    <row r="3318" spans="3:17" x14ac:dyDescent="0.2">
      <c r="C3318" s="335">
        <v>404</v>
      </c>
      <c r="D3318" s="336" t="s">
        <v>1193</v>
      </c>
      <c r="E3318" s="337" t="s">
        <v>18</v>
      </c>
      <c r="F3318" s="337" t="s">
        <v>2738</v>
      </c>
      <c r="G3318" s="338" t="s">
        <v>3263</v>
      </c>
      <c r="H3318" s="339">
        <v>239.02333333339777</v>
      </c>
      <c r="I3318" s="339">
        <v>355.75999999997441</v>
      </c>
      <c r="J3318" s="339">
        <v>1.2000000000000002</v>
      </c>
      <c r="K3318" s="340">
        <v>30</v>
      </c>
      <c r="L3318" s="340">
        <v>45</v>
      </c>
      <c r="M3318" s="340">
        <v>1</v>
      </c>
      <c r="N3318" s="341" t="s">
        <v>224</v>
      </c>
      <c r="O3318" s="341" t="s">
        <v>224</v>
      </c>
      <c r="P3318" s="342" t="s">
        <v>224</v>
      </c>
      <c r="Q3318" s="146"/>
    </row>
    <row r="3319" spans="3:17" x14ac:dyDescent="0.2">
      <c r="C3319" s="335">
        <v>203</v>
      </c>
      <c r="D3319" s="336" t="s">
        <v>1193</v>
      </c>
      <c r="E3319" s="337" t="s">
        <v>18</v>
      </c>
      <c r="F3319" s="337" t="s">
        <v>3034</v>
      </c>
      <c r="G3319" s="338" t="s">
        <v>3264</v>
      </c>
      <c r="H3319" s="339">
        <v>15.843333333288321</v>
      </c>
      <c r="I3319" s="339">
        <v>1288.1366666666349</v>
      </c>
      <c r="J3319" s="339">
        <v>0.60000000000000009</v>
      </c>
      <c r="K3319" s="340">
        <v>30</v>
      </c>
      <c r="L3319" s="340">
        <v>45</v>
      </c>
      <c r="M3319" s="340">
        <v>1</v>
      </c>
      <c r="N3319" s="341" t="s">
        <v>225</v>
      </c>
      <c r="O3319" s="341" t="s">
        <v>224</v>
      </c>
      <c r="P3319" s="342" t="s">
        <v>225</v>
      </c>
      <c r="Q3319" s="146"/>
    </row>
    <row r="3320" spans="3:17" x14ac:dyDescent="0.2">
      <c r="C3320" s="335">
        <v>20</v>
      </c>
      <c r="D3320" s="336" t="s">
        <v>1193</v>
      </c>
      <c r="E3320" s="337" t="s">
        <v>18</v>
      </c>
      <c r="F3320" s="337" t="s">
        <v>3028</v>
      </c>
      <c r="G3320" s="338" t="s">
        <v>3265</v>
      </c>
      <c r="H3320" s="339">
        <v>10.926666666660459</v>
      </c>
      <c r="I3320" s="339">
        <v>11.469999999983703</v>
      </c>
      <c r="J3320" s="339">
        <v>0.4</v>
      </c>
      <c r="K3320" s="340">
        <v>30</v>
      </c>
      <c r="L3320" s="340">
        <v>45</v>
      </c>
      <c r="M3320" s="340">
        <v>1</v>
      </c>
      <c r="N3320" s="341" t="s">
        <v>225</v>
      </c>
      <c r="O3320" s="341" t="s">
        <v>225</v>
      </c>
      <c r="P3320" s="342" t="s">
        <v>225</v>
      </c>
      <c r="Q3320" s="146"/>
    </row>
    <row r="3321" spans="3:17" x14ac:dyDescent="0.2">
      <c r="C3321" s="335">
        <v>205</v>
      </c>
      <c r="D3321" s="336" t="s">
        <v>1193</v>
      </c>
      <c r="E3321" s="337" t="s">
        <v>18</v>
      </c>
      <c r="F3321" s="337" t="s">
        <v>3028</v>
      </c>
      <c r="G3321" s="338" t="s">
        <v>4452</v>
      </c>
      <c r="H3321" s="339">
        <v>4.5999999999767169</v>
      </c>
      <c r="I3321" s="339">
        <v>0</v>
      </c>
      <c r="J3321" s="339">
        <v>0</v>
      </c>
      <c r="K3321" s="340">
        <v>30</v>
      </c>
      <c r="L3321" s="340">
        <v>45</v>
      </c>
      <c r="M3321" s="340">
        <v>1</v>
      </c>
      <c r="N3321" s="341" t="s">
        <v>225</v>
      </c>
      <c r="O3321" s="341" t="s">
        <v>225</v>
      </c>
      <c r="P3321" s="342" t="s">
        <v>225</v>
      </c>
      <c r="Q3321" s="146"/>
    </row>
    <row r="3322" spans="3:17" x14ac:dyDescent="0.2">
      <c r="C3322" s="335">
        <v>206</v>
      </c>
      <c r="D3322" s="336" t="s">
        <v>1193</v>
      </c>
      <c r="E3322" s="337" t="s">
        <v>18</v>
      </c>
      <c r="F3322" s="337" t="s">
        <v>2966</v>
      </c>
      <c r="G3322" s="338" t="s">
        <v>4453</v>
      </c>
      <c r="H3322" s="339">
        <v>3.5199999999837019</v>
      </c>
      <c r="I3322" s="339">
        <v>0</v>
      </c>
      <c r="J3322" s="339">
        <v>0</v>
      </c>
      <c r="K3322" s="340">
        <v>30</v>
      </c>
      <c r="L3322" s="340">
        <v>45</v>
      </c>
      <c r="M3322" s="340">
        <v>1</v>
      </c>
      <c r="N3322" s="341" t="s">
        <v>225</v>
      </c>
      <c r="O3322" s="341" t="s">
        <v>225</v>
      </c>
      <c r="P3322" s="342" t="s">
        <v>225</v>
      </c>
      <c r="Q3322" s="146"/>
    </row>
    <row r="3323" spans="3:17" x14ac:dyDescent="0.2">
      <c r="C3323" s="335">
        <v>21</v>
      </c>
      <c r="D3323" s="336" t="s">
        <v>1193</v>
      </c>
      <c r="E3323" s="337" t="s">
        <v>26</v>
      </c>
      <c r="F3323" s="337" t="s">
        <v>3052</v>
      </c>
      <c r="G3323" s="338" t="s">
        <v>4454</v>
      </c>
      <c r="H3323" s="339">
        <v>3.8900000000023285</v>
      </c>
      <c r="I3323" s="339">
        <v>0</v>
      </c>
      <c r="J3323" s="339">
        <v>0</v>
      </c>
      <c r="K3323" s="340">
        <v>30</v>
      </c>
      <c r="L3323" s="340">
        <v>45</v>
      </c>
      <c r="M3323" s="340">
        <v>1</v>
      </c>
      <c r="N3323" s="341" t="s">
        <v>225</v>
      </c>
      <c r="O3323" s="341" t="s">
        <v>225</v>
      </c>
      <c r="P3323" s="342" t="s">
        <v>225</v>
      </c>
      <c r="Q3323" s="146"/>
    </row>
    <row r="3324" spans="3:17" x14ac:dyDescent="0.2">
      <c r="C3324" s="335">
        <v>22</v>
      </c>
      <c r="D3324" s="336" t="s">
        <v>1193</v>
      </c>
      <c r="E3324" s="337" t="s">
        <v>26</v>
      </c>
      <c r="F3324" s="337" t="s">
        <v>3052</v>
      </c>
      <c r="G3324" s="338" t="s">
        <v>4455</v>
      </c>
      <c r="H3324" s="339">
        <v>3.8900000000023285</v>
      </c>
      <c r="I3324" s="339">
        <v>0</v>
      </c>
      <c r="J3324" s="339">
        <v>0</v>
      </c>
      <c r="K3324" s="340">
        <v>30</v>
      </c>
      <c r="L3324" s="340">
        <v>45</v>
      </c>
      <c r="M3324" s="340">
        <v>1</v>
      </c>
      <c r="N3324" s="341" t="s">
        <v>225</v>
      </c>
      <c r="O3324" s="341" t="s">
        <v>225</v>
      </c>
      <c r="P3324" s="342" t="s">
        <v>225</v>
      </c>
      <c r="Q3324" s="146"/>
    </row>
    <row r="3325" spans="3:17" x14ac:dyDescent="0.2">
      <c r="C3325" s="335">
        <v>23</v>
      </c>
      <c r="D3325" s="336" t="s">
        <v>1193</v>
      </c>
      <c r="E3325" s="337" t="s">
        <v>26</v>
      </c>
      <c r="F3325" s="337" t="s">
        <v>3055</v>
      </c>
      <c r="G3325" s="338" t="s">
        <v>4456</v>
      </c>
      <c r="H3325" s="339">
        <v>6.2233333333279006</v>
      </c>
      <c r="I3325" s="339">
        <v>84.223333333327901</v>
      </c>
      <c r="J3325" s="339">
        <v>0.2</v>
      </c>
      <c r="K3325" s="340">
        <v>30</v>
      </c>
      <c r="L3325" s="340">
        <v>45</v>
      </c>
      <c r="M3325" s="340">
        <v>1</v>
      </c>
      <c r="N3325" s="341" t="s">
        <v>225</v>
      </c>
      <c r="O3325" s="341" t="s">
        <v>224</v>
      </c>
      <c r="P3325" s="342" t="s">
        <v>225</v>
      </c>
      <c r="Q3325" s="146"/>
    </row>
    <row r="3326" spans="3:17" x14ac:dyDescent="0.2">
      <c r="C3326" s="335">
        <v>240</v>
      </c>
      <c r="D3326" s="336" t="s">
        <v>1193</v>
      </c>
      <c r="E3326" s="337" t="s">
        <v>26</v>
      </c>
      <c r="F3326" s="337" t="s">
        <v>3056</v>
      </c>
      <c r="G3326" s="338" t="s">
        <v>4457</v>
      </c>
      <c r="H3326" s="339">
        <v>0.83666666666977108</v>
      </c>
      <c r="I3326" s="339">
        <v>0</v>
      </c>
      <c r="J3326" s="339">
        <v>0</v>
      </c>
      <c r="K3326" s="340">
        <v>30</v>
      </c>
      <c r="L3326" s="340">
        <v>45</v>
      </c>
      <c r="M3326" s="340">
        <v>1</v>
      </c>
      <c r="N3326" s="341" t="s">
        <v>225</v>
      </c>
      <c r="O3326" s="341" t="s">
        <v>225</v>
      </c>
      <c r="P3326" s="342" t="s">
        <v>225</v>
      </c>
      <c r="Q3326" s="146"/>
    </row>
    <row r="3327" spans="3:17" x14ac:dyDescent="0.2">
      <c r="C3327" s="335">
        <v>241</v>
      </c>
      <c r="D3327" s="336" t="s">
        <v>1193</v>
      </c>
      <c r="E3327" s="337" t="s">
        <v>26</v>
      </c>
      <c r="F3327" s="337" t="s">
        <v>3056</v>
      </c>
      <c r="G3327" s="338" t="s">
        <v>4458</v>
      </c>
      <c r="H3327" s="339">
        <v>0.83333333332557236</v>
      </c>
      <c r="I3327" s="339">
        <v>0</v>
      </c>
      <c r="J3327" s="339">
        <v>0</v>
      </c>
      <c r="K3327" s="340">
        <v>30</v>
      </c>
      <c r="L3327" s="340">
        <v>45</v>
      </c>
      <c r="M3327" s="340">
        <v>1</v>
      </c>
      <c r="N3327" s="341" t="s">
        <v>225</v>
      </c>
      <c r="O3327" s="341" t="s">
        <v>225</v>
      </c>
      <c r="P3327" s="342" t="s">
        <v>225</v>
      </c>
      <c r="Q3327" s="146"/>
    </row>
    <row r="3328" spans="3:17" x14ac:dyDescent="0.2">
      <c r="C3328" s="335">
        <v>25</v>
      </c>
      <c r="D3328" s="336" t="s">
        <v>1193</v>
      </c>
      <c r="E3328" s="337" t="s">
        <v>26</v>
      </c>
      <c r="F3328" s="337" t="s">
        <v>4459</v>
      </c>
      <c r="G3328" s="338" t="s">
        <v>4460</v>
      </c>
      <c r="H3328" s="339">
        <v>5.3600000000093138</v>
      </c>
      <c r="I3328" s="339">
        <v>1.9533333333441989</v>
      </c>
      <c r="J3328" s="339">
        <v>0.2</v>
      </c>
      <c r="K3328" s="340">
        <v>30</v>
      </c>
      <c r="L3328" s="340">
        <v>45</v>
      </c>
      <c r="M3328" s="340">
        <v>1</v>
      </c>
      <c r="N3328" s="341" t="s">
        <v>225</v>
      </c>
      <c r="O3328" s="341" t="s">
        <v>225</v>
      </c>
      <c r="P3328" s="342" t="s">
        <v>225</v>
      </c>
      <c r="Q3328" s="146"/>
    </row>
    <row r="3329" spans="3:17" x14ac:dyDescent="0.2">
      <c r="C3329" s="335">
        <v>24</v>
      </c>
      <c r="D3329" s="336" t="s">
        <v>1193</v>
      </c>
      <c r="E3329" s="337" t="s">
        <v>26</v>
      </c>
      <c r="F3329" s="337" t="s">
        <v>4459</v>
      </c>
      <c r="G3329" s="338" t="s">
        <v>4461</v>
      </c>
      <c r="H3329" s="339">
        <v>5.3600000000093138</v>
      </c>
      <c r="I3329" s="339">
        <v>1.7366666666697712</v>
      </c>
      <c r="J3329" s="339">
        <v>0.2</v>
      </c>
      <c r="K3329" s="340">
        <v>30</v>
      </c>
      <c r="L3329" s="340">
        <v>45</v>
      </c>
      <c r="M3329" s="340">
        <v>1</v>
      </c>
      <c r="N3329" s="341" t="s">
        <v>225</v>
      </c>
      <c r="O3329" s="341" t="s">
        <v>225</v>
      </c>
      <c r="P3329" s="342" t="s">
        <v>225</v>
      </c>
      <c r="Q3329" s="146"/>
    </row>
    <row r="3330" spans="3:17" x14ac:dyDescent="0.2">
      <c r="C3330" s="335">
        <v>378</v>
      </c>
      <c r="D3330" s="336" t="s">
        <v>1193</v>
      </c>
      <c r="E3330" s="337" t="s">
        <v>26</v>
      </c>
      <c r="F3330" s="337" t="s">
        <v>3061</v>
      </c>
      <c r="G3330" s="338" t="s">
        <v>3597</v>
      </c>
      <c r="H3330" s="339">
        <v>3.273333333351184</v>
      </c>
      <c r="I3330" s="339">
        <v>0</v>
      </c>
      <c r="J3330" s="339">
        <v>0</v>
      </c>
      <c r="K3330" s="340">
        <v>30</v>
      </c>
      <c r="L3330" s="340">
        <v>45</v>
      </c>
      <c r="M3330" s="340">
        <v>1</v>
      </c>
      <c r="N3330" s="341" t="s">
        <v>225</v>
      </c>
      <c r="O3330" s="341" t="s">
        <v>225</v>
      </c>
      <c r="P3330" s="342" t="s">
        <v>225</v>
      </c>
      <c r="Q3330" s="146"/>
    </row>
    <row r="3331" spans="3:17" x14ac:dyDescent="0.2">
      <c r="C3331" s="335">
        <v>26</v>
      </c>
      <c r="D3331" s="336" t="s">
        <v>1193</v>
      </c>
      <c r="E3331" s="337" t="s">
        <v>26</v>
      </c>
      <c r="F3331" s="337" t="s">
        <v>3063</v>
      </c>
      <c r="G3331" s="338" t="s">
        <v>4462</v>
      </c>
      <c r="H3331" s="339">
        <v>1.2333333333372138</v>
      </c>
      <c r="I3331" s="339">
        <v>0</v>
      </c>
      <c r="J3331" s="339">
        <v>0</v>
      </c>
      <c r="K3331" s="340">
        <v>30</v>
      </c>
      <c r="L3331" s="340">
        <v>45</v>
      </c>
      <c r="M3331" s="340">
        <v>1</v>
      </c>
      <c r="N3331" s="341" t="s">
        <v>225</v>
      </c>
      <c r="O3331" s="341" t="s">
        <v>225</v>
      </c>
      <c r="P3331" s="342" t="s">
        <v>225</v>
      </c>
      <c r="Q3331" s="146"/>
    </row>
    <row r="3332" spans="3:17" x14ac:dyDescent="0.2">
      <c r="C3332" s="335">
        <v>27</v>
      </c>
      <c r="D3332" s="336" t="s">
        <v>1193</v>
      </c>
      <c r="E3332" s="337" t="s">
        <v>26</v>
      </c>
      <c r="F3332" s="337" t="s">
        <v>3063</v>
      </c>
      <c r="G3332" s="338" t="s">
        <v>4463</v>
      </c>
      <c r="H3332" s="339">
        <v>1.2333333333372138</v>
      </c>
      <c r="I3332" s="339">
        <v>0</v>
      </c>
      <c r="J3332" s="339">
        <v>0</v>
      </c>
      <c r="K3332" s="340">
        <v>30</v>
      </c>
      <c r="L3332" s="340">
        <v>45</v>
      </c>
      <c r="M3332" s="340">
        <v>1</v>
      </c>
      <c r="N3332" s="341" t="s">
        <v>225</v>
      </c>
      <c r="O3332" s="341" t="s">
        <v>225</v>
      </c>
      <c r="P3332" s="342" t="s">
        <v>225</v>
      </c>
      <c r="Q3332" s="146"/>
    </row>
    <row r="3333" spans="3:17" x14ac:dyDescent="0.2">
      <c r="C3333" s="335">
        <v>436</v>
      </c>
      <c r="D3333" s="336" t="s">
        <v>1193</v>
      </c>
      <c r="E3333" s="337" t="s">
        <v>26</v>
      </c>
      <c r="F3333" s="337" t="s">
        <v>3130</v>
      </c>
      <c r="G3333" s="338" t="s">
        <v>4464</v>
      </c>
      <c r="H3333" s="339">
        <v>0.33999999999068681</v>
      </c>
      <c r="I3333" s="339">
        <v>0.17666666668374092</v>
      </c>
      <c r="J3333" s="339">
        <v>0</v>
      </c>
      <c r="K3333" s="340">
        <v>30</v>
      </c>
      <c r="L3333" s="340">
        <v>45</v>
      </c>
      <c r="M3333" s="340">
        <v>1</v>
      </c>
      <c r="N3333" s="341" t="s">
        <v>225</v>
      </c>
      <c r="O3333" s="341" t="s">
        <v>225</v>
      </c>
      <c r="P3333" s="342" t="s">
        <v>225</v>
      </c>
      <c r="Q3333" s="146"/>
    </row>
    <row r="3334" spans="3:17" x14ac:dyDescent="0.2">
      <c r="C3334" s="335">
        <v>243</v>
      </c>
      <c r="D3334" s="336" t="s">
        <v>1193</v>
      </c>
      <c r="E3334" s="337" t="s">
        <v>26</v>
      </c>
      <c r="F3334" s="337" t="s">
        <v>3066</v>
      </c>
      <c r="G3334" s="338" t="s">
        <v>4465</v>
      </c>
      <c r="H3334" s="339">
        <v>4.7966666667256508</v>
      </c>
      <c r="I3334" s="339">
        <v>0</v>
      </c>
      <c r="J3334" s="339">
        <v>0</v>
      </c>
      <c r="K3334" s="340">
        <v>30</v>
      </c>
      <c r="L3334" s="340">
        <v>45</v>
      </c>
      <c r="M3334" s="340">
        <v>1</v>
      </c>
      <c r="N3334" s="341" t="s">
        <v>225</v>
      </c>
      <c r="O3334" s="341" t="s">
        <v>225</v>
      </c>
      <c r="P3334" s="342" t="s">
        <v>225</v>
      </c>
      <c r="Q3334" s="146"/>
    </row>
    <row r="3335" spans="3:17" x14ac:dyDescent="0.2">
      <c r="C3335" s="335">
        <v>242</v>
      </c>
      <c r="D3335" s="336" t="s">
        <v>1193</v>
      </c>
      <c r="E3335" s="337" t="s">
        <v>26</v>
      </c>
      <c r="F3335" s="337" t="s">
        <v>3066</v>
      </c>
      <c r="G3335" s="338" t="s">
        <v>4466</v>
      </c>
      <c r="H3335" s="339">
        <v>7.1866666667279793</v>
      </c>
      <c r="I3335" s="339">
        <v>0</v>
      </c>
      <c r="J3335" s="339">
        <v>0</v>
      </c>
      <c r="K3335" s="340">
        <v>30</v>
      </c>
      <c r="L3335" s="340">
        <v>45</v>
      </c>
      <c r="M3335" s="340">
        <v>1</v>
      </c>
      <c r="N3335" s="341" t="s">
        <v>225</v>
      </c>
      <c r="O3335" s="341" t="s">
        <v>225</v>
      </c>
      <c r="P3335" s="342" t="s">
        <v>225</v>
      </c>
      <c r="Q3335" s="146"/>
    </row>
    <row r="3336" spans="3:17" x14ac:dyDescent="0.2">
      <c r="C3336" s="335">
        <v>366</v>
      </c>
      <c r="D3336" s="336" t="s">
        <v>1193</v>
      </c>
      <c r="E3336" s="337" t="s">
        <v>2384</v>
      </c>
      <c r="F3336" s="337" t="s">
        <v>3059</v>
      </c>
      <c r="G3336" s="338" t="s">
        <v>7143</v>
      </c>
      <c r="H3336" s="339">
        <v>0</v>
      </c>
      <c r="I3336" s="339">
        <v>0.1599999999976717</v>
      </c>
      <c r="J3336" s="339">
        <v>0</v>
      </c>
      <c r="K3336" s="340">
        <v>30</v>
      </c>
      <c r="L3336" s="340">
        <v>45</v>
      </c>
      <c r="M3336" s="340">
        <v>1</v>
      </c>
      <c r="N3336" s="341" t="s">
        <v>225</v>
      </c>
      <c r="O3336" s="341" t="s">
        <v>225</v>
      </c>
      <c r="P3336" s="342" t="s">
        <v>225</v>
      </c>
      <c r="Q3336" s="146"/>
    </row>
    <row r="3337" spans="3:17" x14ac:dyDescent="0.2">
      <c r="C3337" s="335">
        <v>239</v>
      </c>
      <c r="D3337" s="336" t="s">
        <v>1193</v>
      </c>
      <c r="E3337" s="337" t="s">
        <v>26</v>
      </c>
      <c r="F3337" s="337" t="s">
        <v>3059</v>
      </c>
      <c r="G3337" s="338" t="s">
        <v>4467</v>
      </c>
      <c r="H3337" s="339">
        <v>5.3966666666558014</v>
      </c>
      <c r="I3337" s="339">
        <v>21.320000000030269</v>
      </c>
      <c r="J3337" s="339">
        <v>0</v>
      </c>
      <c r="K3337" s="340">
        <v>30</v>
      </c>
      <c r="L3337" s="340">
        <v>45</v>
      </c>
      <c r="M3337" s="340">
        <v>1</v>
      </c>
      <c r="N3337" s="341" t="s">
        <v>225</v>
      </c>
      <c r="O3337" s="341" t="s">
        <v>225</v>
      </c>
      <c r="P3337" s="342" t="s">
        <v>225</v>
      </c>
      <c r="Q3337" s="146"/>
    </row>
    <row r="3338" spans="3:17" x14ac:dyDescent="0.2">
      <c r="C3338" s="335">
        <v>29</v>
      </c>
      <c r="D3338" s="336" t="s">
        <v>1193</v>
      </c>
      <c r="E3338" s="337" t="s">
        <v>26</v>
      </c>
      <c r="F3338" s="337" t="s">
        <v>3071</v>
      </c>
      <c r="G3338" s="338" t="s">
        <v>4468</v>
      </c>
      <c r="H3338" s="339">
        <v>9.3566666666767571</v>
      </c>
      <c r="I3338" s="339">
        <v>4.0233333333162591</v>
      </c>
      <c r="J3338" s="339">
        <v>0.2</v>
      </c>
      <c r="K3338" s="340">
        <v>30</v>
      </c>
      <c r="L3338" s="340">
        <v>45</v>
      </c>
      <c r="M3338" s="340">
        <v>1</v>
      </c>
      <c r="N3338" s="341" t="s">
        <v>225</v>
      </c>
      <c r="O3338" s="341" t="s">
        <v>225</v>
      </c>
      <c r="P3338" s="342" t="s">
        <v>225</v>
      </c>
      <c r="Q3338" s="146"/>
    </row>
    <row r="3339" spans="3:17" x14ac:dyDescent="0.2">
      <c r="C3339" s="335">
        <v>28</v>
      </c>
      <c r="D3339" s="336" t="s">
        <v>1193</v>
      </c>
      <c r="E3339" s="337" t="s">
        <v>26</v>
      </c>
      <c r="F3339" s="337" t="s">
        <v>3071</v>
      </c>
      <c r="G3339" s="338" t="s">
        <v>4469</v>
      </c>
      <c r="H3339" s="339">
        <v>11.290000000025612</v>
      </c>
      <c r="I3339" s="339">
        <v>0.51666666663950311</v>
      </c>
      <c r="J3339" s="339">
        <v>0</v>
      </c>
      <c r="K3339" s="340">
        <v>30</v>
      </c>
      <c r="L3339" s="340">
        <v>45</v>
      </c>
      <c r="M3339" s="340">
        <v>1</v>
      </c>
      <c r="N3339" s="341" t="s">
        <v>225</v>
      </c>
      <c r="O3339" s="341" t="s">
        <v>225</v>
      </c>
      <c r="P3339" s="342" t="s">
        <v>225</v>
      </c>
      <c r="Q3339" s="146"/>
    </row>
    <row r="3340" spans="3:17" x14ac:dyDescent="0.2">
      <c r="C3340" s="335">
        <v>244</v>
      </c>
      <c r="D3340" s="336" t="s">
        <v>1193</v>
      </c>
      <c r="E3340" s="337" t="s">
        <v>26</v>
      </c>
      <c r="F3340" s="337" t="s">
        <v>3074</v>
      </c>
      <c r="G3340" s="338" t="s">
        <v>4470</v>
      </c>
      <c r="H3340" s="339">
        <v>5.4066666666534733</v>
      </c>
      <c r="I3340" s="339">
        <v>111.44333333334653</v>
      </c>
      <c r="J3340" s="339">
        <v>0.2</v>
      </c>
      <c r="K3340" s="340">
        <v>30</v>
      </c>
      <c r="L3340" s="340">
        <v>45</v>
      </c>
      <c r="M3340" s="340">
        <v>1</v>
      </c>
      <c r="N3340" s="341" t="s">
        <v>225</v>
      </c>
      <c r="O3340" s="341" t="s">
        <v>224</v>
      </c>
      <c r="P3340" s="342" t="s">
        <v>225</v>
      </c>
      <c r="Q3340" s="146"/>
    </row>
    <row r="3341" spans="3:17" x14ac:dyDescent="0.2">
      <c r="C3341" s="335">
        <v>245</v>
      </c>
      <c r="D3341" s="336" t="s">
        <v>1193</v>
      </c>
      <c r="E3341" s="337" t="s">
        <v>26</v>
      </c>
      <c r="F3341" s="337" t="s">
        <v>3074</v>
      </c>
      <c r="G3341" s="338" t="s">
        <v>4471</v>
      </c>
      <c r="H3341" s="339">
        <v>5.7933333333232442</v>
      </c>
      <c r="I3341" s="339">
        <v>1.0333333333139307</v>
      </c>
      <c r="J3341" s="339">
        <v>0.2</v>
      </c>
      <c r="K3341" s="340">
        <v>30</v>
      </c>
      <c r="L3341" s="340">
        <v>45</v>
      </c>
      <c r="M3341" s="340">
        <v>1</v>
      </c>
      <c r="N3341" s="341" t="s">
        <v>225</v>
      </c>
      <c r="O3341" s="341" t="s">
        <v>225</v>
      </c>
      <c r="P3341" s="342" t="s">
        <v>225</v>
      </c>
      <c r="Q3341" s="146"/>
    </row>
    <row r="3342" spans="3:17" x14ac:dyDescent="0.2">
      <c r="C3342" s="335">
        <v>30</v>
      </c>
      <c r="D3342" s="336" t="s">
        <v>1193</v>
      </c>
      <c r="E3342" s="337" t="s">
        <v>26</v>
      </c>
      <c r="F3342" s="337" t="s">
        <v>3075</v>
      </c>
      <c r="G3342" s="338" t="s">
        <v>4472</v>
      </c>
      <c r="H3342" s="339">
        <v>6.4166666666278616</v>
      </c>
      <c r="I3342" s="339">
        <v>0</v>
      </c>
      <c r="J3342" s="339">
        <v>0</v>
      </c>
      <c r="K3342" s="340">
        <v>30</v>
      </c>
      <c r="L3342" s="340">
        <v>45</v>
      </c>
      <c r="M3342" s="340">
        <v>1</v>
      </c>
      <c r="N3342" s="341" t="s">
        <v>225</v>
      </c>
      <c r="O3342" s="341" t="s">
        <v>225</v>
      </c>
      <c r="P3342" s="342" t="s">
        <v>225</v>
      </c>
      <c r="Q3342" s="146"/>
    </row>
    <row r="3343" spans="3:17" x14ac:dyDescent="0.2">
      <c r="C3343" s="335">
        <v>31</v>
      </c>
      <c r="D3343" s="336" t="s">
        <v>1193</v>
      </c>
      <c r="E3343" s="337" t="s">
        <v>26</v>
      </c>
      <c r="F3343" s="337" t="s">
        <v>3075</v>
      </c>
      <c r="G3343" s="338" t="s">
        <v>4473</v>
      </c>
      <c r="H3343" s="339">
        <v>11.333333333255723</v>
      </c>
      <c r="I3343" s="339">
        <v>3.0233333333395422</v>
      </c>
      <c r="J3343" s="339">
        <v>0.2</v>
      </c>
      <c r="K3343" s="340">
        <v>30</v>
      </c>
      <c r="L3343" s="340">
        <v>45</v>
      </c>
      <c r="M3343" s="340">
        <v>1</v>
      </c>
      <c r="N3343" s="341" t="s">
        <v>225</v>
      </c>
      <c r="O3343" s="341" t="s">
        <v>225</v>
      </c>
      <c r="P3343" s="342" t="s">
        <v>225</v>
      </c>
      <c r="Q3343" s="146"/>
    </row>
    <row r="3344" spans="3:17" x14ac:dyDescent="0.2">
      <c r="C3344" s="335">
        <v>275</v>
      </c>
      <c r="D3344" s="336" t="s">
        <v>1193</v>
      </c>
      <c r="E3344" s="337" t="s">
        <v>26</v>
      </c>
      <c r="F3344" s="337" t="s">
        <v>3024</v>
      </c>
      <c r="G3344" s="338" t="s">
        <v>7144</v>
      </c>
      <c r="H3344" s="339" t="s">
        <v>84</v>
      </c>
      <c r="I3344" s="339" t="s">
        <v>84</v>
      </c>
      <c r="J3344" s="339" t="s">
        <v>84</v>
      </c>
      <c r="K3344" s="340">
        <v>30</v>
      </c>
      <c r="L3344" s="340">
        <v>45</v>
      </c>
      <c r="M3344" s="340">
        <v>1</v>
      </c>
      <c r="N3344" s="341" t="s">
        <v>4096</v>
      </c>
      <c r="O3344" s="341" t="s">
        <v>4096</v>
      </c>
      <c r="P3344" s="342" t="s">
        <v>4096</v>
      </c>
      <c r="Q3344" s="146"/>
    </row>
    <row r="3345" spans="3:17" x14ac:dyDescent="0.2">
      <c r="C3345" s="335">
        <v>272</v>
      </c>
      <c r="D3345" s="336" t="s">
        <v>1193</v>
      </c>
      <c r="E3345" s="337" t="s">
        <v>26</v>
      </c>
      <c r="F3345" s="337" t="s">
        <v>3024</v>
      </c>
      <c r="G3345" s="338" t="s">
        <v>7145</v>
      </c>
      <c r="H3345" s="339" t="s">
        <v>84</v>
      </c>
      <c r="I3345" s="339" t="s">
        <v>84</v>
      </c>
      <c r="J3345" s="339" t="s">
        <v>84</v>
      </c>
      <c r="K3345" s="340">
        <v>30</v>
      </c>
      <c r="L3345" s="340">
        <v>45</v>
      </c>
      <c r="M3345" s="340">
        <v>1</v>
      </c>
      <c r="N3345" s="341" t="s">
        <v>4096</v>
      </c>
      <c r="O3345" s="341" t="s">
        <v>4096</v>
      </c>
      <c r="P3345" s="342" t="s">
        <v>4096</v>
      </c>
      <c r="Q3345" s="146"/>
    </row>
    <row r="3346" spans="3:17" x14ac:dyDescent="0.2">
      <c r="C3346" s="335">
        <v>274</v>
      </c>
      <c r="D3346" s="336" t="s">
        <v>1193</v>
      </c>
      <c r="E3346" s="337" t="s">
        <v>26</v>
      </c>
      <c r="F3346" s="337" t="s">
        <v>3024</v>
      </c>
      <c r="G3346" s="338" t="s">
        <v>4474</v>
      </c>
      <c r="H3346" s="339">
        <v>0.36999999998370187</v>
      </c>
      <c r="I3346" s="339">
        <v>0</v>
      </c>
      <c r="J3346" s="339">
        <v>0</v>
      </c>
      <c r="K3346" s="340">
        <v>30</v>
      </c>
      <c r="L3346" s="340">
        <v>45</v>
      </c>
      <c r="M3346" s="340">
        <v>1</v>
      </c>
      <c r="N3346" s="341" t="s">
        <v>225</v>
      </c>
      <c r="O3346" s="341" t="s">
        <v>225</v>
      </c>
      <c r="P3346" s="342" t="s">
        <v>225</v>
      </c>
      <c r="Q3346" s="146"/>
    </row>
    <row r="3347" spans="3:17" x14ac:dyDescent="0.2">
      <c r="C3347" s="335">
        <v>273</v>
      </c>
      <c r="D3347" s="336" t="s">
        <v>1193</v>
      </c>
      <c r="E3347" s="337" t="s">
        <v>26</v>
      </c>
      <c r="F3347" s="337" t="s">
        <v>3024</v>
      </c>
      <c r="G3347" s="338" t="s">
        <v>7146</v>
      </c>
      <c r="H3347" s="339" t="s">
        <v>84</v>
      </c>
      <c r="I3347" s="339" t="s">
        <v>84</v>
      </c>
      <c r="J3347" s="339" t="s">
        <v>84</v>
      </c>
      <c r="K3347" s="340">
        <v>30</v>
      </c>
      <c r="L3347" s="340">
        <v>45</v>
      </c>
      <c r="M3347" s="340">
        <v>1</v>
      </c>
      <c r="N3347" s="341" t="s">
        <v>4096</v>
      </c>
      <c r="O3347" s="341" t="s">
        <v>4096</v>
      </c>
      <c r="P3347" s="342" t="s">
        <v>4096</v>
      </c>
      <c r="Q3347" s="146"/>
    </row>
    <row r="3348" spans="3:17" x14ac:dyDescent="0.2">
      <c r="C3348" s="335">
        <v>280</v>
      </c>
      <c r="D3348" s="336" t="s">
        <v>1193</v>
      </c>
      <c r="E3348" s="337" t="s">
        <v>26</v>
      </c>
      <c r="F3348" s="337" t="s">
        <v>3176</v>
      </c>
      <c r="G3348" s="338" t="s">
        <v>3266</v>
      </c>
      <c r="H3348" s="339">
        <v>0.58666666665812961</v>
      </c>
      <c r="I3348" s="339">
        <v>4.3433333333465276</v>
      </c>
      <c r="J3348" s="339">
        <v>0.2</v>
      </c>
      <c r="K3348" s="340">
        <v>30</v>
      </c>
      <c r="L3348" s="340">
        <v>45</v>
      </c>
      <c r="M3348" s="340">
        <v>1</v>
      </c>
      <c r="N3348" s="341" t="s">
        <v>225</v>
      </c>
      <c r="O3348" s="341" t="s">
        <v>225</v>
      </c>
      <c r="P3348" s="342" t="s">
        <v>225</v>
      </c>
      <c r="Q3348" s="146"/>
    </row>
    <row r="3349" spans="3:17" x14ac:dyDescent="0.2">
      <c r="C3349" s="335">
        <v>279</v>
      </c>
      <c r="D3349" s="336" t="s">
        <v>1193</v>
      </c>
      <c r="E3349" s="337" t="s">
        <v>26</v>
      </c>
      <c r="F3349" s="337" t="s">
        <v>4475</v>
      </c>
      <c r="G3349" s="338" t="s">
        <v>4476</v>
      </c>
      <c r="H3349" s="339">
        <v>11.226666666695383</v>
      </c>
      <c r="I3349" s="339">
        <v>46.456666666700045</v>
      </c>
      <c r="J3349" s="339">
        <v>0</v>
      </c>
      <c r="K3349" s="340">
        <v>30</v>
      </c>
      <c r="L3349" s="340">
        <v>45</v>
      </c>
      <c r="M3349" s="340">
        <v>1</v>
      </c>
      <c r="N3349" s="341" t="s">
        <v>225</v>
      </c>
      <c r="O3349" s="341" t="s">
        <v>224</v>
      </c>
      <c r="P3349" s="342" t="s">
        <v>225</v>
      </c>
      <c r="Q3349" s="146"/>
    </row>
    <row r="3350" spans="3:17" x14ac:dyDescent="0.2">
      <c r="C3350" s="335">
        <v>32</v>
      </c>
      <c r="D3350" s="336" t="s">
        <v>1193</v>
      </c>
      <c r="E3350" s="337" t="s">
        <v>26</v>
      </c>
      <c r="F3350" s="337" t="s">
        <v>3076</v>
      </c>
      <c r="G3350" s="338" t="s">
        <v>3267</v>
      </c>
      <c r="H3350" s="339">
        <v>4.0166666666627862</v>
      </c>
      <c r="I3350" s="339">
        <v>0.12666666666045787</v>
      </c>
      <c r="J3350" s="339">
        <v>0</v>
      </c>
      <c r="K3350" s="340">
        <v>30</v>
      </c>
      <c r="L3350" s="340">
        <v>45</v>
      </c>
      <c r="M3350" s="340">
        <v>1</v>
      </c>
      <c r="N3350" s="341" t="s">
        <v>225</v>
      </c>
      <c r="O3350" s="341" t="s">
        <v>225</v>
      </c>
      <c r="P3350" s="342" t="s">
        <v>225</v>
      </c>
      <c r="Q3350" s="146"/>
    </row>
    <row r="3351" spans="3:17" x14ac:dyDescent="0.2">
      <c r="C3351" s="335">
        <v>34</v>
      </c>
      <c r="D3351" s="336" t="s">
        <v>1193</v>
      </c>
      <c r="E3351" s="337" t="s">
        <v>26</v>
      </c>
      <c r="F3351" s="337" t="s">
        <v>3077</v>
      </c>
      <c r="G3351" s="338" t="s">
        <v>3268</v>
      </c>
      <c r="H3351" s="339">
        <v>7.6299999999697325</v>
      </c>
      <c r="I3351" s="339">
        <v>1.1099999999860302</v>
      </c>
      <c r="J3351" s="339">
        <v>0.2</v>
      </c>
      <c r="K3351" s="340">
        <v>30</v>
      </c>
      <c r="L3351" s="340">
        <v>45</v>
      </c>
      <c r="M3351" s="340">
        <v>1</v>
      </c>
      <c r="N3351" s="341" t="s">
        <v>225</v>
      </c>
      <c r="O3351" s="341" t="s">
        <v>225</v>
      </c>
      <c r="P3351" s="342" t="s">
        <v>225</v>
      </c>
      <c r="Q3351" s="146"/>
    </row>
    <row r="3352" spans="3:17" x14ac:dyDescent="0.2">
      <c r="C3352" s="335">
        <v>33</v>
      </c>
      <c r="D3352" s="336" t="s">
        <v>1193</v>
      </c>
      <c r="E3352" s="337" t="s">
        <v>26</v>
      </c>
      <c r="F3352" s="337" t="s">
        <v>3077</v>
      </c>
      <c r="G3352" s="338" t="s">
        <v>4477</v>
      </c>
      <c r="H3352" s="339">
        <v>7.9733333333395429</v>
      </c>
      <c r="I3352" s="339">
        <v>0</v>
      </c>
      <c r="J3352" s="339">
        <v>0</v>
      </c>
      <c r="K3352" s="340">
        <v>30</v>
      </c>
      <c r="L3352" s="340">
        <v>45</v>
      </c>
      <c r="M3352" s="340">
        <v>1</v>
      </c>
      <c r="N3352" s="341" t="s">
        <v>225</v>
      </c>
      <c r="O3352" s="341" t="s">
        <v>225</v>
      </c>
      <c r="P3352" s="342" t="s">
        <v>225</v>
      </c>
      <c r="Q3352" s="146"/>
    </row>
    <row r="3353" spans="3:17" x14ac:dyDescent="0.2">
      <c r="C3353" s="335">
        <v>36</v>
      </c>
      <c r="D3353" s="336" t="s">
        <v>1193</v>
      </c>
      <c r="E3353" s="337" t="s">
        <v>26</v>
      </c>
      <c r="F3353" s="337" t="s">
        <v>2883</v>
      </c>
      <c r="G3353" s="338" t="s">
        <v>4478</v>
      </c>
      <c r="H3353" s="339">
        <v>5.2866666666814126</v>
      </c>
      <c r="I3353" s="339">
        <v>3.8033333333325574</v>
      </c>
      <c r="J3353" s="339">
        <v>0.2</v>
      </c>
      <c r="K3353" s="340">
        <v>30</v>
      </c>
      <c r="L3353" s="340">
        <v>45</v>
      </c>
      <c r="M3353" s="340">
        <v>1</v>
      </c>
      <c r="N3353" s="341" t="s">
        <v>225</v>
      </c>
      <c r="O3353" s="341" t="s">
        <v>225</v>
      </c>
      <c r="P3353" s="342" t="s">
        <v>225</v>
      </c>
      <c r="Q3353" s="146"/>
    </row>
    <row r="3354" spans="3:17" x14ac:dyDescent="0.2">
      <c r="C3354" s="335">
        <v>35</v>
      </c>
      <c r="D3354" s="336" t="s">
        <v>1193</v>
      </c>
      <c r="E3354" s="337" t="s">
        <v>26</v>
      </c>
      <c r="F3354" s="337" t="s">
        <v>2883</v>
      </c>
      <c r="G3354" s="338" t="s">
        <v>4479</v>
      </c>
      <c r="H3354" s="339">
        <v>6.1966666666790848</v>
      </c>
      <c r="I3354" s="339">
        <v>0.21333333333022894</v>
      </c>
      <c r="J3354" s="339">
        <v>0</v>
      </c>
      <c r="K3354" s="340">
        <v>30</v>
      </c>
      <c r="L3354" s="340">
        <v>45</v>
      </c>
      <c r="M3354" s="340">
        <v>1</v>
      </c>
      <c r="N3354" s="341" t="s">
        <v>225</v>
      </c>
      <c r="O3354" s="341" t="s">
        <v>225</v>
      </c>
      <c r="P3354" s="342" t="s">
        <v>225</v>
      </c>
      <c r="Q3354" s="146"/>
    </row>
    <row r="3355" spans="3:17" x14ac:dyDescent="0.2">
      <c r="C3355" s="335">
        <v>229</v>
      </c>
      <c r="D3355" s="336" t="s">
        <v>1193</v>
      </c>
      <c r="E3355" s="337" t="s">
        <v>26</v>
      </c>
      <c r="F3355" s="337" t="s">
        <v>3078</v>
      </c>
      <c r="G3355" s="338" t="s">
        <v>4480</v>
      </c>
      <c r="H3355" s="339">
        <v>9.7433333333465271</v>
      </c>
      <c r="I3355" s="339">
        <v>0</v>
      </c>
      <c r="J3355" s="339">
        <v>0</v>
      </c>
      <c r="K3355" s="340">
        <v>30</v>
      </c>
      <c r="L3355" s="340">
        <v>45</v>
      </c>
      <c r="M3355" s="340">
        <v>1</v>
      </c>
      <c r="N3355" s="341" t="s">
        <v>225</v>
      </c>
      <c r="O3355" s="341" t="s">
        <v>225</v>
      </c>
      <c r="P3355" s="342" t="s">
        <v>225</v>
      </c>
      <c r="Q3355" s="146"/>
    </row>
    <row r="3356" spans="3:17" x14ac:dyDescent="0.2">
      <c r="C3356" s="335">
        <v>228</v>
      </c>
      <c r="D3356" s="336" t="s">
        <v>1193</v>
      </c>
      <c r="E3356" s="337" t="s">
        <v>26</v>
      </c>
      <c r="F3356" s="337" t="s">
        <v>3078</v>
      </c>
      <c r="G3356" s="338" t="s">
        <v>4481</v>
      </c>
      <c r="H3356" s="339">
        <v>8.4699999999837026</v>
      </c>
      <c r="I3356" s="339">
        <v>3.8233333333279007</v>
      </c>
      <c r="J3356" s="339">
        <v>0.2</v>
      </c>
      <c r="K3356" s="340">
        <v>30</v>
      </c>
      <c r="L3356" s="340">
        <v>45</v>
      </c>
      <c r="M3356" s="340">
        <v>1</v>
      </c>
      <c r="N3356" s="341" t="s">
        <v>225</v>
      </c>
      <c r="O3356" s="341" t="s">
        <v>225</v>
      </c>
      <c r="P3356" s="342" t="s">
        <v>225</v>
      </c>
      <c r="Q3356" s="146"/>
    </row>
    <row r="3357" spans="3:17" x14ac:dyDescent="0.2">
      <c r="C3357" s="335">
        <v>230</v>
      </c>
      <c r="D3357" s="336" t="s">
        <v>1193</v>
      </c>
      <c r="E3357" s="337" t="s">
        <v>26</v>
      </c>
      <c r="F3357" s="337" t="s">
        <v>3080</v>
      </c>
      <c r="G3357" s="338" t="s">
        <v>3269</v>
      </c>
      <c r="H3357" s="339">
        <v>0</v>
      </c>
      <c r="I3357" s="339">
        <v>67.406666666676756</v>
      </c>
      <c r="J3357" s="339">
        <v>0.2</v>
      </c>
      <c r="K3357" s="340">
        <v>30</v>
      </c>
      <c r="L3357" s="340">
        <v>45</v>
      </c>
      <c r="M3357" s="340">
        <v>1</v>
      </c>
      <c r="N3357" s="341" t="s">
        <v>225</v>
      </c>
      <c r="O3357" s="341" t="s">
        <v>224</v>
      </c>
      <c r="P3357" s="342" t="s">
        <v>225</v>
      </c>
      <c r="Q3357" s="146"/>
    </row>
    <row r="3358" spans="3:17" x14ac:dyDescent="0.2">
      <c r="C3358" s="335">
        <v>231</v>
      </c>
      <c r="D3358" s="336" t="s">
        <v>1193</v>
      </c>
      <c r="E3358" s="337" t="s">
        <v>26</v>
      </c>
      <c r="F3358" s="337" t="s">
        <v>4482</v>
      </c>
      <c r="G3358" s="338" t="s">
        <v>4483</v>
      </c>
      <c r="H3358" s="339">
        <v>0</v>
      </c>
      <c r="I3358" s="339">
        <v>3.2766666666953825</v>
      </c>
      <c r="J3358" s="339">
        <v>0.2</v>
      </c>
      <c r="K3358" s="340">
        <v>30</v>
      </c>
      <c r="L3358" s="340">
        <v>45</v>
      </c>
      <c r="M3358" s="340">
        <v>1</v>
      </c>
      <c r="N3358" s="341" t="s">
        <v>225</v>
      </c>
      <c r="O3358" s="341" t="s">
        <v>225</v>
      </c>
      <c r="P3358" s="342" t="s">
        <v>225</v>
      </c>
      <c r="Q3358" s="146"/>
    </row>
    <row r="3359" spans="3:17" x14ac:dyDescent="0.2">
      <c r="C3359" s="335">
        <v>232</v>
      </c>
      <c r="D3359" s="336" t="s">
        <v>1193</v>
      </c>
      <c r="E3359" s="337" t="s">
        <v>26</v>
      </c>
      <c r="F3359" s="337" t="s">
        <v>4482</v>
      </c>
      <c r="G3359" s="338" t="s">
        <v>4484</v>
      </c>
      <c r="H3359" s="339" t="s">
        <v>84</v>
      </c>
      <c r="I3359" s="339" t="s">
        <v>84</v>
      </c>
      <c r="J3359" s="339" t="s">
        <v>84</v>
      </c>
      <c r="K3359" s="340">
        <v>30</v>
      </c>
      <c r="L3359" s="340">
        <v>45</v>
      </c>
      <c r="M3359" s="340">
        <v>1</v>
      </c>
      <c r="N3359" s="341" t="s">
        <v>4096</v>
      </c>
      <c r="O3359" s="341" t="s">
        <v>4096</v>
      </c>
      <c r="P3359" s="342" t="s">
        <v>4096</v>
      </c>
      <c r="Q3359" s="146"/>
    </row>
    <row r="3360" spans="3:17" x14ac:dyDescent="0.2">
      <c r="C3360" s="335">
        <v>413</v>
      </c>
      <c r="D3360" s="336" t="s">
        <v>1193</v>
      </c>
      <c r="E3360" s="337" t="s">
        <v>26</v>
      </c>
      <c r="F3360" s="337" t="s">
        <v>3139</v>
      </c>
      <c r="G3360" s="338" t="s">
        <v>4485</v>
      </c>
      <c r="H3360" s="339">
        <v>5.0033333333325576</v>
      </c>
      <c r="I3360" s="339">
        <v>73.529999999958093</v>
      </c>
      <c r="J3360" s="339">
        <v>0.4</v>
      </c>
      <c r="K3360" s="340">
        <v>30</v>
      </c>
      <c r="L3360" s="340">
        <v>45</v>
      </c>
      <c r="M3360" s="340">
        <v>1</v>
      </c>
      <c r="N3360" s="341" t="s">
        <v>225</v>
      </c>
      <c r="O3360" s="341" t="s">
        <v>224</v>
      </c>
      <c r="P3360" s="342" t="s">
        <v>225</v>
      </c>
      <c r="Q3360" s="146"/>
    </row>
    <row r="3361" spans="3:17" x14ac:dyDescent="0.2">
      <c r="C3361" s="335">
        <v>238</v>
      </c>
      <c r="D3361" s="336" t="s">
        <v>1193</v>
      </c>
      <c r="E3361" s="337" t="s">
        <v>26</v>
      </c>
      <c r="F3361" s="337" t="s">
        <v>3139</v>
      </c>
      <c r="G3361" s="338" t="s">
        <v>4486</v>
      </c>
      <c r="H3361" s="339">
        <v>7.7566666666301902</v>
      </c>
      <c r="I3361" s="339">
        <v>0.40333333335584032</v>
      </c>
      <c r="J3361" s="339">
        <v>0</v>
      </c>
      <c r="K3361" s="340">
        <v>30</v>
      </c>
      <c r="L3361" s="340">
        <v>45</v>
      </c>
      <c r="M3361" s="340">
        <v>1</v>
      </c>
      <c r="N3361" s="341" t="s">
        <v>225</v>
      </c>
      <c r="O3361" s="341" t="s">
        <v>225</v>
      </c>
      <c r="P3361" s="342" t="s">
        <v>225</v>
      </c>
      <c r="Q3361" s="146"/>
    </row>
    <row r="3362" spans="3:17" x14ac:dyDescent="0.2">
      <c r="C3362" s="335">
        <v>416</v>
      </c>
      <c r="D3362" s="336" t="s">
        <v>1193</v>
      </c>
      <c r="E3362" s="337" t="s">
        <v>26</v>
      </c>
      <c r="F3362" s="337" t="s">
        <v>3082</v>
      </c>
      <c r="G3362" s="338" t="s">
        <v>4487</v>
      </c>
      <c r="H3362" s="339">
        <v>8.1800000000162978</v>
      </c>
      <c r="I3362" s="339">
        <v>1.0533333333092743</v>
      </c>
      <c r="J3362" s="339">
        <v>0</v>
      </c>
      <c r="K3362" s="340">
        <v>30</v>
      </c>
      <c r="L3362" s="340">
        <v>45</v>
      </c>
      <c r="M3362" s="340">
        <v>1</v>
      </c>
      <c r="N3362" s="341" t="s">
        <v>225</v>
      </c>
      <c r="O3362" s="341" t="s">
        <v>225</v>
      </c>
      <c r="P3362" s="342" t="s">
        <v>225</v>
      </c>
      <c r="Q3362" s="146"/>
    </row>
    <row r="3363" spans="3:17" x14ac:dyDescent="0.2">
      <c r="C3363" s="335">
        <v>417</v>
      </c>
      <c r="D3363" s="336" t="s">
        <v>1193</v>
      </c>
      <c r="E3363" s="337" t="s">
        <v>26</v>
      </c>
      <c r="F3363" s="337" t="s">
        <v>3082</v>
      </c>
      <c r="G3363" s="338" t="s">
        <v>4488</v>
      </c>
      <c r="H3363" s="339">
        <v>8.1733333333628249</v>
      </c>
      <c r="I3363" s="339">
        <v>0</v>
      </c>
      <c r="J3363" s="339">
        <v>0</v>
      </c>
      <c r="K3363" s="340">
        <v>30</v>
      </c>
      <c r="L3363" s="340">
        <v>45</v>
      </c>
      <c r="M3363" s="340">
        <v>1</v>
      </c>
      <c r="N3363" s="341" t="s">
        <v>225</v>
      </c>
      <c r="O3363" s="341" t="s">
        <v>225</v>
      </c>
      <c r="P3363" s="342" t="s">
        <v>225</v>
      </c>
      <c r="Q3363" s="146"/>
    </row>
    <row r="3364" spans="3:17" x14ac:dyDescent="0.2">
      <c r="C3364" s="335">
        <v>264</v>
      </c>
      <c r="D3364" s="336" t="s">
        <v>1193</v>
      </c>
      <c r="E3364" s="337" t="s">
        <v>26</v>
      </c>
      <c r="F3364" s="337" t="s">
        <v>3173</v>
      </c>
      <c r="G3364" s="338" t="s">
        <v>4489</v>
      </c>
      <c r="H3364" s="339">
        <v>13.21666666668607</v>
      </c>
      <c r="I3364" s="339">
        <v>0</v>
      </c>
      <c r="J3364" s="339">
        <v>0</v>
      </c>
      <c r="K3364" s="340">
        <v>30</v>
      </c>
      <c r="L3364" s="340">
        <v>45</v>
      </c>
      <c r="M3364" s="340">
        <v>1</v>
      </c>
      <c r="N3364" s="341" t="s">
        <v>225</v>
      </c>
      <c r="O3364" s="341" t="s">
        <v>225</v>
      </c>
      <c r="P3364" s="342" t="s">
        <v>225</v>
      </c>
      <c r="Q3364" s="146"/>
    </row>
    <row r="3365" spans="3:17" x14ac:dyDescent="0.2">
      <c r="C3365" s="335">
        <v>265</v>
      </c>
      <c r="D3365" s="336" t="s">
        <v>1193</v>
      </c>
      <c r="E3365" s="337" t="s">
        <v>26</v>
      </c>
      <c r="F3365" s="337" t="s">
        <v>3173</v>
      </c>
      <c r="G3365" s="338" t="s">
        <v>4490</v>
      </c>
      <c r="H3365" s="339">
        <v>0</v>
      </c>
      <c r="I3365" s="339">
        <v>2.0000000030267986E-2</v>
      </c>
      <c r="J3365" s="339">
        <v>0</v>
      </c>
      <c r="K3365" s="340">
        <v>30</v>
      </c>
      <c r="L3365" s="340">
        <v>45</v>
      </c>
      <c r="M3365" s="340">
        <v>1</v>
      </c>
      <c r="N3365" s="341" t="s">
        <v>225</v>
      </c>
      <c r="O3365" s="341" t="s">
        <v>225</v>
      </c>
      <c r="P3365" s="342" t="s">
        <v>225</v>
      </c>
      <c r="Q3365" s="146"/>
    </row>
    <row r="3366" spans="3:17" x14ac:dyDescent="0.2">
      <c r="C3366" s="335">
        <v>444</v>
      </c>
      <c r="D3366" s="336" t="s">
        <v>1193</v>
      </c>
      <c r="E3366" s="337" t="s">
        <v>26</v>
      </c>
      <c r="F3366" s="337" t="s">
        <v>3173</v>
      </c>
      <c r="G3366" s="338" t="s">
        <v>4491</v>
      </c>
      <c r="H3366" s="339">
        <v>5.640876997351322</v>
      </c>
      <c r="I3366" s="339">
        <v>0.39913786698481607</v>
      </c>
      <c r="J3366" s="339">
        <v>0</v>
      </c>
      <c r="K3366" s="340">
        <v>30</v>
      </c>
      <c r="L3366" s="340">
        <v>45</v>
      </c>
      <c r="M3366" s="340">
        <v>1</v>
      </c>
      <c r="N3366" s="341" t="s">
        <v>4096</v>
      </c>
      <c r="O3366" s="341" t="s">
        <v>4096</v>
      </c>
      <c r="P3366" s="342" t="s">
        <v>4096</v>
      </c>
      <c r="Q3366" s="146"/>
    </row>
    <row r="3367" spans="3:17" x14ac:dyDescent="0.2">
      <c r="C3367" s="335">
        <v>350</v>
      </c>
      <c r="D3367" s="336" t="s">
        <v>1193</v>
      </c>
      <c r="E3367" s="337" t="s">
        <v>26</v>
      </c>
      <c r="F3367" s="337" t="s">
        <v>3049</v>
      </c>
      <c r="G3367" s="338" t="s">
        <v>4492</v>
      </c>
      <c r="H3367" s="339">
        <v>4.1499999999767168</v>
      </c>
      <c r="I3367" s="339">
        <v>0</v>
      </c>
      <c r="J3367" s="339">
        <v>0</v>
      </c>
      <c r="K3367" s="340">
        <v>30</v>
      </c>
      <c r="L3367" s="340">
        <v>45</v>
      </c>
      <c r="M3367" s="340">
        <v>1</v>
      </c>
      <c r="N3367" s="341" t="s">
        <v>225</v>
      </c>
      <c r="O3367" s="341" t="s">
        <v>225</v>
      </c>
      <c r="P3367" s="342" t="s">
        <v>225</v>
      </c>
      <c r="Q3367" s="146"/>
    </row>
    <row r="3368" spans="3:17" x14ac:dyDescent="0.2">
      <c r="C3368" s="335">
        <v>351</v>
      </c>
      <c r="D3368" s="336" t="s">
        <v>1193</v>
      </c>
      <c r="E3368" s="337" t="s">
        <v>26</v>
      </c>
      <c r="F3368" s="337" t="s">
        <v>3049</v>
      </c>
      <c r="G3368" s="338" t="s">
        <v>4493</v>
      </c>
      <c r="H3368" s="339">
        <v>4.9566666666534731</v>
      </c>
      <c r="I3368" s="339">
        <v>0</v>
      </c>
      <c r="J3368" s="339">
        <v>0</v>
      </c>
      <c r="K3368" s="340">
        <v>30</v>
      </c>
      <c r="L3368" s="340">
        <v>45</v>
      </c>
      <c r="M3368" s="340">
        <v>1</v>
      </c>
      <c r="N3368" s="341" t="s">
        <v>225</v>
      </c>
      <c r="O3368" s="341" t="s">
        <v>225</v>
      </c>
      <c r="P3368" s="342" t="s">
        <v>225</v>
      </c>
      <c r="Q3368" s="146"/>
    </row>
    <row r="3369" spans="3:17" x14ac:dyDescent="0.2">
      <c r="C3369" s="335">
        <v>352</v>
      </c>
      <c r="D3369" s="336" t="s">
        <v>1193</v>
      </c>
      <c r="E3369" s="337" t="s">
        <v>26</v>
      </c>
      <c r="F3369" s="337" t="s">
        <v>3049</v>
      </c>
      <c r="G3369" s="338" t="s">
        <v>4494</v>
      </c>
      <c r="H3369" s="339">
        <v>4.9566666666534731</v>
      </c>
      <c r="I3369" s="339">
        <v>0</v>
      </c>
      <c r="J3369" s="339">
        <v>0</v>
      </c>
      <c r="K3369" s="340">
        <v>30</v>
      </c>
      <c r="L3369" s="340">
        <v>45</v>
      </c>
      <c r="M3369" s="340">
        <v>1</v>
      </c>
      <c r="N3369" s="341" t="s">
        <v>225</v>
      </c>
      <c r="O3369" s="341" t="s">
        <v>225</v>
      </c>
      <c r="P3369" s="342" t="s">
        <v>225</v>
      </c>
      <c r="Q3369" s="146"/>
    </row>
    <row r="3370" spans="3:17" x14ac:dyDescent="0.2">
      <c r="C3370" s="335">
        <v>407</v>
      </c>
      <c r="D3370" s="336" t="s">
        <v>1193</v>
      </c>
      <c r="E3370" s="337" t="s">
        <v>26</v>
      </c>
      <c r="F3370" s="337" t="s">
        <v>3049</v>
      </c>
      <c r="G3370" s="338" t="s">
        <v>4495</v>
      </c>
      <c r="H3370" s="339">
        <v>2.9999999999650755</v>
      </c>
      <c r="I3370" s="339">
        <v>0</v>
      </c>
      <c r="J3370" s="339">
        <v>0</v>
      </c>
      <c r="K3370" s="340">
        <v>30</v>
      </c>
      <c r="L3370" s="340">
        <v>45</v>
      </c>
      <c r="M3370" s="340">
        <v>1</v>
      </c>
      <c r="N3370" s="341" t="s">
        <v>225</v>
      </c>
      <c r="O3370" s="341" t="s">
        <v>225</v>
      </c>
      <c r="P3370" s="342" t="s">
        <v>225</v>
      </c>
      <c r="Q3370" s="146"/>
    </row>
    <row r="3371" spans="3:17" x14ac:dyDescent="0.2">
      <c r="C3371" s="335">
        <v>37</v>
      </c>
      <c r="D3371" s="336" t="s">
        <v>1193</v>
      </c>
      <c r="E3371" s="337" t="s">
        <v>26</v>
      </c>
      <c r="F3371" s="337" t="s">
        <v>3188</v>
      </c>
      <c r="G3371" s="338" t="s">
        <v>4496</v>
      </c>
      <c r="H3371" s="339">
        <v>4.6599999999976722</v>
      </c>
      <c r="I3371" s="339">
        <v>0.47333333333954219</v>
      </c>
      <c r="J3371" s="339">
        <v>0</v>
      </c>
      <c r="K3371" s="340">
        <v>30</v>
      </c>
      <c r="L3371" s="340">
        <v>45</v>
      </c>
      <c r="M3371" s="340">
        <v>1</v>
      </c>
      <c r="N3371" s="341" t="s">
        <v>225</v>
      </c>
      <c r="O3371" s="341" t="s">
        <v>225</v>
      </c>
      <c r="P3371" s="342" t="s">
        <v>225</v>
      </c>
      <c r="Q3371" s="146"/>
    </row>
    <row r="3372" spans="3:17" x14ac:dyDescent="0.2">
      <c r="C3372" s="335">
        <v>237</v>
      </c>
      <c r="D3372" s="336" t="s">
        <v>1193</v>
      </c>
      <c r="E3372" s="337" t="s">
        <v>26</v>
      </c>
      <c r="F3372" s="337" t="s">
        <v>3087</v>
      </c>
      <c r="G3372" s="338" t="s">
        <v>4497</v>
      </c>
      <c r="H3372" s="339">
        <v>8.3300000000162981</v>
      </c>
      <c r="I3372" s="339">
        <v>0.8966666666558013</v>
      </c>
      <c r="J3372" s="339">
        <v>0</v>
      </c>
      <c r="K3372" s="340">
        <v>30</v>
      </c>
      <c r="L3372" s="340">
        <v>45</v>
      </c>
      <c r="M3372" s="340">
        <v>1</v>
      </c>
      <c r="N3372" s="341" t="s">
        <v>225</v>
      </c>
      <c r="O3372" s="341" t="s">
        <v>225</v>
      </c>
      <c r="P3372" s="342" t="s">
        <v>225</v>
      </c>
      <c r="Q3372" s="146"/>
    </row>
    <row r="3373" spans="3:17" x14ac:dyDescent="0.2">
      <c r="C3373" s="335">
        <v>236</v>
      </c>
      <c r="D3373" s="336" t="s">
        <v>1193</v>
      </c>
      <c r="E3373" s="337" t="s">
        <v>26</v>
      </c>
      <c r="F3373" s="337" t="s">
        <v>3087</v>
      </c>
      <c r="G3373" s="338" t="s">
        <v>4498</v>
      </c>
      <c r="H3373" s="339">
        <v>8.326666666707025</v>
      </c>
      <c r="I3373" s="339">
        <v>0</v>
      </c>
      <c r="J3373" s="339">
        <v>0</v>
      </c>
      <c r="K3373" s="340">
        <v>30</v>
      </c>
      <c r="L3373" s="340">
        <v>45</v>
      </c>
      <c r="M3373" s="340">
        <v>1</v>
      </c>
      <c r="N3373" s="341" t="s">
        <v>225</v>
      </c>
      <c r="O3373" s="341" t="s">
        <v>225</v>
      </c>
      <c r="P3373" s="342" t="s">
        <v>225</v>
      </c>
      <c r="Q3373" s="146"/>
    </row>
    <row r="3374" spans="3:17" x14ac:dyDescent="0.2">
      <c r="C3374" s="335">
        <v>38</v>
      </c>
      <c r="D3374" s="336" t="s">
        <v>1193</v>
      </c>
      <c r="E3374" s="337" t="s">
        <v>26</v>
      </c>
      <c r="F3374" s="337" t="s">
        <v>3186</v>
      </c>
      <c r="G3374" s="338" t="s">
        <v>7147</v>
      </c>
      <c r="H3374" s="339" t="s">
        <v>84</v>
      </c>
      <c r="I3374" s="339" t="s">
        <v>84</v>
      </c>
      <c r="J3374" s="339" t="s">
        <v>84</v>
      </c>
      <c r="K3374" s="340">
        <v>30</v>
      </c>
      <c r="L3374" s="340">
        <v>45</v>
      </c>
      <c r="M3374" s="340">
        <v>1</v>
      </c>
      <c r="N3374" s="341" t="s">
        <v>4096</v>
      </c>
      <c r="O3374" s="341" t="s">
        <v>4096</v>
      </c>
      <c r="P3374" s="342" t="s">
        <v>4096</v>
      </c>
      <c r="Q3374" s="146"/>
    </row>
    <row r="3375" spans="3:17" x14ac:dyDescent="0.2">
      <c r="C3375" s="335">
        <v>253</v>
      </c>
      <c r="D3375" s="336" t="s">
        <v>1193</v>
      </c>
      <c r="E3375" s="337" t="s">
        <v>26</v>
      </c>
      <c r="F3375" s="337" t="s">
        <v>3160</v>
      </c>
      <c r="G3375" s="338" t="s">
        <v>4499</v>
      </c>
      <c r="H3375" s="339">
        <v>5.0200000000884764</v>
      </c>
      <c r="I3375" s="339">
        <v>0</v>
      </c>
      <c r="J3375" s="339">
        <v>0</v>
      </c>
      <c r="K3375" s="340">
        <v>30</v>
      </c>
      <c r="L3375" s="340">
        <v>45</v>
      </c>
      <c r="M3375" s="340">
        <v>1</v>
      </c>
      <c r="N3375" s="341" t="s">
        <v>225</v>
      </c>
      <c r="O3375" s="341" t="s">
        <v>225</v>
      </c>
      <c r="P3375" s="342" t="s">
        <v>225</v>
      </c>
      <c r="Q3375" s="146"/>
    </row>
    <row r="3376" spans="3:17" x14ac:dyDescent="0.2">
      <c r="C3376" s="335">
        <v>255</v>
      </c>
      <c r="D3376" s="336" t="s">
        <v>1193</v>
      </c>
      <c r="E3376" s="337" t="s">
        <v>26</v>
      </c>
      <c r="F3376" s="337" t="s">
        <v>3171</v>
      </c>
      <c r="G3376" s="338" t="s">
        <v>4500</v>
      </c>
      <c r="H3376" s="339">
        <v>4.4566666666301904</v>
      </c>
      <c r="I3376" s="339">
        <v>19.356666666688398</v>
      </c>
      <c r="J3376" s="339">
        <v>0.2</v>
      </c>
      <c r="K3376" s="340">
        <v>30</v>
      </c>
      <c r="L3376" s="340">
        <v>45</v>
      </c>
      <c r="M3376" s="340">
        <v>1</v>
      </c>
      <c r="N3376" s="341" t="s">
        <v>225</v>
      </c>
      <c r="O3376" s="341" t="s">
        <v>225</v>
      </c>
      <c r="P3376" s="342" t="s">
        <v>225</v>
      </c>
      <c r="Q3376" s="146"/>
    </row>
    <row r="3377" spans="3:17" x14ac:dyDescent="0.2">
      <c r="C3377" s="335">
        <v>254</v>
      </c>
      <c r="D3377" s="336" t="s">
        <v>1193</v>
      </c>
      <c r="E3377" s="337" t="s">
        <v>26</v>
      </c>
      <c r="F3377" s="337" t="s">
        <v>3171</v>
      </c>
      <c r="G3377" s="338" t="s">
        <v>4501</v>
      </c>
      <c r="H3377" s="339">
        <v>3.2666666666627862</v>
      </c>
      <c r="I3377" s="339">
        <v>0.18666666664648801</v>
      </c>
      <c r="J3377" s="339">
        <v>0</v>
      </c>
      <c r="K3377" s="340">
        <v>30</v>
      </c>
      <c r="L3377" s="340">
        <v>45</v>
      </c>
      <c r="M3377" s="340">
        <v>1</v>
      </c>
      <c r="N3377" s="341" t="s">
        <v>225</v>
      </c>
      <c r="O3377" s="341" t="s">
        <v>225</v>
      </c>
      <c r="P3377" s="342" t="s">
        <v>225</v>
      </c>
      <c r="Q3377" s="146"/>
    </row>
    <row r="3378" spans="3:17" x14ac:dyDescent="0.2">
      <c r="C3378" s="335">
        <v>256</v>
      </c>
      <c r="D3378" s="336" t="s">
        <v>1193</v>
      </c>
      <c r="E3378" s="337" t="s">
        <v>26</v>
      </c>
      <c r="F3378" s="337" t="s">
        <v>3196</v>
      </c>
      <c r="G3378" s="338" t="s">
        <v>4502</v>
      </c>
      <c r="H3378" s="339">
        <v>8.1166666667559184</v>
      </c>
      <c r="I3378" s="339">
        <v>0</v>
      </c>
      <c r="J3378" s="339">
        <v>0</v>
      </c>
      <c r="K3378" s="340">
        <v>30</v>
      </c>
      <c r="L3378" s="340">
        <v>45</v>
      </c>
      <c r="M3378" s="340">
        <v>1</v>
      </c>
      <c r="N3378" s="341" t="s">
        <v>225</v>
      </c>
      <c r="O3378" s="341" t="s">
        <v>225</v>
      </c>
      <c r="P3378" s="342" t="s">
        <v>225</v>
      </c>
      <c r="Q3378" s="146"/>
    </row>
    <row r="3379" spans="3:17" x14ac:dyDescent="0.2">
      <c r="C3379" s="335">
        <v>262</v>
      </c>
      <c r="D3379" s="336" t="s">
        <v>1193</v>
      </c>
      <c r="E3379" s="337" t="s">
        <v>26</v>
      </c>
      <c r="F3379" s="337" t="s">
        <v>3010</v>
      </c>
      <c r="G3379" s="338" t="s">
        <v>3270</v>
      </c>
      <c r="H3379" s="339" t="s">
        <v>84</v>
      </c>
      <c r="I3379" s="339" t="s">
        <v>84</v>
      </c>
      <c r="J3379" s="339" t="s">
        <v>84</v>
      </c>
      <c r="K3379" s="340">
        <v>30</v>
      </c>
      <c r="L3379" s="340">
        <v>45</v>
      </c>
      <c r="M3379" s="340">
        <v>1</v>
      </c>
      <c r="N3379" s="341" t="s">
        <v>4096</v>
      </c>
      <c r="O3379" s="341" t="s">
        <v>4096</v>
      </c>
      <c r="P3379" s="342" t="s">
        <v>4096</v>
      </c>
      <c r="Q3379" s="146"/>
    </row>
    <row r="3380" spans="3:17" x14ac:dyDescent="0.2">
      <c r="C3380" s="335">
        <v>263</v>
      </c>
      <c r="D3380" s="336" t="s">
        <v>1193</v>
      </c>
      <c r="E3380" s="337" t="s">
        <v>26</v>
      </c>
      <c r="F3380" s="337" t="s">
        <v>3010</v>
      </c>
      <c r="G3380" s="338" t="s">
        <v>3271</v>
      </c>
      <c r="H3380" s="339" t="s">
        <v>84</v>
      </c>
      <c r="I3380" s="339" t="s">
        <v>84</v>
      </c>
      <c r="J3380" s="339" t="s">
        <v>84</v>
      </c>
      <c r="K3380" s="340">
        <v>30</v>
      </c>
      <c r="L3380" s="340">
        <v>45</v>
      </c>
      <c r="M3380" s="340">
        <v>1</v>
      </c>
      <c r="N3380" s="341" t="s">
        <v>4096</v>
      </c>
      <c r="O3380" s="341" t="s">
        <v>4096</v>
      </c>
      <c r="P3380" s="342" t="s">
        <v>4096</v>
      </c>
      <c r="Q3380" s="146"/>
    </row>
    <row r="3381" spans="3:17" x14ac:dyDescent="0.2">
      <c r="C3381" s="335">
        <v>39</v>
      </c>
      <c r="D3381" s="336" t="s">
        <v>1193</v>
      </c>
      <c r="E3381" s="337" t="s">
        <v>26</v>
      </c>
      <c r="F3381" s="337" t="s">
        <v>3064</v>
      </c>
      <c r="G3381" s="338" t="s">
        <v>4503</v>
      </c>
      <c r="H3381" s="339">
        <v>8.9600000000442375</v>
      </c>
      <c r="I3381" s="339">
        <v>0</v>
      </c>
      <c r="J3381" s="339">
        <v>0</v>
      </c>
      <c r="K3381" s="340">
        <v>30</v>
      </c>
      <c r="L3381" s="340">
        <v>45</v>
      </c>
      <c r="M3381" s="340">
        <v>1</v>
      </c>
      <c r="N3381" s="341" t="s">
        <v>225</v>
      </c>
      <c r="O3381" s="341" t="s">
        <v>225</v>
      </c>
      <c r="P3381" s="342" t="s">
        <v>225</v>
      </c>
      <c r="Q3381" s="146"/>
    </row>
    <row r="3382" spans="3:17" x14ac:dyDescent="0.2">
      <c r="C3382" s="335">
        <v>422</v>
      </c>
      <c r="D3382" s="336" t="s">
        <v>1193</v>
      </c>
      <c r="E3382" s="337" t="s">
        <v>26</v>
      </c>
      <c r="F3382" s="337" t="s">
        <v>3064</v>
      </c>
      <c r="G3382" s="338" t="s">
        <v>4504</v>
      </c>
      <c r="H3382" s="339">
        <v>2.9600000000093134</v>
      </c>
      <c r="I3382" s="339">
        <v>0</v>
      </c>
      <c r="J3382" s="339">
        <v>0</v>
      </c>
      <c r="K3382" s="340">
        <v>30</v>
      </c>
      <c r="L3382" s="340">
        <v>45</v>
      </c>
      <c r="M3382" s="340">
        <v>1</v>
      </c>
      <c r="N3382" s="341" t="s">
        <v>225</v>
      </c>
      <c r="O3382" s="341" t="s">
        <v>225</v>
      </c>
      <c r="P3382" s="342" t="s">
        <v>225</v>
      </c>
      <c r="Q3382" s="146"/>
    </row>
    <row r="3383" spans="3:17" x14ac:dyDescent="0.2">
      <c r="C3383" s="335">
        <v>428</v>
      </c>
      <c r="D3383" s="336" t="s">
        <v>1193</v>
      </c>
      <c r="E3383" s="337" t="s">
        <v>26</v>
      </c>
      <c r="F3383" s="337" t="s">
        <v>4505</v>
      </c>
      <c r="G3383" s="338" t="s">
        <v>4506</v>
      </c>
      <c r="H3383" s="339">
        <v>5.6899999999324793</v>
      </c>
      <c r="I3383" s="339">
        <v>0</v>
      </c>
      <c r="J3383" s="339">
        <v>0</v>
      </c>
      <c r="K3383" s="340">
        <v>30</v>
      </c>
      <c r="L3383" s="340">
        <v>45</v>
      </c>
      <c r="M3383" s="340">
        <v>1</v>
      </c>
      <c r="N3383" s="341" t="s">
        <v>225</v>
      </c>
      <c r="O3383" s="341" t="s">
        <v>225</v>
      </c>
      <c r="P3383" s="342" t="s">
        <v>225</v>
      </c>
      <c r="Q3383" s="146"/>
    </row>
    <row r="3384" spans="3:17" x14ac:dyDescent="0.2">
      <c r="C3384" s="335">
        <v>429</v>
      </c>
      <c r="D3384" s="336" t="s">
        <v>1193</v>
      </c>
      <c r="E3384" s="337" t="s">
        <v>26</v>
      </c>
      <c r="F3384" s="337" t="s">
        <v>4505</v>
      </c>
      <c r="G3384" s="338" t="s">
        <v>4507</v>
      </c>
      <c r="H3384" s="339">
        <v>3.139999999967404</v>
      </c>
      <c r="I3384" s="339">
        <v>0</v>
      </c>
      <c r="J3384" s="339">
        <v>0</v>
      </c>
      <c r="K3384" s="340">
        <v>30</v>
      </c>
      <c r="L3384" s="340">
        <v>45</v>
      </c>
      <c r="M3384" s="340">
        <v>1</v>
      </c>
      <c r="N3384" s="341" t="s">
        <v>225</v>
      </c>
      <c r="O3384" s="341" t="s">
        <v>225</v>
      </c>
      <c r="P3384" s="342" t="s">
        <v>225</v>
      </c>
      <c r="Q3384" s="146"/>
    </row>
    <row r="3385" spans="3:17" x14ac:dyDescent="0.2">
      <c r="C3385" s="335">
        <v>257</v>
      </c>
      <c r="D3385" s="336" t="s">
        <v>1193</v>
      </c>
      <c r="E3385" s="337" t="s">
        <v>26</v>
      </c>
      <c r="F3385" s="337" t="s">
        <v>3161</v>
      </c>
      <c r="G3385" s="338" t="s">
        <v>4508</v>
      </c>
      <c r="H3385" s="339">
        <v>4.3633333334117195</v>
      </c>
      <c r="I3385" s="339">
        <v>56.413333333341875</v>
      </c>
      <c r="J3385" s="339">
        <v>0.2</v>
      </c>
      <c r="K3385" s="340">
        <v>30</v>
      </c>
      <c r="L3385" s="340">
        <v>45</v>
      </c>
      <c r="M3385" s="340">
        <v>1</v>
      </c>
      <c r="N3385" s="341" t="s">
        <v>225</v>
      </c>
      <c r="O3385" s="341" t="s">
        <v>224</v>
      </c>
      <c r="P3385" s="342" t="s">
        <v>225</v>
      </c>
      <c r="Q3385" s="146"/>
    </row>
    <row r="3386" spans="3:17" x14ac:dyDescent="0.2">
      <c r="C3386" s="335">
        <v>376</v>
      </c>
      <c r="D3386" s="336" t="s">
        <v>1193</v>
      </c>
      <c r="E3386" s="337" t="s">
        <v>26</v>
      </c>
      <c r="F3386" s="337" t="s">
        <v>3207</v>
      </c>
      <c r="G3386" s="338" t="s">
        <v>7148</v>
      </c>
      <c r="H3386" s="339">
        <v>10.576666666707025</v>
      </c>
      <c r="I3386" s="339">
        <v>0</v>
      </c>
      <c r="J3386" s="339">
        <v>0</v>
      </c>
      <c r="K3386" s="340">
        <v>30</v>
      </c>
      <c r="L3386" s="340">
        <v>45</v>
      </c>
      <c r="M3386" s="340">
        <v>1</v>
      </c>
      <c r="N3386" s="341" t="s">
        <v>224</v>
      </c>
      <c r="O3386" s="341" t="s">
        <v>225</v>
      </c>
      <c r="P3386" s="342" t="s">
        <v>225</v>
      </c>
      <c r="Q3386" s="146"/>
    </row>
    <row r="3387" spans="3:17" x14ac:dyDescent="0.2">
      <c r="C3387" s="335">
        <v>377</v>
      </c>
      <c r="D3387" s="336" t="s">
        <v>1193</v>
      </c>
      <c r="E3387" s="337" t="s">
        <v>26</v>
      </c>
      <c r="F3387" s="337" t="s">
        <v>3207</v>
      </c>
      <c r="G3387" s="338" t="s">
        <v>3272</v>
      </c>
      <c r="H3387" s="339">
        <v>11.743333333404735</v>
      </c>
      <c r="I3387" s="339">
        <v>0</v>
      </c>
      <c r="J3387" s="339">
        <v>0</v>
      </c>
      <c r="K3387" s="340">
        <v>30</v>
      </c>
      <c r="L3387" s="340">
        <v>45</v>
      </c>
      <c r="M3387" s="340">
        <v>1</v>
      </c>
      <c r="N3387" s="341" t="s">
        <v>225</v>
      </c>
      <c r="O3387" s="341" t="s">
        <v>225</v>
      </c>
      <c r="P3387" s="342" t="s">
        <v>225</v>
      </c>
      <c r="Q3387" s="146"/>
    </row>
    <row r="3388" spans="3:17" x14ac:dyDescent="0.2">
      <c r="C3388" s="335">
        <v>367</v>
      </c>
      <c r="D3388" s="336" t="s">
        <v>1193</v>
      </c>
      <c r="E3388" s="337" t="s">
        <v>26</v>
      </c>
      <c r="F3388" s="337" t="s">
        <v>3094</v>
      </c>
      <c r="G3388" s="338" t="s">
        <v>3273</v>
      </c>
      <c r="H3388" s="339">
        <v>3.0366666667163376</v>
      </c>
      <c r="I3388" s="339">
        <v>0.11666666666278616</v>
      </c>
      <c r="J3388" s="339">
        <v>0.2</v>
      </c>
      <c r="K3388" s="340">
        <v>30</v>
      </c>
      <c r="L3388" s="340">
        <v>45</v>
      </c>
      <c r="M3388" s="340">
        <v>1</v>
      </c>
      <c r="N3388" s="341" t="s">
        <v>225</v>
      </c>
      <c r="O3388" s="341" t="s">
        <v>225</v>
      </c>
      <c r="P3388" s="342" t="s">
        <v>225</v>
      </c>
      <c r="Q3388" s="146"/>
    </row>
    <row r="3389" spans="3:17" x14ac:dyDescent="0.2">
      <c r="C3389" s="335">
        <v>41</v>
      </c>
      <c r="D3389" s="336" t="s">
        <v>1193</v>
      </c>
      <c r="E3389" s="337" t="s">
        <v>26</v>
      </c>
      <c r="F3389" s="337" t="s">
        <v>3062</v>
      </c>
      <c r="G3389" s="338" t="s">
        <v>4509</v>
      </c>
      <c r="H3389" s="339">
        <v>0.87666666669538251</v>
      </c>
      <c r="I3389" s="339">
        <v>0</v>
      </c>
      <c r="J3389" s="339">
        <v>0</v>
      </c>
      <c r="K3389" s="340">
        <v>30</v>
      </c>
      <c r="L3389" s="340">
        <v>45</v>
      </c>
      <c r="M3389" s="340">
        <v>1</v>
      </c>
      <c r="N3389" s="341" t="s">
        <v>225</v>
      </c>
      <c r="O3389" s="341" t="s">
        <v>225</v>
      </c>
      <c r="P3389" s="342" t="s">
        <v>225</v>
      </c>
      <c r="Q3389" s="146"/>
    </row>
    <row r="3390" spans="3:17" x14ac:dyDescent="0.2">
      <c r="C3390" s="335">
        <v>40</v>
      </c>
      <c r="D3390" s="336" t="s">
        <v>1193</v>
      </c>
      <c r="E3390" s="337" t="s">
        <v>26</v>
      </c>
      <c r="F3390" s="337" t="s">
        <v>3062</v>
      </c>
      <c r="G3390" s="338" t="s">
        <v>4510</v>
      </c>
      <c r="H3390" s="339">
        <v>4.8933333333581688</v>
      </c>
      <c r="I3390" s="339">
        <v>9.6899999999790456</v>
      </c>
      <c r="J3390" s="339">
        <v>0.2</v>
      </c>
      <c r="K3390" s="340">
        <v>30</v>
      </c>
      <c r="L3390" s="340">
        <v>45</v>
      </c>
      <c r="M3390" s="340">
        <v>1</v>
      </c>
      <c r="N3390" s="341" t="s">
        <v>225</v>
      </c>
      <c r="O3390" s="341" t="s">
        <v>225</v>
      </c>
      <c r="P3390" s="342" t="s">
        <v>225</v>
      </c>
      <c r="Q3390" s="146"/>
    </row>
    <row r="3391" spans="3:17" x14ac:dyDescent="0.2">
      <c r="C3391" s="335">
        <v>349</v>
      </c>
      <c r="D3391" s="336" t="s">
        <v>1193</v>
      </c>
      <c r="E3391" s="337" t="s">
        <v>26</v>
      </c>
      <c r="F3391" s="337" t="s">
        <v>3062</v>
      </c>
      <c r="G3391" s="338" t="s">
        <v>4511</v>
      </c>
      <c r="H3391" s="339" t="s">
        <v>84</v>
      </c>
      <c r="I3391" s="339" t="s">
        <v>84</v>
      </c>
      <c r="J3391" s="339" t="s">
        <v>84</v>
      </c>
      <c r="K3391" s="340">
        <v>30</v>
      </c>
      <c r="L3391" s="340">
        <v>45</v>
      </c>
      <c r="M3391" s="340">
        <v>1</v>
      </c>
      <c r="N3391" s="341" t="s">
        <v>4096</v>
      </c>
      <c r="O3391" s="341" t="s">
        <v>4096</v>
      </c>
      <c r="P3391" s="342" t="s">
        <v>4096</v>
      </c>
      <c r="Q3391" s="146"/>
    </row>
    <row r="3392" spans="3:17" x14ac:dyDescent="0.2">
      <c r="C3392" s="335">
        <v>442</v>
      </c>
      <c r="D3392" s="336" t="s">
        <v>1193</v>
      </c>
      <c r="E3392" s="337" t="s">
        <v>26</v>
      </c>
      <c r="F3392" s="337" t="s">
        <v>3062</v>
      </c>
      <c r="G3392" s="338" t="s">
        <v>3274</v>
      </c>
      <c r="H3392" s="339">
        <v>2.4378736604750864</v>
      </c>
      <c r="I3392" s="339">
        <v>5.7952622700421147E-2</v>
      </c>
      <c r="J3392" s="339">
        <v>0</v>
      </c>
      <c r="K3392" s="340">
        <v>30</v>
      </c>
      <c r="L3392" s="340">
        <v>45</v>
      </c>
      <c r="M3392" s="340">
        <v>1</v>
      </c>
      <c r="N3392" s="341" t="s">
        <v>4096</v>
      </c>
      <c r="O3392" s="341" t="s">
        <v>4096</v>
      </c>
      <c r="P3392" s="342" t="s">
        <v>4096</v>
      </c>
      <c r="Q3392" s="146"/>
    </row>
    <row r="3393" spans="3:17" x14ac:dyDescent="0.2">
      <c r="C3393" s="335">
        <v>235</v>
      </c>
      <c r="D3393" s="336" t="s">
        <v>1193</v>
      </c>
      <c r="E3393" s="337" t="s">
        <v>26</v>
      </c>
      <c r="F3393" s="337" t="s">
        <v>2742</v>
      </c>
      <c r="G3393" s="338" t="s">
        <v>4512</v>
      </c>
      <c r="H3393" s="339">
        <v>8.6666666666627865</v>
      </c>
      <c r="I3393" s="339">
        <v>13.053333333344199</v>
      </c>
      <c r="J3393" s="339">
        <v>0.2</v>
      </c>
      <c r="K3393" s="340">
        <v>30</v>
      </c>
      <c r="L3393" s="340">
        <v>45</v>
      </c>
      <c r="M3393" s="340">
        <v>1</v>
      </c>
      <c r="N3393" s="341" t="s">
        <v>225</v>
      </c>
      <c r="O3393" s="341" t="s">
        <v>225</v>
      </c>
      <c r="P3393" s="342" t="s">
        <v>225</v>
      </c>
      <c r="Q3393" s="146"/>
    </row>
    <row r="3394" spans="3:17" x14ac:dyDescent="0.2">
      <c r="C3394" s="335">
        <v>437</v>
      </c>
      <c r="D3394" s="336" t="s">
        <v>1193</v>
      </c>
      <c r="E3394" s="337" t="s">
        <v>26</v>
      </c>
      <c r="F3394" s="337" t="s">
        <v>2742</v>
      </c>
      <c r="G3394" s="338" t="s">
        <v>4513</v>
      </c>
      <c r="H3394" s="339">
        <v>7.0566666666883977</v>
      </c>
      <c r="I3394" s="339">
        <v>0</v>
      </c>
      <c r="J3394" s="339">
        <v>0</v>
      </c>
      <c r="K3394" s="340">
        <v>30</v>
      </c>
      <c r="L3394" s="340">
        <v>45</v>
      </c>
      <c r="M3394" s="340">
        <v>1</v>
      </c>
      <c r="N3394" s="341" t="s">
        <v>225</v>
      </c>
      <c r="O3394" s="341" t="s">
        <v>225</v>
      </c>
      <c r="P3394" s="342" t="s">
        <v>225</v>
      </c>
      <c r="Q3394" s="146"/>
    </row>
    <row r="3395" spans="3:17" x14ac:dyDescent="0.2">
      <c r="C3395" s="335">
        <v>251</v>
      </c>
      <c r="D3395" s="336" t="s">
        <v>1193</v>
      </c>
      <c r="E3395" s="337" t="s">
        <v>26</v>
      </c>
      <c r="F3395" s="337" t="s">
        <v>3067</v>
      </c>
      <c r="G3395" s="338" t="s">
        <v>3275</v>
      </c>
      <c r="H3395" s="339">
        <v>17.89333333336981</v>
      </c>
      <c r="I3395" s="339">
        <v>0.7333333333139308</v>
      </c>
      <c r="J3395" s="339">
        <v>0</v>
      </c>
      <c r="K3395" s="340">
        <v>30</v>
      </c>
      <c r="L3395" s="340">
        <v>45</v>
      </c>
      <c r="M3395" s="340">
        <v>1</v>
      </c>
      <c r="N3395" s="341" t="s">
        <v>225</v>
      </c>
      <c r="O3395" s="341" t="s">
        <v>225</v>
      </c>
      <c r="P3395" s="342" t="s">
        <v>225</v>
      </c>
      <c r="Q3395" s="146"/>
    </row>
    <row r="3396" spans="3:17" x14ac:dyDescent="0.2">
      <c r="C3396" s="335">
        <v>252</v>
      </c>
      <c r="D3396" s="336" t="s">
        <v>1193</v>
      </c>
      <c r="E3396" s="337" t="s">
        <v>26</v>
      </c>
      <c r="F3396" s="337" t="s">
        <v>3067</v>
      </c>
      <c r="G3396" s="338" t="s">
        <v>3276</v>
      </c>
      <c r="H3396" s="339">
        <v>135.5199999999837</v>
      </c>
      <c r="I3396" s="339">
        <v>0</v>
      </c>
      <c r="J3396" s="339">
        <v>0</v>
      </c>
      <c r="K3396" s="340">
        <v>30</v>
      </c>
      <c r="L3396" s="340">
        <v>45</v>
      </c>
      <c r="M3396" s="340">
        <v>1</v>
      </c>
      <c r="N3396" s="341" t="s">
        <v>224</v>
      </c>
      <c r="O3396" s="341" t="s">
        <v>225</v>
      </c>
      <c r="P3396" s="342" t="s">
        <v>225</v>
      </c>
      <c r="Q3396" s="146"/>
    </row>
    <row r="3397" spans="3:17" ht="12" thickBot="1" x14ac:dyDescent="0.25">
      <c r="C3397" s="323">
        <v>258</v>
      </c>
      <c r="D3397" s="324" t="s">
        <v>1193</v>
      </c>
      <c r="E3397" s="325" t="s">
        <v>26</v>
      </c>
      <c r="F3397" s="325" t="s">
        <v>3095</v>
      </c>
      <c r="G3397" s="326" t="s">
        <v>4514</v>
      </c>
      <c r="H3397" s="327">
        <v>4.776666666660458</v>
      </c>
      <c r="I3397" s="327">
        <v>0</v>
      </c>
      <c r="J3397" s="327">
        <v>0</v>
      </c>
      <c r="K3397" s="328">
        <v>30</v>
      </c>
      <c r="L3397" s="328">
        <v>45</v>
      </c>
      <c r="M3397" s="328">
        <v>1</v>
      </c>
      <c r="N3397" s="343" t="s">
        <v>225</v>
      </c>
      <c r="O3397" s="343" t="s">
        <v>225</v>
      </c>
      <c r="P3397" s="344" t="s">
        <v>225</v>
      </c>
      <c r="Q3397" s="146"/>
    </row>
    <row r="3398" spans="3:17" x14ac:dyDescent="0.2">
      <c r="C3398" s="315">
        <v>43</v>
      </c>
      <c r="D3398" s="316" t="s">
        <v>1193</v>
      </c>
      <c r="E3398" s="317" t="s">
        <v>26</v>
      </c>
      <c r="F3398" s="317" t="s">
        <v>3097</v>
      </c>
      <c r="G3398" s="318" t="s">
        <v>4515</v>
      </c>
      <c r="H3398" s="319">
        <v>6.1933333332650369</v>
      </c>
      <c r="I3398" s="319">
        <v>0</v>
      </c>
      <c r="J3398" s="319">
        <v>0</v>
      </c>
      <c r="K3398" s="320">
        <v>30</v>
      </c>
      <c r="L3398" s="320">
        <v>45</v>
      </c>
      <c r="M3398" s="320">
        <v>1</v>
      </c>
      <c r="N3398" s="333" t="s">
        <v>225</v>
      </c>
      <c r="O3398" s="333" t="s">
        <v>225</v>
      </c>
      <c r="P3398" s="334" t="s">
        <v>225</v>
      </c>
      <c r="Q3398" s="146"/>
    </row>
    <row r="3399" spans="3:17" x14ac:dyDescent="0.2">
      <c r="C3399" s="315">
        <v>42</v>
      </c>
      <c r="D3399" s="316" t="s">
        <v>1193</v>
      </c>
      <c r="E3399" s="317" t="s">
        <v>26</v>
      </c>
      <c r="F3399" s="317" t="s">
        <v>3097</v>
      </c>
      <c r="G3399" s="318" t="s">
        <v>4516</v>
      </c>
      <c r="H3399" s="319">
        <v>6.1999999999534339</v>
      </c>
      <c r="I3399" s="319">
        <v>0</v>
      </c>
      <c r="J3399" s="319">
        <v>0</v>
      </c>
      <c r="K3399" s="320">
        <v>30</v>
      </c>
      <c r="L3399" s="320">
        <v>45</v>
      </c>
      <c r="M3399" s="320">
        <v>1</v>
      </c>
      <c r="N3399" s="333" t="s">
        <v>225</v>
      </c>
      <c r="O3399" s="333" t="s">
        <v>225</v>
      </c>
      <c r="P3399" s="334" t="s">
        <v>225</v>
      </c>
      <c r="Q3399" s="146"/>
    </row>
    <row r="3400" spans="3:17" x14ac:dyDescent="0.2">
      <c r="C3400" s="315">
        <v>433</v>
      </c>
      <c r="D3400" s="316" t="s">
        <v>1193</v>
      </c>
      <c r="E3400" s="317" t="s">
        <v>26</v>
      </c>
      <c r="F3400" s="317" t="s">
        <v>3277</v>
      </c>
      <c r="G3400" s="318" t="s">
        <v>3278</v>
      </c>
      <c r="H3400" s="319">
        <v>7.9899999999208378</v>
      </c>
      <c r="I3400" s="319">
        <v>0</v>
      </c>
      <c r="J3400" s="319">
        <v>0</v>
      </c>
      <c r="K3400" s="320">
        <v>30</v>
      </c>
      <c r="L3400" s="320">
        <v>45</v>
      </c>
      <c r="M3400" s="320">
        <v>1</v>
      </c>
      <c r="N3400" s="333" t="s">
        <v>225</v>
      </c>
      <c r="O3400" s="333" t="s">
        <v>225</v>
      </c>
      <c r="P3400" s="334" t="s">
        <v>225</v>
      </c>
      <c r="Q3400" s="146"/>
    </row>
    <row r="3401" spans="3:17" x14ac:dyDescent="0.2">
      <c r="C3401" s="315">
        <v>405</v>
      </c>
      <c r="D3401" s="316" t="s">
        <v>1193</v>
      </c>
      <c r="E3401" s="317" t="s">
        <v>26</v>
      </c>
      <c r="F3401" s="317" t="s">
        <v>3123</v>
      </c>
      <c r="G3401" s="318" t="s">
        <v>4517</v>
      </c>
      <c r="H3401" s="319">
        <v>6.6066666666883975</v>
      </c>
      <c r="I3401" s="319">
        <v>28.89000000001397</v>
      </c>
      <c r="J3401" s="319">
        <v>0</v>
      </c>
      <c r="K3401" s="320">
        <v>30</v>
      </c>
      <c r="L3401" s="320">
        <v>45</v>
      </c>
      <c r="M3401" s="320">
        <v>1</v>
      </c>
      <c r="N3401" s="333" t="s">
        <v>225</v>
      </c>
      <c r="O3401" s="333" t="s">
        <v>225</v>
      </c>
      <c r="P3401" s="334" t="s">
        <v>225</v>
      </c>
      <c r="Q3401" s="146"/>
    </row>
    <row r="3402" spans="3:17" x14ac:dyDescent="0.2">
      <c r="C3402" s="315">
        <v>406</v>
      </c>
      <c r="D3402" s="316" t="s">
        <v>1193</v>
      </c>
      <c r="E3402" s="317" t="s">
        <v>26</v>
      </c>
      <c r="F3402" s="317" t="s">
        <v>3123</v>
      </c>
      <c r="G3402" s="318" t="s">
        <v>4518</v>
      </c>
      <c r="H3402" s="319">
        <v>7.5966666665975939</v>
      </c>
      <c r="I3402" s="319">
        <v>0.10666666666511447</v>
      </c>
      <c r="J3402" s="319">
        <v>0</v>
      </c>
      <c r="K3402" s="320">
        <v>30</v>
      </c>
      <c r="L3402" s="320">
        <v>45</v>
      </c>
      <c r="M3402" s="320">
        <v>1</v>
      </c>
      <c r="N3402" s="333" t="s">
        <v>225</v>
      </c>
      <c r="O3402" s="333" t="s">
        <v>225</v>
      </c>
      <c r="P3402" s="334" t="s">
        <v>225</v>
      </c>
      <c r="Q3402" s="146"/>
    </row>
    <row r="3403" spans="3:17" x14ac:dyDescent="0.2">
      <c r="C3403" s="315">
        <v>353</v>
      </c>
      <c r="D3403" s="316" t="s">
        <v>1193</v>
      </c>
      <c r="E3403" s="317" t="s">
        <v>26</v>
      </c>
      <c r="F3403" s="317" t="s">
        <v>3050</v>
      </c>
      <c r="G3403" s="318" t="s">
        <v>4519</v>
      </c>
      <c r="H3403" s="319">
        <v>2.393333333346527</v>
      </c>
      <c r="I3403" s="319">
        <v>0</v>
      </c>
      <c r="J3403" s="319">
        <v>0</v>
      </c>
      <c r="K3403" s="320">
        <v>30</v>
      </c>
      <c r="L3403" s="320">
        <v>45</v>
      </c>
      <c r="M3403" s="320">
        <v>1</v>
      </c>
      <c r="N3403" s="333" t="s">
        <v>225</v>
      </c>
      <c r="O3403" s="333" t="s">
        <v>225</v>
      </c>
      <c r="P3403" s="334" t="s">
        <v>225</v>
      </c>
      <c r="Q3403" s="146"/>
    </row>
    <row r="3404" spans="3:17" x14ac:dyDescent="0.2">
      <c r="C3404" s="315">
        <v>408</v>
      </c>
      <c r="D3404" s="316" t="s">
        <v>1193</v>
      </c>
      <c r="E3404" s="317" t="s">
        <v>26</v>
      </c>
      <c r="F3404" s="317" t="s">
        <v>3050</v>
      </c>
      <c r="G3404" s="318" t="s">
        <v>4520</v>
      </c>
      <c r="H3404" s="319">
        <v>2.393333333346527</v>
      </c>
      <c r="I3404" s="319">
        <v>0</v>
      </c>
      <c r="J3404" s="319">
        <v>0</v>
      </c>
      <c r="K3404" s="320">
        <v>30</v>
      </c>
      <c r="L3404" s="320">
        <v>45</v>
      </c>
      <c r="M3404" s="320">
        <v>1</v>
      </c>
      <c r="N3404" s="333" t="s">
        <v>225</v>
      </c>
      <c r="O3404" s="333" t="s">
        <v>225</v>
      </c>
      <c r="P3404" s="334" t="s">
        <v>225</v>
      </c>
      <c r="Q3404" s="146"/>
    </row>
    <row r="3405" spans="3:17" x14ac:dyDescent="0.2">
      <c r="C3405" s="315">
        <v>423</v>
      </c>
      <c r="D3405" s="316" t="s">
        <v>1193</v>
      </c>
      <c r="E3405" s="317" t="s">
        <v>26</v>
      </c>
      <c r="F3405" s="317" t="s">
        <v>3279</v>
      </c>
      <c r="G3405" s="318" t="s">
        <v>3280</v>
      </c>
      <c r="H3405" s="319">
        <v>5.1399999999906871</v>
      </c>
      <c r="I3405" s="319">
        <v>3.7766666666488167</v>
      </c>
      <c r="J3405" s="319">
        <v>0.2</v>
      </c>
      <c r="K3405" s="320">
        <v>30</v>
      </c>
      <c r="L3405" s="320">
        <v>45</v>
      </c>
      <c r="M3405" s="320">
        <v>1</v>
      </c>
      <c r="N3405" s="333" t="s">
        <v>225</v>
      </c>
      <c r="O3405" s="333" t="s">
        <v>225</v>
      </c>
      <c r="P3405" s="334" t="s">
        <v>225</v>
      </c>
      <c r="Q3405" s="146"/>
    </row>
    <row r="3406" spans="3:17" x14ac:dyDescent="0.2">
      <c r="C3406" s="315">
        <v>45</v>
      </c>
      <c r="D3406" s="316" t="s">
        <v>1193</v>
      </c>
      <c r="E3406" s="317" t="s">
        <v>26</v>
      </c>
      <c r="F3406" s="317" t="s">
        <v>3101</v>
      </c>
      <c r="G3406" s="318" t="s">
        <v>4521</v>
      </c>
      <c r="H3406" s="319">
        <v>5.0066666666418316</v>
      </c>
      <c r="I3406" s="319">
        <v>1.5466666666441597</v>
      </c>
      <c r="J3406" s="319">
        <v>0.2</v>
      </c>
      <c r="K3406" s="320">
        <v>30</v>
      </c>
      <c r="L3406" s="320">
        <v>45</v>
      </c>
      <c r="M3406" s="320">
        <v>1</v>
      </c>
      <c r="N3406" s="333" t="s">
        <v>225</v>
      </c>
      <c r="O3406" s="333" t="s">
        <v>225</v>
      </c>
      <c r="P3406" s="334" t="s">
        <v>225</v>
      </c>
      <c r="Q3406" s="146"/>
    </row>
    <row r="3407" spans="3:17" x14ac:dyDescent="0.2">
      <c r="C3407" s="315">
        <v>44</v>
      </c>
      <c r="D3407" s="316" t="s">
        <v>1193</v>
      </c>
      <c r="E3407" s="317" t="s">
        <v>26</v>
      </c>
      <c r="F3407" s="317" t="s">
        <v>3101</v>
      </c>
      <c r="G3407" s="318" t="s">
        <v>4522</v>
      </c>
      <c r="H3407" s="319">
        <v>5.2566666666883979</v>
      </c>
      <c r="I3407" s="319">
        <v>0.37333333332790064</v>
      </c>
      <c r="J3407" s="319">
        <v>0</v>
      </c>
      <c r="K3407" s="320">
        <v>30</v>
      </c>
      <c r="L3407" s="320">
        <v>45</v>
      </c>
      <c r="M3407" s="320">
        <v>1</v>
      </c>
      <c r="N3407" s="333" t="s">
        <v>225</v>
      </c>
      <c r="O3407" s="333" t="s">
        <v>225</v>
      </c>
      <c r="P3407" s="334" t="s">
        <v>225</v>
      </c>
      <c r="Q3407" s="146"/>
    </row>
    <row r="3408" spans="3:17" x14ac:dyDescent="0.2">
      <c r="C3408" s="315">
        <v>46</v>
      </c>
      <c r="D3408" s="316" t="s">
        <v>1193</v>
      </c>
      <c r="E3408" s="317" t="s">
        <v>26</v>
      </c>
      <c r="F3408" s="317" t="s">
        <v>3102</v>
      </c>
      <c r="G3408" s="318" t="s">
        <v>4523</v>
      </c>
      <c r="H3408" s="319">
        <v>127.86666666667443</v>
      </c>
      <c r="I3408" s="319">
        <v>485.41333333334188</v>
      </c>
      <c r="J3408" s="319">
        <v>0.4</v>
      </c>
      <c r="K3408" s="320">
        <v>30</v>
      </c>
      <c r="L3408" s="320">
        <v>45</v>
      </c>
      <c r="M3408" s="320">
        <v>1</v>
      </c>
      <c r="N3408" s="333" t="s">
        <v>224</v>
      </c>
      <c r="O3408" s="333" t="s">
        <v>224</v>
      </c>
      <c r="P3408" s="334" t="s">
        <v>225</v>
      </c>
      <c r="Q3408" s="146"/>
    </row>
    <row r="3409" spans="3:17" x14ac:dyDescent="0.2">
      <c r="C3409" s="315">
        <v>278</v>
      </c>
      <c r="D3409" s="316" t="s">
        <v>1193</v>
      </c>
      <c r="E3409" s="317" t="s">
        <v>26</v>
      </c>
      <c r="F3409" s="317" t="s">
        <v>3041</v>
      </c>
      <c r="G3409" s="318" t="s">
        <v>4524</v>
      </c>
      <c r="H3409" s="319">
        <v>5.0333333333604973</v>
      </c>
      <c r="I3409" s="319">
        <v>2.8366666666581297</v>
      </c>
      <c r="J3409" s="319">
        <v>0.2</v>
      </c>
      <c r="K3409" s="320">
        <v>30</v>
      </c>
      <c r="L3409" s="320">
        <v>45</v>
      </c>
      <c r="M3409" s="320">
        <v>1</v>
      </c>
      <c r="N3409" s="333" t="s">
        <v>225</v>
      </c>
      <c r="O3409" s="333" t="s">
        <v>225</v>
      </c>
      <c r="P3409" s="334" t="s">
        <v>225</v>
      </c>
      <c r="Q3409" s="146"/>
    </row>
    <row r="3410" spans="3:17" x14ac:dyDescent="0.2">
      <c r="C3410" s="315">
        <v>276</v>
      </c>
      <c r="D3410" s="316" t="s">
        <v>1193</v>
      </c>
      <c r="E3410" s="317" t="s">
        <v>26</v>
      </c>
      <c r="F3410" s="317" t="s">
        <v>3041</v>
      </c>
      <c r="G3410" s="318" t="s">
        <v>4525</v>
      </c>
      <c r="H3410" s="319">
        <v>4.7533333333907652</v>
      </c>
      <c r="I3410" s="319">
        <v>2.8999999999883586</v>
      </c>
      <c r="J3410" s="319">
        <v>0.4</v>
      </c>
      <c r="K3410" s="320">
        <v>30</v>
      </c>
      <c r="L3410" s="320">
        <v>45</v>
      </c>
      <c r="M3410" s="320">
        <v>1</v>
      </c>
      <c r="N3410" s="333" t="s">
        <v>225</v>
      </c>
      <c r="O3410" s="333" t="s">
        <v>225</v>
      </c>
      <c r="P3410" s="334" t="s">
        <v>225</v>
      </c>
      <c r="Q3410" s="146"/>
    </row>
    <row r="3411" spans="3:17" x14ac:dyDescent="0.2">
      <c r="C3411" s="315">
        <v>277</v>
      </c>
      <c r="D3411" s="316" t="s">
        <v>1193</v>
      </c>
      <c r="E3411" s="317" t="s">
        <v>26</v>
      </c>
      <c r="F3411" s="317" t="s">
        <v>3041</v>
      </c>
      <c r="G3411" s="318" t="s">
        <v>4526</v>
      </c>
      <c r="H3411" s="319">
        <v>5.0333333333604973</v>
      </c>
      <c r="I3411" s="319">
        <v>4.8066666666534736</v>
      </c>
      <c r="J3411" s="319">
        <v>0.2</v>
      </c>
      <c r="K3411" s="320">
        <v>30</v>
      </c>
      <c r="L3411" s="320">
        <v>45</v>
      </c>
      <c r="M3411" s="320">
        <v>1</v>
      </c>
      <c r="N3411" s="333" t="s">
        <v>225</v>
      </c>
      <c r="O3411" s="333" t="s">
        <v>225</v>
      </c>
      <c r="P3411" s="334" t="s">
        <v>225</v>
      </c>
      <c r="Q3411" s="146"/>
    </row>
    <row r="3412" spans="3:17" x14ac:dyDescent="0.2">
      <c r="C3412" s="315">
        <v>233</v>
      </c>
      <c r="D3412" s="316" t="s">
        <v>1193</v>
      </c>
      <c r="E3412" s="317" t="s">
        <v>26</v>
      </c>
      <c r="F3412" s="317" t="s">
        <v>3162</v>
      </c>
      <c r="G3412" s="318" t="s">
        <v>4527</v>
      </c>
      <c r="H3412" s="319">
        <v>2.4700000000186266</v>
      </c>
      <c r="I3412" s="319">
        <v>0</v>
      </c>
      <c r="J3412" s="319">
        <v>0</v>
      </c>
      <c r="K3412" s="320">
        <v>30</v>
      </c>
      <c r="L3412" s="320">
        <v>45</v>
      </c>
      <c r="M3412" s="320">
        <v>1</v>
      </c>
      <c r="N3412" s="333" t="s">
        <v>225</v>
      </c>
      <c r="O3412" s="333" t="s">
        <v>225</v>
      </c>
      <c r="P3412" s="334" t="s">
        <v>225</v>
      </c>
      <c r="Q3412" s="146"/>
    </row>
    <row r="3413" spans="3:17" x14ac:dyDescent="0.2">
      <c r="C3413" s="315">
        <v>234</v>
      </c>
      <c r="D3413" s="316" t="s">
        <v>1193</v>
      </c>
      <c r="E3413" s="317" t="s">
        <v>26</v>
      </c>
      <c r="F3413" s="317" t="s">
        <v>3162</v>
      </c>
      <c r="G3413" s="318" t="s">
        <v>4528</v>
      </c>
      <c r="H3413" s="319">
        <v>2.4700000000186266</v>
      </c>
      <c r="I3413" s="319">
        <v>0</v>
      </c>
      <c r="J3413" s="319">
        <v>0</v>
      </c>
      <c r="K3413" s="320">
        <v>30</v>
      </c>
      <c r="L3413" s="320">
        <v>45</v>
      </c>
      <c r="M3413" s="320">
        <v>1</v>
      </c>
      <c r="N3413" s="333" t="s">
        <v>225</v>
      </c>
      <c r="O3413" s="333" t="s">
        <v>225</v>
      </c>
      <c r="P3413" s="334" t="s">
        <v>225</v>
      </c>
      <c r="Q3413" s="146"/>
    </row>
    <row r="3414" spans="3:17" x14ac:dyDescent="0.2">
      <c r="C3414" s="315">
        <v>246</v>
      </c>
      <c r="D3414" s="316" t="s">
        <v>1193</v>
      </c>
      <c r="E3414" s="317" t="s">
        <v>26</v>
      </c>
      <c r="F3414" s="317" t="s">
        <v>3649</v>
      </c>
      <c r="G3414" s="318" t="s">
        <v>4529</v>
      </c>
      <c r="H3414" s="319">
        <v>10.939999999967405</v>
      </c>
      <c r="I3414" s="319">
        <v>1.1566666666651144</v>
      </c>
      <c r="J3414" s="319">
        <v>0</v>
      </c>
      <c r="K3414" s="320">
        <v>30</v>
      </c>
      <c r="L3414" s="320">
        <v>45</v>
      </c>
      <c r="M3414" s="320">
        <v>1</v>
      </c>
      <c r="N3414" s="333" t="s">
        <v>225</v>
      </c>
      <c r="O3414" s="333" t="s">
        <v>225</v>
      </c>
      <c r="P3414" s="334" t="s">
        <v>225</v>
      </c>
      <c r="Q3414" s="146"/>
    </row>
    <row r="3415" spans="3:17" x14ac:dyDescent="0.2">
      <c r="C3415" s="315">
        <v>435</v>
      </c>
      <c r="D3415" s="316" t="s">
        <v>1193</v>
      </c>
      <c r="E3415" s="317" t="s">
        <v>26</v>
      </c>
      <c r="F3415" s="317" t="s">
        <v>3204</v>
      </c>
      <c r="G3415" s="318" t="s">
        <v>4530</v>
      </c>
      <c r="H3415" s="319">
        <v>1.4666666666627863</v>
      </c>
      <c r="I3415" s="319">
        <v>0</v>
      </c>
      <c r="J3415" s="319">
        <v>0</v>
      </c>
      <c r="K3415" s="320">
        <v>30</v>
      </c>
      <c r="L3415" s="320">
        <v>45</v>
      </c>
      <c r="M3415" s="320">
        <v>1</v>
      </c>
      <c r="N3415" s="333" t="s">
        <v>225</v>
      </c>
      <c r="O3415" s="333" t="s">
        <v>225</v>
      </c>
      <c r="P3415" s="334" t="s">
        <v>225</v>
      </c>
      <c r="Q3415" s="146"/>
    </row>
    <row r="3416" spans="3:17" x14ac:dyDescent="0.2">
      <c r="C3416" s="315">
        <v>415</v>
      </c>
      <c r="D3416" s="316" t="s">
        <v>1193</v>
      </c>
      <c r="E3416" s="317" t="s">
        <v>26</v>
      </c>
      <c r="F3416" s="317" t="s">
        <v>3194</v>
      </c>
      <c r="G3416" s="318" t="s">
        <v>3282</v>
      </c>
      <c r="H3416" s="319">
        <v>3.0733333333279007</v>
      </c>
      <c r="I3416" s="319">
        <v>15.106666666665115</v>
      </c>
      <c r="J3416" s="319">
        <v>0.2</v>
      </c>
      <c r="K3416" s="320">
        <v>30</v>
      </c>
      <c r="L3416" s="320">
        <v>45</v>
      </c>
      <c r="M3416" s="320">
        <v>1</v>
      </c>
      <c r="N3416" s="333" t="s">
        <v>225</v>
      </c>
      <c r="O3416" s="333" t="s">
        <v>225</v>
      </c>
      <c r="P3416" s="334" t="s">
        <v>225</v>
      </c>
      <c r="Q3416" s="146"/>
    </row>
    <row r="3417" spans="3:17" x14ac:dyDescent="0.2">
      <c r="C3417" s="315">
        <v>485</v>
      </c>
      <c r="D3417" s="316" t="s">
        <v>1193</v>
      </c>
      <c r="E3417" s="317" t="s">
        <v>26</v>
      </c>
      <c r="F3417" s="317" t="s">
        <v>3179</v>
      </c>
      <c r="G3417" s="318" t="s">
        <v>4531</v>
      </c>
      <c r="H3417" s="319">
        <v>6.2733333333162591</v>
      </c>
      <c r="I3417" s="319">
        <v>0.47333333333954219</v>
      </c>
      <c r="J3417" s="319">
        <v>0</v>
      </c>
      <c r="K3417" s="320">
        <v>30</v>
      </c>
      <c r="L3417" s="320">
        <v>45</v>
      </c>
      <c r="M3417" s="320">
        <v>1</v>
      </c>
      <c r="N3417" s="333" t="s">
        <v>225</v>
      </c>
      <c r="O3417" s="333" t="s">
        <v>225</v>
      </c>
      <c r="P3417" s="334" t="s">
        <v>225</v>
      </c>
      <c r="Q3417" s="146"/>
    </row>
    <row r="3418" spans="3:17" x14ac:dyDescent="0.2">
      <c r="C3418" s="335">
        <v>47</v>
      </c>
      <c r="D3418" s="336" t="s">
        <v>1193</v>
      </c>
      <c r="E3418" s="337" t="s">
        <v>26</v>
      </c>
      <c r="F3418" s="337" t="s">
        <v>3163</v>
      </c>
      <c r="G3418" s="338" t="s">
        <v>4532</v>
      </c>
      <c r="H3418" s="339">
        <v>1.9500000000000002</v>
      </c>
      <c r="I3418" s="339">
        <v>0.17999999999301508</v>
      </c>
      <c r="J3418" s="339">
        <v>0.2</v>
      </c>
      <c r="K3418" s="340">
        <v>30</v>
      </c>
      <c r="L3418" s="340">
        <v>45</v>
      </c>
      <c r="M3418" s="340">
        <v>1</v>
      </c>
      <c r="N3418" s="341" t="s">
        <v>225</v>
      </c>
      <c r="O3418" s="341" t="s">
        <v>225</v>
      </c>
      <c r="P3418" s="342" t="s">
        <v>225</v>
      </c>
      <c r="Q3418" s="146"/>
    </row>
    <row r="3419" spans="3:17" x14ac:dyDescent="0.2">
      <c r="C3419" s="335">
        <v>48</v>
      </c>
      <c r="D3419" s="336" t="s">
        <v>1193</v>
      </c>
      <c r="E3419" s="337" t="s">
        <v>26</v>
      </c>
      <c r="F3419" s="337" t="s">
        <v>3163</v>
      </c>
      <c r="G3419" s="338" t="s">
        <v>4533</v>
      </c>
      <c r="H3419" s="339">
        <v>1.5866666666697711</v>
      </c>
      <c r="I3419" s="339">
        <v>0.17999999999301508</v>
      </c>
      <c r="J3419" s="339">
        <v>0.2</v>
      </c>
      <c r="K3419" s="340">
        <v>30</v>
      </c>
      <c r="L3419" s="340">
        <v>45</v>
      </c>
      <c r="M3419" s="340">
        <v>1</v>
      </c>
      <c r="N3419" s="341" t="s">
        <v>225</v>
      </c>
      <c r="O3419" s="341" t="s">
        <v>225</v>
      </c>
      <c r="P3419" s="342" t="s">
        <v>225</v>
      </c>
      <c r="Q3419" s="146"/>
    </row>
    <row r="3420" spans="3:17" x14ac:dyDescent="0.2">
      <c r="C3420" s="335">
        <v>380</v>
      </c>
      <c r="D3420" s="336" t="s">
        <v>1193</v>
      </c>
      <c r="E3420" s="337" t="s">
        <v>26</v>
      </c>
      <c r="F3420" s="337" t="s">
        <v>3106</v>
      </c>
      <c r="G3420" s="338" t="s">
        <v>4534</v>
      </c>
      <c r="H3420" s="339">
        <v>0.3466666666790843</v>
      </c>
      <c r="I3420" s="339">
        <v>0</v>
      </c>
      <c r="J3420" s="339">
        <v>0</v>
      </c>
      <c r="K3420" s="340">
        <v>30</v>
      </c>
      <c r="L3420" s="340">
        <v>45</v>
      </c>
      <c r="M3420" s="340">
        <v>1</v>
      </c>
      <c r="N3420" s="341" t="s">
        <v>225</v>
      </c>
      <c r="O3420" s="341" t="s">
        <v>225</v>
      </c>
      <c r="P3420" s="342" t="s">
        <v>225</v>
      </c>
      <c r="Q3420" s="146"/>
    </row>
    <row r="3421" spans="3:17" x14ac:dyDescent="0.2">
      <c r="C3421" s="335">
        <v>381</v>
      </c>
      <c r="D3421" s="336" t="s">
        <v>1193</v>
      </c>
      <c r="E3421" s="337" t="s">
        <v>26</v>
      </c>
      <c r="F3421" s="337" t="s">
        <v>3106</v>
      </c>
      <c r="G3421" s="338" t="s">
        <v>4535</v>
      </c>
      <c r="H3421" s="339">
        <v>0.61333333334187046</v>
      </c>
      <c r="I3421" s="339">
        <v>0</v>
      </c>
      <c r="J3421" s="339">
        <v>0</v>
      </c>
      <c r="K3421" s="340">
        <v>30</v>
      </c>
      <c r="L3421" s="340">
        <v>45</v>
      </c>
      <c r="M3421" s="340">
        <v>1</v>
      </c>
      <c r="N3421" s="341" t="s">
        <v>225</v>
      </c>
      <c r="O3421" s="341" t="s">
        <v>225</v>
      </c>
      <c r="P3421" s="342" t="s">
        <v>225</v>
      </c>
      <c r="Q3421" s="146"/>
    </row>
    <row r="3422" spans="3:17" x14ac:dyDescent="0.2">
      <c r="C3422" s="335">
        <v>261</v>
      </c>
      <c r="D3422" s="336" t="s">
        <v>1193</v>
      </c>
      <c r="E3422" s="337" t="s">
        <v>26</v>
      </c>
      <c r="F3422" s="337" t="s">
        <v>2831</v>
      </c>
      <c r="G3422" s="338" t="s">
        <v>4536</v>
      </c>
      <c r="H3422" s="339">
        <v>4.0966666665743103</v>
      </c>
      <c r="I3422" s="339">
        <v>1.8033333333092743</v>
      </c>
      <c r="J3422" s="339">
        <v>0</v>
      </c>
      <c r="K3422" s="340">
        <v>30</v>
      </c>
      <c r="L3422" s="340">
        <v>45</v>
      </c>
      <c r="M3422" s="340">
        <v>1</v>
      </c>
      <c r="N3422" s="341" t="s">
        <v>225</v>
      </c>
      <c r="O3422" s="341" t="s">
        <v>225</v>
      </c>
      <c r="P3422" s="342" t="s">
        <v>225</v>
      </c>
      <c r="Q3422" s="146"/>
    </row>
    <row r="3423" spans="3:17" x14ac:dyDescent="0.2">
      <c r="C3423" s="335">
        <v>247</v>
      </c>
      <c r="D3423" s="336" t="s">
        <v>1193</v>
      </c>
      <c r="E3423" s="337" t="s">
        <v>26</v>
      </c>
      <c r="F3423" s="337" t="s">
        <v>3109</v>
      </c>
      <c r="G3423" s="338" t="s">
        <v>4537</v>
      </c>
      <c r="H3423" s="339">
        <v>8.9233333333279017</v>
      </c>
      <c r="I3423" s="339">
        <v>701.70999999999776</v>
      </c>
      <c r="J3423" s="339">
        <v>0.4</v>
      </c>
      <c r="K3423" s="340">
        <v>30</v>
      </c>
      <c r="L3423" s="340">
        <v>45</v>
      </c>
      <c r="M3423" s="340">
        <v>1</v>
      </c>
      <c r="N3423" s="341" t="s">
        <v>225</v>
      </c>
      <c r="O3423" s="341" t="s">
        <v>224</v>
      </c>
      <c r="P3423" s="342" t="s">
        <v>225</v>
      </c>
      <c r="Q3423" s="146"/>
    </row>
    <row r="3424" spans="3:17" x14ac:dyDescent="0.2">
      <c r="C3424" s="335">
        <v>248</v>
      </c>
      <c r="D3424" s="336" t="s">
        <v>1193</v>
      </c>
      <c r="E3424" s="337" t="s">
        <v>26</v>
      </c>
      <c r="F3424" s="337" t="s">
        <v>3109</v>
      </c>
      <c r="G3424" s="338" t="s">
        <v>4538</v>
      </c>
      <c r="H3424" s="339">
        <v>10.573333333362825</v>
      </c>
      <c r="I3424" s="339">
        <v>47.173333333362827</v>
      </c>
      <c r="J3424" s="339">
        <v>0</v>
      </c>
      <c r="K3424" s="340">
        <v>30</v>
      </c>
      <c r="L3424" s="340">
        <v>45</v>
      </c>
      <c r="M3424" s="340">
        <v>1</v>
      </c>
      <c r="N3424" s="341" t="s">
        <v>225</v>
      </c>
      <c r="O3424" s="341" t="s">
        <v>224</v>
      </c>
      <c r="P3424" s="342" t="s">
        <v>225</v>
      </c>
      <c r="Q3424" s="146"/>
    </row>
    <row r="3425" spans="3:17" x14ac:dyDescent="0.2">
      <c r="C3425" s="335">
        <v>49</v>
      </c>
      <c r="D3425" s="336" t="s">
        <v>1193</v>
      </c>
      <c r="E3425" s="337" t="s">
        <v>26</v>
      </c>
      <c r="F3425" s="337" t="s">
        <v>3110</v>
      </c>
      <c r="G3425" s="338" t="s">
        <v>4539</v>
      </c>
      <c r="H3425" s="339">
        <v>6.3166666666511446</v>
      </c>
      <c r="I3425" s="339">
        <v>5.0833333333139308</v>
      </c>
      <c r="J3425" s="339">
        <v>0</v>
      </c>
      <c r="K3425" s="340">
        <v>30</v>
      </c>
      <c r="L3425" s="340">
        <v>45</v>
      </c>
      <c r="M3425" s="340">
        <v>1</v>
      </c>
      <c r="N3425" s="341" t="s">
        <v>225</v>
      </c>
      <c r="O3425" s="341" t="s">
        <v>225</v>
      </c>
      <c r="P3425" s="342" t="s">
        <v>225</v>
      </c>
      <c r="Q3425" s="146"/>
    </row>
    <row r="3426" spans="3:17" x14ac:dyDescent="0.2">
      <c r="C3426" s="335">
        <v>50</v>
      </c>
      <c r="D3426" s="336" t="s">
        <v>1193</v>
      </c>
      <c r="E3426" s="337" t="s">
        <v>26</v>
      </c>
      <c r="F3426" s="337" t="s">
        <v>3110</v>
      </c>
      <c r="G3426" s="338" t="s">
        <v>4540</v>
      </c>
      <c r="H3426" s="339">
        <v>4.2633333333651535</v>
      </c>
      <c r="I3426" s="339">
        <v>0</v>
      </c>
      <c r="J3426" s="339">
        <v>0</v>
      </c>
      <c r="K3426" s="340">
        <v>30</v>
      </c>
      <c r="L3426" s="340">
        <v>45</v>
      </c>
      <c r="M3426" s="340">
        <v>1</v>
      </c>
      <c r="N3426" s="341" t="s">
        <v>225</v>
      </c>
      <c r="O3426" s="341" t="s">
        <v>225</v>
      </c>
      <c r="P3426" s="342" t="s">
        <v>225</v>
      </c>
      <c r="Q3426" s="146"/>
    </row>
    <row r="3427" spans="3:17" x14ac:dyDescent="0.2">
      <c r="C3427" s="335">
        <v>427</v>
      </c>
      <c r="D3427" s="336" t="s">
        <v>1193</v>
      </c>
      <c r="E3427" s="337" t="s">
        <v>26</v>
      </c>
      <c r="F3427" s="337" t="s">
        <v>3111</v>
      </c>
      <c r="G3427" s="338" t="s">
        <v>4541</v>
      </c>
      <c r="H3427" s="339" t="s">
        <v>84</v>
      </c>
      <c r="I3427" s="339" t="s">
        <v>84</v>
      </c>
      <c r="J3427" s="339" t="s">
        <v>84</v>
      </c>
      <c r="K3427" s="340">
        <v>30</v>
      </c>
      <c r="L3427" s="340">
        <v>45</v>
      </c>
      <c r="M3427" s="340">
        <v>1</v>
      </c>
      <c r="N3427" s="341" t="s">
        <v>4096</v>
      </c>
      <c r="O3427" s="341" t="s">
        <v>4096</v>
      </c>
      <c r="P3427" s="342" t="s">
        <v>4096</v>
      </c>
      <c r="Q3427" s="146"/>
    </row>
    <row r="3428" spans="3:17" x14ac:dyDescent="0.2">
      <c r="C3428" s="335">
        <v>53</v>
      </c>
      <c r="D3428" s="336" t="s">
        <v>1193</v>
      </c>
      <c r="E3428" s="337" t="s">
        <v>26</v>
      </c>
      <c r="F3428" s="337" t="s">
        <v>3070</v>
      </c>
      <c r="G3428" s="338" t="s">
        <v>4542</v>
      </c>
      <c r="H3428" s="339">
        <v>1.8966666666674428</v>
      </c>
      <c r="I3428" s="339">
        <v>0</v>
      </c>
      <c r="J3428" s="339">
        <v>0</v>
      </c>
      <c r="K3428" s="340">
        <v>30</v>
      </c>
      <c r="L3428" s="340">
        <v>45</v>
      </c>
      <c r="M3428" s="340">
        <v>1</v>
      </c>
      <c r="N3428" s="341" t="s">
        <v>225</v>
      </c>
      <c r="O3428" s="341" t="s">
        <v>225</v>
      </c>
      <c r="P3428" s="342" t="s">
        <v>225</v>
      </c>
      <c r="Q3428" s="146"/>
    </row>
    <row r="3429" spans="3:17" x14ac:dyDescent="0.2">
      <c r="C3429" s="335">
        <v>52</v>
      </c>
      <c r="D3429" s="336" t="s">
        <v>1193</v>
      </c>
      <c r="E3429" s="337" t="s">
        <v>26</v>
      </c>
      <c r="F3429" s="337" t="s">
        <v>3070</v>
      </c>
      <c r="G3429" s="338" t="s">
        <v>4543</v>
      </c>
      <c r="H3429" s="339">
        <v>3.0899999999790455</v>
      </c>
      <c r="I3429" s="339">
        <v>0</v>
      </c>
      <c r="J3429" s="339">
        <v>0</v>
      </c>
      <c r="K3429" s="340">
        <v>30</v>
      </c>
      <c r="L3429" s="340">
        <v>45</v>
      </c>
      <c r="M3429" s="340">
        <v>1</v>
      </c>
      <c r="N3429" s="341" t="s">
        <v>225</v>
      </c>
      <c r="O3429" s="341" t="s">
        <v>225</v>
      </c>
      <c r="P3429" s="342" t="s">
        <v>225</v>
      </c>
      <c r="Q3429" s="146"/>
    </row>
    <row r="3430" spans="3:17" x14ac:dyDescent="0.2">
      <c r="C3430" s="335">
        <v>249</v>
      </c>
      <c r="D3430" s="336" t="s">
        <v>1193</v>
      </c>
      <c r="E3430" s="337" t="s">
        <v>26</v>
      </c>
      <c r="F3430" s="337" t="s">
        <v>3113</v>
      </c>
      <c r="G3430" s="338" t="s">
        <v>4544</v>
      </c>
      <c r="H3430" s="339">
        <v>2.9900000000023286</v>
      </c>
      <c r="I3430" s="339">
        <v>0</v>
      </c>
      <c r="J3430" s="339">
        <v>0</v>
      </c>
      <c r="K3430" s="340">
        <v>30</v>
      </c>
      <c r="L3430" s="340">
        <v>45</v>
      </c>
      <c r="M3430" s="340">
        <v>1</v>
      </c>
      <c r="N3430" s="341" t="s">
        <v>225</v>
      </c>
      <c r="O3430" s="341" t="s">
        <v>225</v>
      </c>
      <c r="P3430" s="342" t="s">
        <v>225</v>
      </c>
      <c r="Q3430" s="146"/>
    </row>
    <row r="3431" spans="3:17" x14ac:dyDescent="0.2">
      <c r="C3431" s="335">
        <v>486</v>
      </c>
      <c r="D3431" s="336" t="s">
        <v>1193</v>
      </c>
      <c r="E3431" s="337" t="s">
        <v>26</v>
      </c>
      <c r="F3431" s="337" t="s">
        <v>3114</v>
      </c>
      <c r="G3431" s="338" t="s">
        <v>4545</v>
      </c>
      <c r="H3431" s="339">
        <v>1.4399999999790454</v>
      </c>
      <c r="I3431" s="339">
        <v>0.57666666666045785</v>
      </c>
      <c r="J3431" s="339">
        <v>0.2</v>
      </c>
      <c r="K3431" s="340">
        <v>30</v>
      </c>
      <c r="L3431" s="340">
        <v>45</v>
      </c>
      <c r="M3431" s="340">
        <v>1</v>
      </c>
      <c r="N3431" s="341" t="s">
        <v>225</v>
      </c>
      <c r="O3431" s="341" t="s">
        <v>225</v>
      </c>
      <c r="P3431" s="342" t="s">
        <v>225</v>
      </c>
      <c r="Q3431" s="146"/>
    </row>
    <row r="3432" spans="3:17" x14ac:dyDescent="0.2">
      <c r="C3432" s="335">
        <v>250</v>
      </c>
      <c r="D3432" s="336" t="s">
        <v>1193</v>
      </c>
      <c r="E3432" s="337" t="s">
        <v>26</v>
      </c>
      <c r="F3432" s="337" t="s">
        <v>3195</v>
      </c>
      <c r="G3432" s="338" t="s">
        <v>4546</v>
      </c>
      <c r="H3432" s="339">
        <v>5.5633333333418706</v>
      </c>
      <c r="I3432" s="339">
        <v>68.600000000023286</v>
      </c>
      <c r="J3432" s="339">
        <v>0.2</v>
      </c>
      <c r="K3432" s="340">
        <v>30</v>
      </c>
      <c r="L3432" s="340">
        <v>45</v>
      </c>
      <c r="M3432" s="340">
        <v>1</v>
      </c>
      <c r="N3432" s="341" t="s">
        <v>225</v>
      </c>
      <c r="O3432" s="341" t="s">
        <v>224</v>
      </c>
      <c r="P3432" s="342" t="s">
        <v>225</v>
      </c>
      <c r="Q3432" s="146"/>
    </row>
    <row r="3433" spans="3:17" x14ac:dyDescent="0.2">
      <c r="C3433" s="335">
        <v>260</v>
      </c>
      <c r="D3433" s="336" t="s">
        <v>1193</v>
      </c>
      <c r="E3433" s="337" t="s">
        <v>26</v>
      </c>
      <c r="F3433" s="337" t="s">
        <v>3166</v>
      </c>
      <c r="G3433" s="338" t="s">
        <v>3283</v>
      </c>
      <c r="H3433" s="339">
        <v>9.0599999999511063</v>
      </c>
      <c r="I3433" s="339">
        <v>335.70000000000005</v>
      </c>
      <c r="J3433" s="339">
        <v>0.2</v>
      </c>
      <c r="K3433" s="340">
        <v>30</v>
      </c>
      <c r="L3433" s="340">
        <v>45</v>
      </c>
      <c r="M3433" s="340">
        <v>1</v>
      </c>
      <c r="N3433" s="341" t="s">
        <v>225</v>
      </c>
      <c r="O3433" s="341" t="s">
        <v>224</v>
      </c>
      <c r="P3433" s="342" t="s">
        <v>225</v>
      </c>
      <c r="Q3433" s="146"/>
    </row>
    <row r="3434" spans="3:17" x14ac:dyDescent="0.2">
      <c r="C3434" s="335">
        <v>259</v>
      </c>
      <c r="D3434" s="336" t="s">
        <v>1193</v>
      </c>
      <c r="E3434" s="337" t="s">
        <v>26</v>
      </c>
      <c r="F3434" s="337" t="s">
        <v>3166</v>
      </c>
      <c r="G3434" s="338" t="s">
        <v>3284</v>
      </c>
      <c r="H3434" s="339">
        <v>8.0966666666558016</v>
      </c>
      <c r="I3434" s="339">
        <v>34.116666666674426</v>
      </c>
      <c r="J3434" s="339">
        <v>0.2</v>
      </c>
      <c r="K3434" s="340">
        <v>30</v>
      </c>
      <c r="L3434" s="340">
        <v>45</v>
      </c>
      <c r="M3434" s="340">
        <v>1</v>
      </c>
      <c r="N3434" s="341" t="s">
        <v>225</v>
      </c>
      <c r="O3434" s="341" t="s">
        <v>225</v>
      </c>
      <c r="P3434" s="342" t="s">
        <v>225</v>
      </c>
      <c r="Q3434" s="146"/>
    </row>
    <row r="3435" spans="3:17" x14ac:dyDescent="0.2">
      <c r="C3435" s="335">
        <v>12</v>
      </c>
      <c r="D3435" s="336" t="s">
        <v>3285</v>
      </c>
      <c r="E3435" s="337" t="s">
        <v>18</v>
      </c>
      <c r="F3435" s="337" t="s">
        <v>2757</v>
      </c>
      <c r="G3435" s="338" t="s">
        <v>3286</v>
      </c>
      <c r="H3435" s="339">
        <v>27.446666666725651</v>
      </c>
      <c r="I3435" s="339">
        <v>9.1300000000046566</v>
      </c>
      <c r="J3435" s="339">
        <v>0.60000000000000009</v>
      </c>
      <c r="K3435" s="340">
        <v>30</v>
      </c>
      <c r="L3435" s="340">
        <v>45</v>
      </c>
      <c r="M3435" s="340">
        <v>1</v>
      </c>
      <c r="N3435" s="341" t="s">
        <v>225</v>
      </c>
      <c r="O3435" s="341" t="s">
        <v>225</v>
      </c>
      <c r="P3435" s="342" t="s">
        <v>225</v>
      </c>
      <c r="Q3435" s="146"/>
    </row>
    <row r="3436" spans="3:17" x14ac:dyDescent="0.2">
      <c r="C3436" s="335">
        <v>8</v>
      </c>
      <c r="D3436" s="336" t="s">
        <v>3285</v>
      </c>
      <c r="E3436" s="337" t="s">
        <v>18</v>
      </c>
      <c r="F3436" s="337" t="s">
        <v>2724</v>
      </c>
      <c r="G3436" s="338" t="s">
        <v>357</v>
      </c>
      <c r="H3436" s="339">
        <v>21.403333333320916</v>
      </c>
      <c r="I3436" s="339">
        <v>16.563333333365154</v>
      </c>
      <c r="J3436" s="339">
        <v>1.8</v>
      </c>
      <c r="K3436" s="340">
        <v>30</v>
      </c>
      <c r="L3436" s="340">
        <v>45</v>
      </c>
      <c r="M3436" s="340">
        <v>1</v>
      </c>
      <c r="N3436" s="341" t="s">
        <v>225</v>
      </c>
      <c r="O3436" s="341" t="s">
        <v>225</v>
      </c>
      <c r="P3436" s="342" t="s">
        <v>224</v>
      </c>
      <c r="Q3436" s="146"/>
    </row>
    <row r="3437" spans="3:17" x14ac:dyDescent="0.2">
      <c r="C3437" s="335">
        <v>20</v>
      </c>
      <c r="D3437" s="336" t="s">
        <v>3285</v>
      </c>
      <c r="E3437" s="337" t="s">
        <v>18</v>
      </c>
      <c r="F3437" s="337" t="s">
        <v>3023</v>
      </c>
      <c r="G3437" s="338" t="s">
        <v>3287</v>
      </c>
      <c r="H3437" s="339">
        <v>5.6733333333511844</v>
      </c>
      <c r="I3437" s="339">
        <v>0.94999999998835849</v>
      </c>
      <c r="J3437" s="339">
        <v>0.4</v>
      </c>
      <c r="K3437" s="340">
        <v>30</v>
      </c>
      <c r="L3437" s="340">
        <v>45</v>
      </c>
      <c r="M3437" s="340">
        <v>1</v>
      </c>
      <c r="N3437" s="341" t="s">
        <v>225</v>
      </c>
      <c r="O3437" s="341" t="s">
        <v>225</v>
      </c>
      <c r="P3437" s="342" t="s">
        <v>225</v>
      </c>
      <c r="Q3437" s="146"/>
    </row>
    <row r="3438" spans="3:17" x14ac:dyDescent="0.2">
      <c r="C3438" s="335">
        <v>11</v>
      </c>
      <c r="D3438" s="336" t="s">
        <v>3285</v>
      </c>
      <c r="E3438" s="337" t="s">
        <v>18</v>
      </c>
      <c r="F3438" s="337" t="s">
        <v>3023</v>
      </c>
      <c r="G3438" s="338" t="s">
        <v>3288</v>
      </c>
      <c r="H3438" s="339">
        <v>37.290000000083822</v>
      </c>
      <c r="I3438" s="339">
        <v>109.04666666665581</v>
      </c>
      <c r="J3438" s="339">
        <v>1.6</v>
      </c>
      <c r="K3438" s="340">
        <v>30</v>
      </c>
      <c r="L3438" s="340">
        <v>45</v>
      </c>
      <c r="M3438" s="340">
        <v>1</v>
      </c>
      <c r="N3438" s="341" t="s">
        <v>224</v>
      </c>
      <c r="O3438" s="341" t="s">
        <v>224</v>
      </c>
      <c r="P3438" s="342" t="s">
        <v>224</v>
      </c>
      <c r="Q3438" s="146"/>
    </row>
    <row r="3439" spans="3:17" x14ac:dyDescent="0.2">
      <c r="C3439" s="335">
        <v>1</v>
      </c>
      <c r="D3439" s="336" t="s">
        <v>3285</v>
      </c>
      <c r="E3439" s="337" t="s">
        <v>18</v>
      </c>
      <c r="F3439" s="337" t="s">
        <v>3289</v>
      </c>
      <c r="G3439" s="338" t="s">
        <v>3290</v>
      </c>
      <c r="H3439" s="339">
        <v>166.44333333328834</v>
      </c>
      <c r="I3439" s="339">
        <v>47.729999999923166</v>
      </c>
      <c r="J3439" s="339">
        <v>3.6</v>
      </c>
      <c r="K3439" s="340">
        <v>30</v>
      </c>
      <c r="L3439" s="340">
        <v>45</v>
      </c>
      <c r="M3439" s="340">
        <v>1</v>
      </c>
      <c r="N3439" s="341" t="s">
        <v>224</v>
      </c>
      <c r="O3439" s="341" t="s">
        <v>224</v>
      </c>
      <c r="P3439" s="342" t="s">
        <v>224</v>
      </c>
      <c r="Q3439" s="146"/>
    </row>
    <row r="3440" spans="3:17" x14ac:dyDescent="0.2">
      <c r="C3440" s="335">
        <v>3</v>
      </c>
      <c r="D3440" s="336" t="s">
        <v>3285</v>
      </c>
      <c r="E3440" s="337" t="s">
        <v>18</v>
      </c>
      <c r="F3440" s="337" t="s">
        <v>2738</v>
      </c>
      <c r="G3440" s="338" t="s">
        <v>1199</v>
      </c>
      <c r="H3440" s="339">
        <v>144.72666666673032</v>
      </c>
      <c r="I3440" s="339">
        <v>10.793333333311603</v>
      </c>
      <c r="J3440" s="339">
        <v>0.60000000000000009</v>
      </c>
      <c r="K3440" s="340">
        <v>30</v>
      </c>
      <c r="L3440" s="340">
        <v>45</v>
      </c>
      <c r="M3440" s="340">
        <v>1</v>
      </c>
      <c r="N3440" s="341" t="s">
        <v>224</v>
      </c>
      <c r="O3440" s="341" t="s">
        <v>225</v>
      </c>
      <c r="P3440" s="342" t="s">
        <v>225</v>
      </c>
      <c r="Q3440" s="146"/>
    </row>
    <row r="3441" spans="3:17" x14ac:dyDescent="0.2">
      <c r="C3441" s="335">
        <v>2</v>
      </c>
      <c r="D3441" s="336" t="s">
        <v>3285</v>
      </c>
      <c r="E3441" s="337" t="s">
        <v>18</v>
      </c>
      <c r="F3441" s="337" t="s">
        <v>2738</v>
      </c>
      <c r="G3441" s="338" t="s">
        <v>1200</v>
      </c>
      <c r="H3441" s="339">
        <v>120.06999999998371</v>
      </c>
      <c r="I3441" s="339">
        <v>1.1133333333651536</v>
      </c>
      <c r="J3441" s="339">
        <v>0.8</v>
      </c>
      <c r="K3441" s="340">
        <v>30</v>
      </c>
      <c r="L3441" s="340">
        <v>45</v>
      </c>
      <c r="M3441" s="340">
        <v>1</v>
      </c>
      <c r="N3441" s="341" t="s">
        <v>224</v>
      </c>
      <c r="O3441" s="341" t="s">
        <v>225</v>
      </c>
      <c r="P3441" s="342" t="s">
        <v>225</v>
      </c>
      <c r="Q3441" s="146"/>
    </row>
    <row r="3442" spans="3:17" x14ac:dyDescent="0.2">
      <c r="C3442" s="335">
        <v>4</v>
      </c>
      <c r="D3442" s="336" t="s">
        <v>3285</v>
      </c>
      <c r="E3442" s="337" t="s">
        <v>18</v>
      </c>
      <c r="F3442" s="337" t="s">
        <v>3034</v>
      </c>
      <c r="G3442" s="338" t="s">
        <v>1201</v>
      </c>
      <c r="H3442" s="339">
        <v>9.6733333333628266</v>
      </c>
      <c r="I3442" s="339">
        <v>80.7</v>
      </c>
      <c r="J3442" s="339">
        <v>0.60000000000000009</v>
      </c>
      <c r="K3442" s="340">
        <v>30</v>
      </c>
      <c r="L3442" s="340">
        <v>45</v>
      </c>
      <c r="M3442" s="340">
        <v>1</v>
      </c>
      <c r="N3442" s="341" t="s">
        <v>225</v>
      </c>
      <c r="O3442" s="341" t="s">
        <v>224</v>
      </c>
      <c r="P3442" s="342" t="s">
        <v>225</v>
      </c>
      <c r="Q3442" s="146"/>
    </row>
    <row r="3443" spans="3:17" x14ac:dyDescent="0.2">
      <c r="C3443" s="335">
        <v>5</v>
      </c>
      <c r="D3443" s="336" t="s">
        <v>3285</v>
      </c>
      <c r="E3443" s="337" t="s">
        <v>18</v>
      </c>
      <c r="F3443" s="337" t="s">
        <v>3036</v>
      </c>
      <c r="G3443" s="338" t="s">
        <v>1202</v>
      </c>
      <c r="H3443" s="339">
        <v>544.21666666668614</v>
      </c>
      <c r="I3443" s="339">
        <v>5.71666666661622</v>
      </c>
      <c r="J3443" s="339">
        <v>0.2</v>
      </c>
      <c r="K3443" s="340">
        <v>30</v>
      </c>
      <c r="L3443" s="340">
        <v>45</v>
      </c>
      <c r="M3443" s="340">
        <v>1</v>
      </c>
      <c r="N3443" s="341" t="s">
        <v>224</v>
      </c>
      <c r="O3443" s="341" t="s">
        <v>225</v>
      </c>
      <c r="P3443" s="342" t="s">
        <v>225</v>
      </c>
      <c r="Q3443" s="146"/>
    </row>
    <row r="3444" spans="3:17" x14ac:dyDescent="0.2">
      <c r="C3444" s="335">
        <v>17</v>
      </c>
      <c r="D3444" s="336" t="s">
        <v>3291</v>
      </c>
      <c r="E3444" s="337" t="s">
        <v>438</v>
      </c>
      <c r="F3444" s="337" t="s">
        <v>3032</v>
      </c>
      <c r="G3444" s="338" t="s">
        <v>3292</v>
      </c>
      <c r="H3444" s="339">
        <v>5.7772229158350923</v>
      </c>
      <c r="I3444" s="339">
        <v>2.2690803162607081</v>
      </c>
      <c r="J3444" s="339">
        <v>0.22804827299209321</v>
      </c>
      <c r="K3444" s="340">
        <v>30</v>
      </c>
      <c r="L3444" s="340">
        <v>45</v>
      </c>
      <c r="M3444" s="340">
        <v>1</v>
      </c>
      <c r="N3444" s="341" t="s">
        <v>4096</v>
      </c>
      <c r="O3444" s="341" t="s">
        <v>4096</v>
      </c>
      <c r="P3444" s="342" t="s">
        <v>4096</v>
      </c>
      <c r="Q3444" s="146"/>
    </row>
    <row r="3445" spans="3:17" x14ac:dyDescent="0.2">
      <c r="C3445" s="335">
        <v>18</v>
      </c>
      <c r="D3445" s="336" t="s">
        <v>3291</v>
      </c>
      <c r="E3445" s="337" t="s">
        <v>438</v>
      </c>
      <c r="F3445" s="337" t="s">
        <v>3032</v>
      </c>
      <c r="G3445" s="338" t="s">
        <v>3293</v>
      </c>
      <c r="H3445" s="339">
        <v>11.396014412816966</v>
      </c>
      <c r="I3445" s="339">
        <v>6.3629090373128809</v>
      </c>
      <c r="J3445" s="339">
        <v>0.48356496801235382</v>
      </c>
      <c r="K3445" s="340">
        <v>30</v>
      </c>
      <c r="L3445" s="340">
        <v>45</v>
      </c>
      <c r="M3445" s="340">
        <v>1</v>
      </c>
      <c r="N3445" s="341" t="s">
        <v>4096</v>
      </c>
      <c r="O3445" s="341" t="s">
        <v>4096</v>
      </c>
      <c r="P3445" s="342" t="s">
        <v>4096</v>
      </c>
      <c r="Q3445" s="146"/>
    </row>
    <row r="3446" spans="3:17" x14ac:dyDescent="0.2">
      <c r="C3446" s="335">
        <v>1</v>
      </c>
      <c r="D3446" s="336" t="s">
        <v>3291</v>
      </c>
      <c r="E3446" s="337" t="s">
        <v>21</v>
      </c>
      <c r="F3446" s="337" t="s">
        <v>3294</v>
      </c>
      <c r="G3446" s="338" t="s">
        <v>1221</v>
      </c>
      <c r="H3446" s="339" t="s">
        <v>84</v>
      </c>
      <c r="I3446" s="339" t="s">
        <v>84</v>
      </c>
      <c r="J3446" s="339" t="s">
        <v>84</v>
      </c>
      <c r="K3446" s="340">
        <v>30</v>
      </c>
      <c r="L3446" s="340">
        <v>45</v>
      </c>
      <c r="M3446" s="340">
        <v>1</v>
      </c>
      <c r="N3446" s="341" t="s">
        <v>4096</v>
      </c>
      <c r="O3446" s="341" t="s">
        <v>4096</v>
      </c>
      <c r="P3446" s="342" t="s">
        <v>4096</v>
      </c>
      <c r="Q3446" s="146"/>
    </row>
    <row r="3447" spans="3:17" x14ac:dyDescent="0.2">
      <c r="C3447" s="335">
        <v>2</v>
      </c>
      <c r="D3447" s="336" t="s">
        <v>3291</v>
      </c>
      <c r="E3447" s="337" t="s">
        <v>21</v>
      </c>
      <c r="F3447" s="337" t="s">
        <v>3294</v>
      </c>
      <c r="G3447" s="338" t="s">
        <v>1222</v>
      </c>
      <c r="H3447" s="339">
        <v>1.1733333333511837</v>
      </c>
      <c r="I3447" s="339">
        <v>210.67999999998139</v>
      </c>
      <c r="J3447" s="339">
        <v>0.2</v>
      </c>
      <c r="K3447" s="340">
        <v>30</v>
      </c>
      <c r="L3447" s="340">
        <v>45</v>
      </c>
      <c r="M3447" s="340">
        <v>1</v>
      </c>
      <c r="N3447" s="341" t="s">
        <v>225</v>
      </c>
      <c r="O3447" s="341" t="s">
        <v>224</v>
      </c>
      <c r="P3447" s="342" t="s">
        <v>225</v>
      </c>
      <c r="Q3447" s="146"/>
    </row>
    <row r="3448" spans="3:17" x14ac:dyDescent="0.2">
      <c r="C3448" s="335">
        <v>15</v>
      </c>
      <c r="D3448" s="336" t="s">
        <v>3291</v>
      </c>
      <c r="E3448" s="337" t="s">
        <v>18</v>
      </c>
      <c r="F3448" s="337" t="s">
        <v>3032</v>
      </c>
      <c r="G3448" s="338" t="s">
        <v>3295</v>
      </c>
      <c r="H3448" s="339">
        <v>16.990000000025614</v>
      </c>
      <c r="I3448" s="339">
        <v>6.8566666666301899</v>
      </c>
      <c r="J3448" s="339">
        <v>0.60000000000000009</v>
      </c>
      <c r="K3448" s="340">
        <v>30</v>
      </c>
      <c r="L3448" s="340">
        <v>45</v>
      </c>
      <c r="M3448" s="340">
        <v>1</v>
      </c>
      <c r="N3448" s="341" t="s">
        <v>225</v>
      </c>
      <c r="O3448" s="341" t="s">
        <v>225</v>
      </c>
      <c r="P3448" s="342" t="s">
        <v>225</v>
      </c>
      <c r="Q3448" s="146"/>
    </row>
    <row r="3449" spans="3:17" x14ac:dyDescent="0.2">
      <c r="C3449" s="335">
        <v>16</v>
      </c>
      <c r="D3449" s="336" t="s">
        <v>3291</v>
      </c>
      <c r="E3449" s="337" t="s">
        <v>18</v>
      </c>
      <c r="F3449" s="337" t="s">
        <v>3032</v>
      </c>
      <c r="G3449" s="338" t="s">
        <v>3296</v>
      </c>
      <c r="H3449" s="339">
        <v>13.206666666618549</v>
      </c>
      <c r="I3449" s="339">
        <v>3.9999999990686777E-2</v>
      </c>
      <c r="J3449" s="339">
        <v>0.2</v>
      </c>
      <c r="K3449" s="340">
        <v>30</v>
      </c>
      <c r="L3449" s="340">
        <v>45</v>
      </c>
      <c r="M3449" s="340">
        <v>1</v>
      </c>
      <c r="N3449" s="341" t="s">
        <v>225</v>
      </c>
      <c r="O3449" s="341" t="s">
        <v>225</v>
      </c>
      <c r="P3449" s="342" t="s">
        <v>225</v>
      </c>
      <c r="Q3449" s="146"/>
    </row>
    <row r="3450" spans="3:17" x14ac:dyDescent="0.2">
      <c r="C3450" s="335">
        <v>13</v>
      </c>
      <c r="D3450" s="336" t="s">
        <v>3291</v>
      </c>
      <c r="E3450" s="337" t="s">
        <v>18</v>
      </c>
      <c r="F3450" s="337" t="s">
        <v>3032</v>
      </c>
      <c r="G3450" s="338" t="s">
        <v>1223</v>
      </c>
      <c r="H3450" s="339">
        <v>16.580000000051225</v>
      </c>
      <c r="I3450" s="339">
        <v>3.2966666666558013</v>
      </c>
      <c r="J3450" s="339">
        <v>0.2</v>
      </c>
      <c r="K3450" s="340">
        <v>30</v>
      </c>
      <c r="L3450" s="340">
        <v>45</v>
      </c>
      <c r="M3450" s="340">
        <v>1</v>
      </c>
      <c r="N3450" s="341" t="s">
        <v>225</v>
      </c>
      <c r="O3450" s="341" t="s">
        <v>225</v>
      </c>
      <c r="P3450" s="342" t="s">
        <v>225</v>
      </c>
      <c r="Q3450" s="146"/>
    </row>
    <row r="3451" spans="3:17" x14ac:dyDescent="0.2">
      <c r="C3451" s="335">
        <v>14</v>
      </c>
      <c r="D3451" s="336" t="s">
        <v>3291</v>
      </c>
      <c r="E3451" s="337" t="s">
        <v>18</v>
      </c>
      <c r="F3451" s="337" t="s">
        <v>3032</v>
      </c>
      <c r="G3451" s="338" t="s">
        <v>1224</v>
      </c>
      <c r="H3451" s="339">
        <v>14.973333333421033</v>
      </c>
      <c r="I3451" s="339">
        <v>9.2366666666697714</v>
      </c>
      <c r="J3451" s="339">
        <v>0.2</v>
      </c>
      <c r="K3451" s="340">
        <v>30</v>
      </c>
      <c r="L3451" s="340">
        <v>45</v>
      </c>
      <c r="M3451" s="340">
        <v>1</v>
      </c>
      <c r="N3451" s="341" t="s">
        <v>225</v>
      </c>
      <c r="O3451" s="341" t="s">
        <v>225</v>
      </c>
      <c r="P3451" s="342" t="s">
        <v>225</v>
      </c>
      <c r="Q3451" s="146"/>
    </row>
    <row r="3452" spans="3:17" x14ac:dyDescent="0.2">
      <c r="C3452" s="335">
        <v>35</v>
      </c>
      <c r="D3452" s="336" t="s">
        <v>1203</v>
      </c>
      <c r="E3452" s="337" t="s">
        <v>22</v>
      </c>
      <c r="F3452" s="337" t="s">
        <v>3211</v>
      </c>
      <c r="G3452" s="338" t="s">
        <v>3297</v>
      </c>
      <c r="H3452" s="339" t="s">
        <v>84</v>
      </c>
      <c r="I3452" s="339" t="s">
        <v>84</v>
      </c>
      <c r="J3452" s="339" t="s">
        <v>84</v>
      </c>
      <c r="K3452" s="340">
        <v>30</v>
      </c>
      <c r="L3452" s="340">
        <v>45</v>
      </c>
      <c r="M3452" s="340">
        <v>1</v>
      </c>
      <c r="N3452" s="341" t="s">
        <v>4096</v>
      </c>
      <c r="O3452" s="341" t="s">
        <v>4096</v>
      </c>
      <c r="P3452" s="342" t="s">
        <v>4096</v>
      </c>
      <c r="Q3452" s="146"/>
    </row>
    <row r="3453" spans="3:17" x14ac:dyDescent="0.2">
      <c r="C3453" s="335">
        <v>47</v>
      </c>
      <c r="D3453" s="336" t="s">
        <v>1203</v>
      </c>
      <c r="E3453" s="337" t="s">
        <v>438</v>
      </c>
      <c r="F3453" s="337" t="s">
        <v>3021</v>
      </c>
      <c r="G3453" s="338" t="s">
        <v>3298</v>
      </c>
      <c r="H3453" s="339">
        <v>2.4021084755016711</v>
      </c>
      <c r="I3453" s="339">
        <v>0</v>
      </c>
      <c r="J3453" s="339">
        <v>0</v>
      </c>
      <c r="K3453" s="340">
        <v>30</v>
      </c>
      <c r="L3453" s="340">
        <v>45</v>
      </c>
      <c r="M3453" s="340">
        <v>1</v>
      </c>
      <c r="N3453" s="341" t="s">
        <v>4096</v>
      </c>
      <c r="O3453" s="341" t="s">
        <v>4096</v>
      </c>
      <c r="P3453" s="342" t="s">
        <v>4096</v>
      </c>
      <c r="Q3453" s="146"/>
    </row>
    <row r="3454" spans="3:17" x14ac:dyDescent="0.2">
      <c r="C3454" s="335">
        <v>49</v>
      </c>
      <c r="D3454" s="336" t="s">
        <v>1203</v>
      </c>
      <c r="E3454" s="337" t="s">
        <v>438</v>
      </c>
      <c r="F3454" s="337" t="s">
        <v>3021</v>
      </c>
      <c r="G3454" s="338" t="s">
        <v>3299</v>
      </c>
      <c r="H3454" s="339">
        <v>2.6515479079222097</v>
      </c>
      <c r="I3454" s="339">
        <v>0</v>
      </c>
      <c r="J3454" s="339">
        <v>0</v>
      </c>
      <c r="K3454" s="340">
        <v>30</v>
      </c>
      <c r="L3454" s="340">
        <v>45</v>
      </c>
      <c r="M3454" s="340">
        <v>1</v>
      </c>
      <c r="N3454" s="341" t="s">
        <v>4096</v>
      </c>
      <c r="O3454" s="341" t="s">
        <v>4096</v>
      </c>
      <c r="P3454" s="342" t="s">
        <v>4096</v>
      </c>
      <c r="Q3454" s="146"/>
    </row>
    <row r="3455" spans="3:17" x14ac:dyDescent="0.2">
      <c r="C3455" s="335">
        <v>48</v>
      </c>
      <c r="D3455" s="336" t="s">
        <v>1203</v>
      </c>
      <c r="E3455" s="337" t="s">
        <v>438</v>
      </c>
      <c r="F3455" s="337" t="s">
        <v>3032</v>
      </c>
      <c r="G3455" s="338" t="s">
        <v>3300</v>
      </c>
      <c r="H3455" s="339">
        <v>10.706934333390917</v>
      </c>
      <c r="I3455" s="339">
        <v>0</v>
      </c>
      <c r="J3455" s="339">
        <v>0</v>
      </c>
      <c r="K3455" s="340">
        <v>30</v>
      </c>
      <c r="L3455" s="340">
        <v>45</v>
      </c>
      <c r="M3455" s="340">
        <v>1</v>
      </c>
      <c r="N3455" s="341" t="s">
        <v>4096</v>
      </c>
      <c r="O3455" s="341" t="s">
        <v>4096</v>
      </c>
      <c r="P3455" s="342" t="s">
        <v>4096</v>
      </c>
      <c r="Q3455" s="146"/>
    </row>
    <row r="3456" spans="3:17" x14ac:dyDescent="0.2">
      <c r="C3456" s="335">
        <v>46</v>
      </c>
      <c r="D3456" s="336" t="s">
        <v>1203</v>
      </c>
      <c r="E3456" s="337" t="s">
        <v>438</v>
      </c>
      <c r="F3456" s="337" t="s">
        <v>3032</v>
      </c>
      <c r="G3456" s="338" t="s">
        <v>3301</v>
      </c>
      <c r="H3456" s="339">
        <v>2.6567623803764695</v>
      </c>
      <c r="I3456" s="339">
        <v>0</v>
      </c>
      <c r="J3456" s="339">
        <v>0</v>
      </c>
      <c r="K3456" s="340">
        <v>30</v>
      </c>
      <c r="L3456" s="340">
        <v>45</v>
      </c>
      <c r="M3456" s="340">
        <v>1</v>
      </c>
      <c r="N3456" s="341" t="s">
        <v>4096</v>
      </c>
      <c r="O3456" s="341" t="s">
        <v>4096</v>
      </c>
      <c r="P3456" s="342" t="s">
        <v>4096</v>
      </c>
      <c r="Q3456" s="146"/>
    </row>
    <row r="3457" spans="3:17" x14ac:dyDescent="0.2">
      <c r="C3457" s="335">
        <v>50</v>
      </c>
      <c r="D3457" s="336" t="s">
        <v>1203</v>
      </c>
      <c r="E3457" s="337" t="s">
        <v>430</v>
      </c>
      <c r="F3457" s="337" t="s">
        <v>3226</v>
      </c>
      <c r="G3457" s="338" t="s">
        <v>3302</v>
      </c>
      <c r="H3457" s="339">
        <v>19.270000000053553</v>
      </c>
      <c r="I3457" s="339">
        <v>0</v>
      </c>
      <c r="J3457" s="339">
        <v>0</v>
      </c>
      <c r="K3457" s="340">
        <v>30</v>
      </c>
      <c r="L3457" s="340">
        <v>45</v>
      </c>
      <c r="M3457" s="340">
        <v>1</v>
      </c>
      <c r="N3457" s="341" t="s">
        <v>225</v>
      </c>
      <c r="O3457" s="341" t="s">
        <v>225</v>
      </c>
      <c r="P3457" s="342" t="s">
        <v>225</v>
      </c>
      <c r="Q3457" s="146"/>
    </row>
    <row r="3458" spans="3:17" x14ac:dyDescent="0.2">
      <c r="C3458" s="335">
        <v>30</v>
      </c>
      <c r="D3458" s="336" t="s">
        <v>1203</v>
      </c>
      <c r="E3458" s="337" t="s">
        <v>2412</v>
      </c>
      <c r="F3458" s="337" t="s">
        <v>3303</v>
      </c>
      <c r="G3458" s="338" t="s">
        <v>3304</v>
      </c>
      <c r="H3458" s="339" t="s">
        <v>84</v>
      </c>
      <c r="I3458" s="339" t="s">
        <v>84</v>
      </c>
      <c r="J3458" s="339" t="s">
        <v>84</v>
      </c>
      <c r="K3458" s="340">
        <v>30</v>
      </c>
      <c r="L3458" s="340">
        <v>45</v>
      </c>
      <c r="M3458" s="340">
        <v>1</v>
      </c>
      <c r="N3458" s="341" t="s">
        <v>4096</v>
      </c>
      <c r="O3458" s="341" t="s">
        <v>4096</v>
      </c>
      <c r="P3458" s="342" t="s">
        <v>4096</v>
      </c>
      <c r="Q3458" s="146"/>
    </row>
    <row r="3459" spans="3:17" x14ac:dyDescent="0.2">
      <c r="C3459" s="335">
        <v>27</v>
      </c>
      <c r="D3459" s="336" t="s">
        <v>1203</v>
      </c>
      <c r="E3459" s="337" t="s">
        <v>2412</v>
      </c>
      <c r="F3459" s="337" t="s">
        <v>3303</v>
      </c>
      <c r="G3459" s="338" t="s">
        <v>3305</v>
      </c>
      <c r="H3459" s="339" t="s">
        <v>84</v>
      </c>
      <c r="I3459" s="339" t="s">
        <v>84</v>
      </c>
      <c r="J3459" s="339" t="s">
        <v>84</v>
      </c>
      <c r="K3459" s="340">
        <v>30</v>
      </c>
      <c r="L3459" s="340">
        <v>45</v>
      </c>
      <c r="M3459" s="340">
        <v>1</v>
      </c>
      <c r="N3459" s="341" t="s">
        <v>4096</v>
      </c>
      <c r="O3459" s="341" t="s">
        <v>4096</v>
      </c>
      <c r="P3459" s="342" t="s">
        <v>4096</v>
      </c>
      <c r="Q3459" s="146"/>
    </row>
    <row r="3460" spans="3:17" x14ac:dyDescent="0.2">
      <c r="C3460" s="335">
        <v>28</v>
      </c>
      <c r="D3460" s="336" t="s">
        <v>1203</v>
      </c>
      <c r="E3460" s="337" t="s">
        <v>2412</v>
      </c>
      <c r="F3460" s="337" t="s">
        <v>3303</v>
      </c>
      <c r="G3460" s="338" t="s">
        <v>3306</v>
      </c>
      <c r="H3460" s="339" t="s">
        <v>84</v>
      </c>
      <c r="I3460" s="339" t="s">
        <v>84</v>
      </c>
      <c r="J3460" s="339" t="s">
        <v>84</v>
      </c>
      <c r="K3460" s="340">
        <v>30</v>
      </c>
      <c r="L3460" s="340">
        <v>45</v>
      </c>
      <c r="M3460" s="340">
        <v>1</v>
      </c>
      <c r="N3460" s="341" t="s">
        <v>4096</v>
      </c>
      <c r="O3460" s="341" t="s">
        <v>4096</v>
      </c>
      <c r="P3460" s="342" t="s">
        <v>4096</v>
      </c>
      <c r="Q3460" s="146"/>
    </row>
    <row r="3461" spans="3:17" x14ac:dyDescent="0.2">
      <c r="C3461" s="335">
        <v>29</v>
      </c>
      <c r="D3461" s="336" t="s">
        <v>1203</v>
      </c>
      <c r="E3461" s="337" t="s">
        <v>2412</v>
      </c>
      <c r="F3461" s="337" t="s">
        <v>3303</v>
      </c>
      <c r="G3461" s="338" t="s">
        <v>3307</v>
      </c>
      <c r="H3461" s="339" t="s">
        <v>84</v>
      </c>
      <c r="I3461" s="339" t="s">
        <v>84</v>
      </c>
      <c r="J3461" s="339" t="s">
        <v>84</v>
      </c>
      <c r="K3461" s="340">
        <v>30</v>
      </c>
      <c r="L3461" s="340">
        <v>45</v>
      </c>
      <c r="M3461" s="340">
        <v>1</v>
      </c>
      <c r="N3461" s="341" t="s">
        <v>4096</v>
      </c>
      <c r="O3461" s="341" t="s">
        <v>4096</v>
      </c>
      <c r="P3461" s="342" t="s">
        <v>4096</v>
      </c>
      <c r="Q3461" s="146"/>
    </row>
    <row r="3462" spans="3:17" x14ac:dyDescent="0.2">
      <c r="C3462" s="335">
        <v>1</v>
      </c>
      <c r="D3462" s="336" t="s">
        <v>1203</v>
      </c>
      <c r="E3462" s="337" t="s">
        <v>18</v>
      </c>
      <c r="F3462" s="337" t="s">
        <v>3021</v>
      </c>
      <c r="G3462" s="338" t="s">
        <v>1204</v>
      </c>
      <c r="H3462" s="339">
        <v>6.463333333272022</v>
      </c>
      <c r="I3462" s="339">
        <v>4.1700000000419095</v>
      </c>
      <c r="J3462" s="339">
        <v>0.4</v>
      </c>
      <c r="K3462" s="340">
        <v>30</v>
      </c>
      <c r="L3462" s="340">
        <v>45</v>
      </c>
      <c r="M3462" s="340">
        <v>1</v>
      </c>
      <c r="N3462" s="341" t="s">
        <v>225</v>
      </c>
      <c r="O3462" s="341" t="s">
        <v>225</v>
      </c>
      <c r="P3462" s="342" t="s">
        <v>225</v>
      </c>
      <c r="Q3462" s="146"/>
    </row>
    <row r="3463" spans="3:17" x14ac:dyDescent="0.2">
      <c r="C3463" s="335">
        <v>2</v>
      </c>
      <c r="D3463" s="336" t="s">
        <v>1203</v>
      </c>
      <c r="E3463" s="337" t="s">
        <v>18</v>
      </c>
      <c r="F3463" s="337" t="s">
        <v>3021</v>
      </c>
      <c r="G3463" s="338" t="s">
        <v>1205</v>
      </c>
      <c r="H3463" s="339">
        <v>12.223333333327901</v>
      </c>
      <c r="I3463" s="339">
        <v>0</v>
      </c>
      <c r="J3463" s="339">
        <v>0</v>
      </c>
      <c r="K3463" s="340">
        <v>30</v>
      </c>
      <c r="L3463" s="340">
        <v>45</v>
      </c>
      <c r="M3463" s="340">
        <v>1</v>
      </c>
      <c r="N3463" s="341" t="s">
        <v>225</v>
      </c>
      <c r="O3463" s="341" t="s">
        <v>225</v>
      </c>
      <c r="P3463" s="342" t="s">
        <v>225</v>
      </c>
      <c r="Q3463" s="146"/>
    </row>
    <row r="3464" spans="3:17" x14ac:dyDescent="0.2">
      <c r="C3464" s="335">
        <v>3</v>
      </c>
      <c r="D3464" s="336" t="s">
        <v>1203</v>
      </c>
      <c r="E3464" s="337" t="s">
        <v>18</v>
      </c>
      <c r="F3464" s="337" t="s">
        <v>3021</v>
      </c>
      <c r="G3464" s="338" t="s">
        <v>1206</v>
      </c>
      <c r="H3464" s="339">
        <v>25.466666666662789</v>
      </c>
      <c r="I3464" s="339">
        <v>0.3466666666790843</v>
      </c>
      <c r="J3464" s="339">
        <v>0.2</v>
      </c>
      <c r="K3464" s="340">
        <v>30</v>
      </c>
      <c r="L3464" s="340">
        <v>45</v>
      </c>
      <c r="M3464" s="340">
        <v>1</v>
      </c>
      <c r="N3464" s="341" t="s">
        <v>225</v>
      </c>
      <c r="O3464" s="341" t="s">
        <v>225</v>
      </c>
      <c r="P3464" s="342" t="s">
        <v>225</v>
      </c>
      <c r="Q3464" s="146"/>
    </row>
    <row r="3465" spans="3:17" x14ac:dyDescent="0.2">
      <c r="C3465" s="335">
        <v>60</v>
      </c>
      <c r="D3465" s="336" t="s">
        <v>1203</v>
      </c>
      <c r="E3465" s="337" t="s">
        <v>18</v>
      </c>
      <c r="F3465" s="337" t="s">
        <v>3032</v>
      </c>
      <c r="G3465" s="338" t="s">
        <v>3308</v>
      </c>
      <c r="H3465" s="339">
        <v>1.3400000000023284</v>
      </c>
      <c r="I3465" s="339">
        <v>0</v>
      </c>
      <c r="J3465" s="339">
        <v>0</v>
      </c>
      <c r="K3465" s="340">
        <v>30</v>
      </c>
      <c r="L3465" s="340">
        <v>45</v>
      </c>
      <c r="M3465" s="340">
        <v>1</v>
      </c>
      <c r="N3465" s="341" t="s">
        <v>225</v>
      </c>
      <c r="O3465" s="341" t="s">
        <v>225</v>
      </c>
      <c r="P3465" s="342" t="s">
        <v>225</v>
      </c>
      <c r="Q3465" s="146"/>
    </row>
    <row r="3466" spans="3:17" x14ac:dyDescent="0.2">
      <c r="C3466" s="335">
        <v>20</v>
      </c>
      <c r="D3466" s="336" t="s">
        <v>1203</v>
      </c>
      <c r="E3466" s="337" t="s">
        <v>18</v>
      </c>
      <c r="F3466" s="337" t="s">
        <v>3032</v>
      </c>
      <c r="G3466" s="338" t="s">
        <v>3309</v>
      </c>
      <c r="H3466" s="339">
        <v>16.94333333327668</v>
      </c>
      <c r="I3466" s="339">
        <v>0.55333333335584034</v>
      </c>
      <c r="J3466" s="339">
        <v>0</v>
      </c>
      <c r="K3466" s="340">
        <v>30</v>
      </c>
      <c r="L3466" s="340">
        <v>45</v>
      </c>
      <c r="M3466" s="340">
        <v>1</v>
      </c>
      <c r="N3466" s="341" t="s">
        <v>225</v>
      </c>
      <c r="O3466" s="341" t="s">
        <v>225</v>
      </c>
      <c r="P3466" s="342" t="s">
        <v>225</v>
      </c>
      <c r="Q3466" s="146"/>
    </row>
    <row r="3467" spans="3:17" x14ac:dyDescent="0.2">
      <c r="C3467" s="335">
        <v>5</v>
      </c>
      <c r="D3467" s="336" t="s">
        <v>1203</v>
      </c>
      <c r="E3467" s="337" t="s">
        <v>18</v>
      </c>
      <c r="F3467" s="337" t="s">
        <v>3032</v>
      </c>
      <c r="G3467" s="338" t="s">
        <v>1207</v>
      </c>
      <c r="H3467" s="339">
        <v>15.016666666616221</v>
      </c>
      <c r="I3467" s="339">
        <v>16.116666666639503</v>
      </c>
      <c r="J3467" s="339">
        <v>0.2</v>
      </c>
      <c r="K3467" s="340">
        <v>30</v>
      </c>
      <c r="L3467" s="340">
        <v>45</v>
      </c>
      <c r="M3467" s="340">
        <v>1</v>
      </c>
      <c r="N3467" s="341" t="s">
        <v>225</v>
      </c>
      <c r="O3467" s="341" t="s">
        <v>225</v>
      </c>
      <c r="P3467" s="342" t="s">
        <v>225</v>
      </c>
      <c r="Q3467" s="146"/>
    </row>
    <row r="3468" spans="3:17" x14ac:dyDescent="0.2">
      <c r="C3468" s="335">
        <v>4</v>
      </c>
      <c r="D3468" s="336" t="s">
        <v>1203</v>
      </c>
      <c r="E3468" s="337" t="s">
        <v>18</v>
      </c>
      <c r="F3468" s="337" t="s">
        <v>3032</v>
      </c>
      <c r="G3468" s="338" t="s">
        <v>1208</v>
      </c>
      <c r="H3468" s="339">
        <v>9.9966666667372923</v>
      </c>
      <c r="I3468" s="339">
        <v>2.9500000000116415</v>
      </c>
      <c r="J3468" s="339">
        <v>0.2</v>
      </c>
      <c r="K3468" s="340">
        <v>30</v>
      </c>
      <c r="L3468" s="340">
        <v>45</v>
      </c>
      <c r="M3468" s="340">
        <v>1</v>
      </c>
      <c r="N3468" s="341" t="s">
        <v>225</v>
      </c>
      <c r="O3468" s="341" t="s">
        <v>225</v>
      </c>
      <c r="P3468" s="342" t="s">
        <v>225</v>
      </c>
      <c r="Q3468" s="146"/>
    </row>
    <row r="3469" spans="3:17" x14ac:dyDescent="0.2">
      <c r="C3469" s="335">
        <v>7</v>
      </c>
      <c r="D3469" s="336" t="s">
        <v>1203</v>
      </c>
      <c r="E3469" s="337" t="s">
        <v>18</v>
      </c>
      <c r="F3469" s="337" t="s">
        <v>3032</v>
      </c>
      <c r="G3469" s="338" t="s">
        <v>3310</v>
      </c>
      <c r="H3469" s="339">
        <v>21.200000000058211</v>
      </c>
      <c r="I3469" s="339">
        <v>0</v>
      </c>
      <c r="J3469" s="339">
        <v>0</v>
      </c>
      <c r="K3469" s="340">
        <v>30</v>
      </c>
      <c r="L3469" s="340">
        <v>45</v>
      </c>
      <c r="M3469" s="340">
        <v>1</v>
      </c>
      <c r="N3469" s="341" t="s">
        <v>225</v>
      </c>
      <c r="O3469" s="341" t="s">
        <v>225</v>
      </c>
      <c r="P3469" s="342" t="s">
        <v>225</v>
      </c>
      <c r="Q3469" s="146"/>
    </row>
    <row r="3470" spans="3:17" x14ac:dyDescent="0.2">
      <c r="C3470" s="335">
        <v>6</v>
      </c>
      <c r="D3470" s="336" t="s">
        <v>1203</v>
      </c>
      <c r="E3470" s="337" t="s">
        <v>18</v>
      </c>
      <c r="F3470" s="337" t="s">
        <v>3032</v>
      </c>
      <c r="G3470" s="338" t="s">
        <v>1209</v>
      </c>
      <c r="H3470" s="339">
        <v>10.913333333318588</v>
      </c>
      <c r="I3470" s="339">
        <v>0</v>
      </c>
      <c r="J3470" s="339">
        <v>0</v>
      </c>
      <c r="K3470" s="340">
        <v>30</v>
      </c>
      <c r="L3470" s="340">
        <v>45</v>
      </c>
      <c r="M3470" s="340">
        <v>1</v>
      </c>
      <c r="N3470" s="341" t="s">
        <v>225</v>
      </c>
      <c r="O3470" s="341" t="s">
        <v>225</v>
      </c>
      <c r="P3470" s="342" t="s">
        <v>225</v>
      </c>
      <c r="Q3470" s="146"/>
    </row>
    <row r="3471" spans="3:17" x14ac:dyDescent="0.2">
      <c r="C3471" s="335">
        <v>9</v>
      </c>
      <c r="D3471" s="336" t="s">
        <v>1203</v>
      </c>
      <c r="E3471" s="337" t="s">
        <v>18</v>
      </c>
      <c r="F3471" s="337" t="s">
        <v>3311</v>
      </c>
      <c r="G3471" s="338" t="s">
        <v>1210</v>
      </c>
      <c r="H3471" s="339">
        <v>9.8799999999697334</v>
      </c>
      <c r="I3471" s="339">
        <v>2.109999999997672</v>
      </c>
      <c r="J3471" s="339">
        <v>0.2</v>
      </c>
      <c r="K3471" s="340">
        <v>30</v>
      </c>
      <c r="L3471" s="340">
        <v>45</v>
      </c>
      <c r="M3471" s="340">
        <v>1</v>
      </c>
      <c r="N3471" s="341" t="s">
        <v>225</v>
      </c>
      <c r="O3471" s="341" t="s">
        <v>225</v>
      </c>
      <c r="P3471" s="342" t="s">
        <v>225</v>
      </c>
      <c r="Q3471" s="146"/>
    </row>
    <row r="3472" spans="3:17" x14ac:dyDescent="0.2">
      <c r="C3472" s="335">
        <v>10</v>
      </c>
      <c r="D3472" s="336" t="s">
        <v>1203</v>
      </c>
      <c r="E3472" s="337" t="s">
        <v>18</v>
      </c>
      <c r="F3472" s="337" t="s">
        <v>3311</v>
      </c>
      <c r="G3472" s="338" t="s">
        <v>1211</v>
      </c>
      <c r="H3472" s="339">
        <v>14.486666666599923</v>
      </c>
      <c r="I3472" s="339">
        <v>4.036666666693054</v>
      </c>
      <c r="J3472" s="339">
        <v>0.2</v>
      </c>
      <c r="K3472" s="340">
        <v>30</v>
      </c>
      <c r="L3472" s="340">
        <v>45</v>
      </c>
      <c r="M3472" s="340">
        <v>1</v>
      </c>
      <c r="N3472" s="341" t="s">
        <v>225</v>
      </c>
      <c r="O3472" s="341" t="s">
        <v>225</v>
      </c>
      <c r="P3472" s="342" t="s">
        <v>225</v>
      </c>
      <c r="Q3472" s="146"/>
    </row>
    <row r="3473" spans="3:17" x14ac:dyDescent="0.2">
      <c r="C3473" s="335">
        <v>11</v>
      </c>
      <c r="D3473" s="336" t="s">
        <v>1203</v>
      </c>
      <c r="E3473" s="337" t="s">
        <v>18</v>
      </c>
      <c r="F3473" s="337" t="s">
        <v>3022</v>
      </c>
      <c r="G3473" s="338" t="s">
        <v>1212</v>
      </c>
      <c r="H3473" s="339">
        <v>7.683333333372139</v>
      </c>
      <c r="I3473" s="339">
        <v>9.2600000000093132</v>
      </c>
      <c r="J3473" s="339">
        <v>0</v>
      </c>
      <c r="K3473" s="340">
        <v>30</v>
      </c>
      <c r="L3473" s="340">
        <v>45</v>
      </c>
      <c r="M3473" s="340">
        <v>1</v>
      </c>
      <c r="N3473" s="341" t="s">
        <v>225</v>
      </c>
      <c r="O3473" s="341" t="s">
        <v>225</v>
      </c>
      <c r="P3473" s="342" t="s">
        <v>225</v>
      </c>
      <c r="Q3473" s="146"/>
    </row>
    <row r="3474" spans="3:17" x14ac:dyDescent="0.2">
      <c r="C3474" s="335">
        <v>25</v>
      </c>
      <c r="D3474" s="336" t="s">
        <v>1203</v>
      </c>
      <c r="E3474" s="337" t="s">
        <v>18</v>
      </c>
      <c r="F3474" s="337" t="s">
        <v>3022</v>
      </c>
      <c r="G3474" s="338" t="s">
        <v>1213</v>
      </c>
      <c r="H3474" s="339">
        <v>20.636666666704699</v>
      </c>
      <c r="I3474" s="339">
        <v>0</v>
      </c>
      <c r="J3474" s="339">
        <v>0</v>
      </c>
      <c r="K3474" s="340">
        <v>30</v>
      </c>
      <c r="L3474" s="340">
        <v>45</v>
      </c>
      <c r="M3474" s="340">
        <v>1</v>
      </c>
      <c r="N3474" s="341" t="s">
        <v>225</v>
      </c>
      <c r="O3474" s="341" t="s">
        <v>225</v>
      </c>
      <c r="P3474" s="342" t="s">
        <v>225</v>
      </c>
      <c r="Q3474" s="146"/>
    </row>
    <row r="3475" spans="3:17" x14ac:dyDescent="0.2">
      <c r="C3475" s="335">
        <v>26</v>
      </c>
      <c r="D3475" s="336" t="s">
        <v>1203</v>
      </c>
      <c r="E3475" s="337" t="s">
        <v>18</v>
      </c>
      <c r="F3475" s="337" t="s">
        <v>3022</v>
      </c>
      <c r="G3475" s="338" t="s">
        <v>1214</v>
      </c>
      <c r="H3475" s="339">
        <v>1.35</v>
      </c>
      <c r="I3475" s="339">
        <v>0</v>
      </c>
      <c r="J3475" s="339">
        <v>0</v>
      </c>
      <c r="K3475" s="340">
        <v>30</v>
      </c>
      <c r="L3475" s="340">
        <v>45</v>
      </c>
      <c r="M3475" s="340">
        <v>1</v>
      </c>
      <c r="N3475" s="341" t="s">
        <v>225</v>
      </c>
      <c r="O3475" s="341" t="s">
        <v>225</v>
      </c>
      <c r="P3475" s="342" t="s">
        <v>225</v>
      </c>
      <c r="Q3475" s="146"/>
    </row>
    <row r="3476" spans="3:17" x14ac:dyDescent="0.2">
      <c r="C3476" s="335">
        <v>12</v>
      </c>
      <c r="D3476" s="336" t="s">
        <v>1203</v>
      </c>
      <c r="E3476" s="337" t="s">
        <v>18</v>
      </c>
      <c r="F3476" s="337" t="s">
        <v>3023</v>
      </c>
      <c r="G3476" s="338" t="s">
        <v>1215</v>
      </c>
      <c r="H3476" s="339">
        <v>22.153333333320916</v>
      </c>
      <c r="I3476" s="339">
        <v>1.7466666666674429</v>
      </c>
      <c r="J3476" s="339">
        <v>0.60000000000000009</v>
      </c>
      <c r="K3476" s="340">
        <v>30</v>
      </c>
      <c r="L3476" s="340">
        <v>45</v>
      </c>
      <c r="M3476" s="340">
        <v>1</v>
      </c>
      <c r="N3476" s="341" t="s">
        <v>225</v>
      </c>
      <c r="O3476" s="341" t="s">
        <v>225</v>
      </c>
      <c r="P3476" s="342" t="s">
        <v>225</v>
      </c>
      <c r="Q3476" s="146"/>
    </row>
    <row r="3477" spans="3:17" x14ac:dyDescent="0.2">
      <c r="C3477" s="335">
        <v>13</v>
      </c>
      <c r="D3477" s="336" t="s">
        <v>1203</v>
      </c>
      <c r="E3477" s="337" t="s">
        <v>18</v>
      </c>
      <c r="F3477" s="337" t="s">
        <v>3034</v>
      </c>
      <c r="G3477" s="338" t="s">
        <v>1216</v>
      </c>
      <c r="H3477" s="339">
        <v>3.2933333333116028</v>
      </c>
      <c r="I3477" s="339">
        <v>0</v>
      </c>
      <c r="J3477" s="339">
        <v>0</v>
      </c>
      <c r="K3477" s="340">
        <v>30</v>
      </c>
      <c r="L3477" s="340">
        <v>45</v>
      </c>
      <c r="M3477" s="340">
        <v>1</v>
      </c>
      <c r="N3477" s="341" t="s">
        <v>225</v>
      </c>
      <c r="O3477" s="341" t="s">
        <v>225</v>
      </c>
      <c r="P3477" s="342" t="s">
        <v>225</v>
      </c>
      <c r="Q3477" s="146"/>
    </row>
    <row r="3478" spans="3:17" x14ac:dyDescent="0.2">
      <c r="C3478" s="335">
        <v>14</v>
      </c>
      <c r="D3478" s="336" t="s">
        <v>1203</v>
      </c>
      <c r="E3478" s="337" t="s">
        <v>18</v>
      </c>
      <c r="F3478" s="337" t="s">
        <v>3034</v>
      </c>
      <c r="G3478" s="338" t="s">
        <v>1217</v>
      </c>
      <c r="H3478" s="339">
        <v>4.4566666667000394</v>
      </c>
      <c r="I3478" s="339">
        <v>0</v>
      </c>
      <c r="J3478" s="339">
        <v>0</v>
      </c>
      <c r="K3478" s="340">
        <v>30</v>
      </c>
      <c r="L3478" s="340">
        <v>45</v>
      </c>
      <c r="M3478" s="340">
        <v>1</v>
      </c>
      <c r="N3478" s="341" t="s">
        <v>225</v>
      </c>
      <c r="O3478" s="341" t="s">
        <v>225</v>
      </c>
      <c r="P3478" s="342" t="s">
        <v>225</v>
      </c>
      <c r="Q3478" s="146"/>
    </row>
    <row r="3479" spans="3:17" x14ac:dyDescent="0.2">
      <c r="C3479" s="335">
        <v>34</v>
      </c>
      <c r="D3479" s="336" t="s">
        <v>1203</v>
      </c>
      <c r="E3479" s="337" t="s">
        <v>18</v>
      </c>
      <c r="F3479" s="337" t="s">
        <v>3034</v>
      </c>
      <c r="G3479" s="338" t="s">
        <v>1218</v>
      </c>
      <c r="H3479" s="339">
        <v>0</v>
      </c>
      <c r="I3479" s="339">
        <v>0</v>
      </c>
      <c r="J3479" s="339">
        <v>0</v>
      </c>
      <c r="K3479" s="340">
        <v>30</v>
      </c>
      <c r="L3479" s="340">
        <v>45</v>
      </c>
      <c r="M3479" s="340">
        <v>1</v>
      </c>
      <c r="N3479" s="341" t="s">
        <v>225</v>
      </c>
      <c r="O3479" s="341" t="s">
        <v>225</v>
      </c>
      <c r="P3479" s="342" t="s">
        <v>225</v>
      </c>
      <c r="Q3479" s="146"/>
    </row>
    <row r="3480" spans="3:17" x14ac:dyDescent="0.2">
      <c r="C3480" s="335">
        <v>16</v>
      </c>
      <c r="D3480" s="336" t="s">
        <v>1203</v>
      </c>
      <c r="E3480" s="337" t="s">
        <v>18</v>
      </c>
      <c r="F3480" s="337" t="s">
        <v>3036</v>
      </c>
      <c r="G3480" s="338" t="s">
        <v>1219</v>
      </c>
      <c r="H3480" s="339">
        <v>14.163333333295306</v>
      </c>
      <c r="I3480" s="339">
        <v>0</v>
      </c>
      <c r="J3480" s="339">
        <v>0</v>
      </c>
      <c r="K3480" s="340">
        <v>30</v>
      </c>
      <c r="L3480" s="340">
        <v>45</v>
      </c>
      <c r="M3480" s="340">
        <v>1</v>
      </c>
      <c r="N3480" s="341" t="s">
        <v>225</v>
      </c>
      <c r="O3480" s="341" t="s">
        <v>225</v>
      </c>
      <c r="P3480" s="342" t="s">
        <v>225</v>
      </c>
      <c r="Q3480" s="146"/>
    </row>
    <row r="3481" spans="3:17" x14ac:dyDescent="0.2">
      <c r="C3481" s="335">
        <v>15</v>
      </c>
      <c r="D3481" s="336" t="s">
        <v>1203</v>
      </c>
      <c r="E3481" s="337" t="s">
        <v>18</v>
      </c>
      <c r="F3481" s="337" t="s">
        <v>3036</v>
      </c>
      <c r="G3481" s="338" t="s">
        <v>1220</v>
      </c>
      <c r="H3481" s="339">
        <v>13.850000000023284</v>
      </c>
      <c r="I3481" s="339">
        <v>0</v>
      </c>
      <c r="J3481" s="339">
        <v>0</v>
      </c>
      <c r="K3481" s="340">
        <v>30</v>
      </c>
      <c r="L3481" s="340">
        <v>45</v>
      </c>
      <c r="M3481" s="340">
        <v>1</v>
      </c>
      <c r="N3481" s="341" t="s">
        <v>225</v>
      </c>
      <c r="O3481" s="341" t="s">
        <v>225</v>
      </c>
      <c r="P3481" s="342" t="s">
        <v>225</v>
      </c>
      <c r="Q3481" s="146"/>
    </row>
    <row r="3482" spans="3:17" x14ac:dyDescent="0.2">
      <c r="C3482" s="335">
        <v>545</v>
      </c>
      <c r="D3482" s="336" t="s">
        <v>1193</v>
      </c>
      <c r="E3482" s="337" t="s">
        <v>2384</v>
      </c>
      <c r="F3482" s="337" t="s">
        <v>4403</v>
      </c>
      <c r="G3482" s="338" t="s">
        <v>7149</v>
      </c>
      <c r="H3482" s="339">
        <v>0</v>
      </c>
      <c r="I3482" s="339">
        <v>0</v>
      </c>
      <c r="J3482" s="339">
        <v>0</v>
      </c>
      <c r="K3482" s="340">
        <v>30</v>
      </c>
      <c r="L3482" s="340">
        <v>45</v>
      </c>
      <c r="M3482" s="340">
        <v>1</v>
      </c>
      <c r="N3482" s="341" t="s">
        <v>4096</v>
      </c>
      <c r="O3482" s="341" t="s">
        <v>4096</v>
      </c>
      <c r="P3482" s="342" t="s">
        <v>4096</v>
      </c>
      <c r="Q3482" s="146"/>
    </row>
    <row r="3483" spans="3:17" x14ac:dyDescent="0.2">
      <c r="C3483" s="335">
        <v>547</v>
      </c>
      <c r="D3483" s="336" t="s">
        <v>1193</v>
      </c>
      <c r="E3483" s="337" t="s">
        <v>2384</v>
      </c>
      <c r="F3483" s="337" t="s">
        <v>7150</v>
      </c>
      <c r="G3483" s="338" t="s">
        <v>7151</v>
      </c>
      <c r="H3483" s="339">
        <v>0</v>
      </c>
      <c r="I3483" s="339">
        <v>0</v>
      </c>
      <c r="J3483" s="339">
        <v>0</v>
      </c>
      <c r="K3483" s="340">
        <v>30</v>
      </c>
      <c r="L3483" s="340">
        <v>45</v>
      </c>
      <c r="M3483" s="340">
        <v>1</v>
      </c>
      <c r="N3483" s="341" t="s">
        <v>4096</v>
      </c>
      <c r="O3483" s="341" t="s">
        <v>4096</v>
      </c>
      <c r="P3483" s="342" t="s">
        <v>4096</v>
      </c>
      <c r="Q3483" s="146"/>
    </row>
    <row r="3484" spans="3:17" x14ac:dyDescent="0.2">
      <c r="C3484" s="335">
        <v>30</v>
      </c>
      <c r="D3484" s="336" t="s">
        <v>3291</v>
      </c>
      <c r="E3484" s="337" t="s">
        <v>3433</v>
      </c>
      <c r="F3484" s="337" t="s">
        <v>3401</v>
      </c>
      <c r="G3484" s="338" t="s">
        <v>7152</v>
      </c>
      <c r="H3484" s="339">
        <v>3.1585338100711615</v>
      </c>
      <c r="I3484" s="339">
        <v>4.0688881664425622</v>
      </c>
      <c r="J3484" s="339">
        <v>0</v>
      </c>
      <c r="K3484" s="340">
        <v>30</v>
      </c>
      <c r="L3484" s="340">
        <v>45</v>
      </c>
      <c r="M3484" s="340">
        <v>1</v>
      </c>
      <c r="N3484" s="341" t="s">
        <v>4096</v>
      </c>
      <c r="O3484" s="341" t="s">
        <v>4096</v>
      </c>
      <c r="P3484" s="342" t="s">
        <v>4096</v>
      </c>
      <c r="Q3484" s="146"/>
    </row>
    <row r="3485" spans="3:17" x14ac:dyDescent="0.2">
      <c r="C3485" s="335">
        <v>52</v>
      </c>
      <c r="D3485" s="336" t="s">
        <v>1203</v>
      </c>
      <c r="E3485" s="337" t="s">
        <v>4058</v>
      </c>
      <c r="F3485" s="337" t="s">
        <v>4401</v>
      </c>
      <c r="G3485" s="338" t="s">
        <v>7153</v>
      </c>
      <c r="H3485" s="339">
        <v>20.900669364860516</v>
      </c>
      <c r="I3485" s="339">
        <v>0</v>
      </c>
      <c r="J3485" s="339">
        <v>0</v>
      </c>
      <c r="K3485" s="340">
        <v>30</v>
      </c>
      <c r="L3485" s="340">
        <v>45</v>
      </c>
      <c r="M3485" s="340">
        <v>1</v>
      </c>
      <c r="N3485" s="341" t="s">
        <v>4096</v>
      </c>
      <c r="O3485" s="341" t="s">
        <v>4096</v>
      </c>
      <c r="P3485" s="342" t="s">
        <v>4096</v>
      </c>
      <c r="Q3485" s="146"/>
    </row>
    <row r="3486" spans="3:17" x14ac:dyDescent="0.2">
      <c r="C3486" s="335">
        <v>546</v>
      </c>
      <c r="D3486" s="336" t="s">
        <v>1193</v>
      </c>
      <c r="E3486" s="337" t="s">
        <v>2384</v>
      </c>
      <c r="F3486" s="337" t="s">
        <v>7154</v>
      </c>
      <c r="G3486" s="338" t="s">
        <v>7155</v>
      </c>
      <c r="H3486" s="339">
        <v>5.211602471444686E-2</v>
      </c>
      <c r="I3486" s="339">
        <v>0</v>
      </c>
      <c r="J3486" s="339">
        <v>0</v>
      </c>
      <c r="K3486" s="340">
        <v>30</v>
      </c>
      <c r="L3486" s="340">
        <v>45</v>
      </c>
      <c r="M3486" s="340">
        <v>1</v>
      </c>
      <c r="N3486" s="341" t="s">
        <v>4096</v>
      </c>
      <c r="O3486" s="341" t="s">
        <v>4096</v>
      </c>
      <c r="P3486" s="342" t="s">
        <v>4096</v>
      </c>
      <c r="Q3486" s="146"/>
    </row>
    <row r="3487" spans="3:17" x14ac:dyDescent="0.2">
      <c r="C3487" s="335">
        <v>200</v>
      </c>
      <c r="D3487" s="336" t="s">
        <v>1203</v>
      </c>
      <c r="E3487" s="337" t="s">
        <v>3433</v>
      </c>
      <c r="F3487" s="337" t="s">
        <v>3401</v>
      </c>
      <c r="G3487" s="338" t="s">
        <v>7156</v>
      </c>
      <c r="H3487" s="339">
        <v>0</v>
      </c>
      <c r="I3487" s="339">
        <v>0</v>
      </c>
      <c r="J3487" s="339">
        <v>0</v>
      </c>
      <c r="K3487" s="340">
        <v>30</v>
      </c>
      <c r="L3487" s="340">
        <v>45</v>
      </c>
      <c r="M3487" s="340">
        <v>1</v>
      </c>
      <c r="N3487" s="341" t="s">
        <v>4096</v>
      </c>
      <c r="O3487" s="341" t="s">
        <v>4096</v>
      </c>
      <c r="P3487" s="342" t="s">
        <v>4096</v>
      </c>
      <c r="Q3487" s="146"/>
    </row>
    <row r="3488" spans="3:17" x14ac:dyDescent="0.2">
      <c r="C3488" s="335">
        <v>198</v>
      </c>
      <c r="D3488" s="336" t="s">
        <v>1203</v>
      </c>
      <c r="E3488" s="337" t="s">
        <v>3433</v>
      </c>
      <c r="F3488" s="337" t="s">
        <v>3406</v>
      </c>
      <c r="G3488" s="338" t="s">
        <v>7157</v>
      </c>
      <c r="H3488" s="339">
        <v>5.7708550064853625</v>
      </c>
      <c r="I3488" s="339">
        <v>0</v>
      </c>
      <c r="J3488" s="339">
        <v>0</v>
      </c>
      <c r="K3488" s="340">
        <v>30</v>
      </c>
      <c r="L3488" s="340">
        <v>45</v>
      </c>
      <c r="M3488" s="340">
        <v>1</v>
      </c>
      <c r="N3488" s="341" t="s">
        <v>4096</v>
      </c>
      <c r="O3488" s="341" t="s">
        <v>4096</v>
      </c>
      <c r="P3488" s="342" t="s">
        <v>4096</v>
      </c>
      <c r="Q3488" s="146"/>
    </row>
    <row r="3489" spans="3:17" x14ac:dyDescent="0.2">
      <c r="C3489" s="335">
        <v>382</v>
      </c>
      <c r="D3489" s="336" t="s">
        <v>1193</v>
      </c>
      <c r="E3489" s="337" t="s">
        <v>3</v>
      </c>
      <c r="F3489" s="337" t="s">
        <v>7158</v>
      </c>
      <c r="G3489" s="338" t="s">
        <v>7159</v>
      </c>
      <c r="H3489" s="339">
        <v>1.3266666666604578</v>
      </c>
      <c r="I3489" s="339">
        <v>0</v>
      </c>
      <c r="J3489" s="339">
        <v>0</v>
      </c>
      <c r="K3489" s="340">
        <v>30</v>
      </c>
      <c r="L3489" s="340">
        <v>45</v>
      </c>
      <c r="M3489" s="340">
        <v>1</v>
      </c>
      <c r="N3489" s="341" t="s">
        <v>225</v>
      </c>
      <c r="O3489" s="341" t="s">
        <v>225</v>
      </c>
      <c r="P3489" s="342" t="s">
        <v>225</v>
      </c>
      <c r="Q3489" s="146"/>
    </row>
    <row r="3490" spans="3:17" x14ac:dyDescent="0.2">
      <c r="C3490" s="335">
        <v>161</v>
      </c>
      <c r="D3490" s="336" t="s">
        <v>1203</v>
      </c>
      <c r="E3490" s="337" t="s">
        <v>3572</v>
      </c>
      <c r="F3490" s="337" t="s">
        <v>7160</v>
      </c>
      <c r="G3490" s="338" t="s">
        <v>7161</v>
      </c>
      <c r="H3490" s="339">
        <v>0</v>
      </c>
      <c r="I3490" s="339">
        <v>0</v>
      </c>
      <c r="J3490" s="339">
        <v>0</v>
      </c>
      <c r="K3490" s="340">
        <v>30</v>
      </c>
      <c r="L3490" s="340">
        <v>45</v>
      </c>
      <c r="M3490" s="340">
        <v>1</v>
      </c>
      <c r="N3490" s="341" t="s">
        <v>4096</v>
      </c>
      <c r="O3490" s="341" t="s">
        <v>4096</v>
      </c>
      <c r="P3490" s="342" t="s">
        <v>4096</v>
      </c>
      <c r="Q3490" s="146"/>
    </row>
    <row r="3491" spans="3:17" x14ac:dyDescent="0.2">
      <c r="C3491" s="335">
        <v>54</v>
      </c>
      <c r="D3491" s="336" t="s">
        <v>1203</v>
      </c>
      <c r="E3491" s="337" t="s">
        <v>4058</v>
      </c>
      <c r="F3491" s="337" t="s">
        <v>5067</v>
      </c>
      <c r="G3491" s="338" t="s">
        <v>7162</v>
      </c>
      <c r="H3491" s="339">
        <v>11.336815700177374</v>
      </c>
      <c r="I3491" s="339">
        <v>2.8139884905051065</v>
      </c>
      <c r="J3491" s="339">
        <v>0.48517042939353688</v>
      </c>
      <c r="K3491" s="340">
        <v>30</v>
      </c>
      <c r="L3491" s="340">
        <v>45</v>
      </c>
      <c r="M3491" s="340">
        <v>1</v>
      </c>
      <c r="N3491" s="341" t="s">
        <v>4096</v>
      </c>
      <c r="O3491" s="341" t="s">
        <v>4096</v>
      </c>
      <c r="P3491" s="342" t="s">
        <v>4096</v>
      </c>
      <c r="Q3491" s="146"/>
    </row>
    <row r="3492" spans="3:17" x14ac:dyDescent="0.2">
      <c r="C3492" s="335">
        <v>53</v>
      </c>
      <c r="D3492" s="336" t="s">
        <v>1203</v>
      </c>
      <c r="E3492" s="337" t="s">
        <v>4058</v>
      </c>
      <c r="F3492" s="337" t="s">
        <v>5067</v>
      </c>
      <c r="G3492" s="338" t="s">
        <v>7163</v>
      </c>
      <c r="H3492" s="339">
        <v>3.0727460528445607</v>
      </c>
      <c r="I3492" s="339">
        <v>8.0861738241669687E-2</v>
      </c>
      <c r="J3492" s="339">
        <v>0</v>
      </c>
      <c r="K3492" s="340">
        <v>30</v>
      </c>
      <c r="L3492" s="340">
        <v>45</v>
      </c>
      <c r="M3492" s="340">
        <v>1</v>
      </c>
      <c r="N3492" s="341" t="s">
        <v>4096</v>
      </c>
      <c r="O3492" s="341" t="s">
        <v>4096</v>
      </c>
      <c r="P3492" s="342" t="s">
        <v>4096</v>
      </c>
      <c r="Q3492" s="146"/>
    </row>
    <row r="3493" spans="3:17" x14ac:dyDescent="0.2">
      <c r="C3493" s="335">
        <v>19</v>
      </c>
      <c r="D3493" s="336" t="s">
        <v>3291</v>
      </c>
      <c r="E3493" s="337" t="s">
        <v>4058</v>
      </c>
      <c r="F3493" s="337" t="s">
        <v>5069</v>
      </c>
      <c r="G3493" s="338" t="s">
        <v>7164</v>
      </c>
      <c r="H3493" s="339">
        <v>0</v>
      </c>
      <c r="I3493" s="339">
        <v>0</v>
      </c>
      <c r="J3493" s="339">
        <v>0</v>
      </c>
      <c r="K3493" s="340">
        <v>30</v>
      </c>
      <c r="L3493" s="340">
        <v>45</v>
      </c>
      <c r="M3493" s="340">
        <v>1</v>
      </c>
      <c r="N3493" s="341" t="s">
        <v>4096</v>
      </c>
      <c r="O3493" s="341" t="s">
        <v>4096</v>
      </c>
      <c r="P3493" s="342" t="s">
        <v>4096</v>
      </c>
      <c r="Q3493" s="146"/>
    </row>
    <row r="3494" spans="3:17" x14ac:dyDescent="0.2">
      <c r="C3494" s="335">
        <v>21</v>
      </c>
      <c r="D3494" s="336" t="s">
        <v>3291</v>
      </c>
      <c r="E3494" s="337" t="s">
        <v>4058</v>
      </c>
      <c r="F3494" s="337" t="s">
        <v>5069</v>
      </c>
      <c r="G3494" s="338" t="s">
        <v>7165</v>
      </c>
      <c r="H3494" s="339">
        <v>0</v>
      </c>
      <c r="I3494" s="339">
        <v>0</v>
      </c>
      <c r="J3494" s="339">
        <v>0</v>
      </c>
      <c r="K3494" s="340">
        <v>30</v>
      </c>
      <c r="L3494" s="340">
        <v>45</v>
      </c>
      <c r="M3494" s="340">
        <v>1</v>
      </c>
      <c r="N3494" s="341" t="s">
        <v>4096</v>
      </c>
      <c r="O3494" s="341" t="s">
        <v>4096</v>
      </c>
      <c r="P3494" s="342" t="s">
        <v>4096</v>
      </c>
      <c r="Q3494" s="146"/>
    </row>
    <row r="3495" spans="3:17" x14ac:dyDescent="0.2">
      <c r="C3495" s="335">
        <v>28</v>
      </c>
      <c r="D3495" s="336" t="s">
        <v>3291</v>
      </c>
      <c r="E3495" s="337" t="s">
        <v>4058</v>
      </c>
      <c r="F3495" s="337" t="s">
        <v>5069</v>
      </c>
      <c r="G3495" s="338" t="s">
        <v>7166</v>
      </c>
      <c r="H3495" s="339">
        <v>0</v>
      </c>
      <c r="I3495" s="339">
        <v>20.817669045157299</v>
      </c>
      <c r="J3495" s="339">
        <v>0.55861365953109077</v>
      </c>
      <c r="K3495" s="340">
        <v>30</v>
      </c>
      <c r="L3495" s="340">
        <v>45</v>
      </c>
      <c r="M3495" s="340">
        <v>1</v>
      </c>
      <c r="N3495" s="341" t="s">
        <v>4096</v>
      </c>
      <c r="O3495" s="341" t="s">
        <v>4096</v>
      </c>
      <c r="P3495" s="342" t="s">
        <v>4096</v>
      </c>
      <c r="Q3495" s="146"/>
    </row>
    <row r="3496" spans="3:17" x14ac:dyDescent="0.2">
      <c r="C3496" s="335">
        <v>185</v>
      </c>
      <c r="D3496" s="336" t="s">
        <v>1203</v>
      </c>
      <c r="E3496" s="337" t="s">
        <v>4058</v>
      </c>
      <c r="F3496" s="337" t="s">
        <v>5069</v>
      </c>
      <c r="G3496" s="338" t="s">
        <v>7167</v>
      </c>
      <c r="H3496" s="339">
        <v>0</v>
      </c>
      <c r="I3496" s="339">
        <v>0</v>
      </c>
      <c r="J3496" s="339">
        <v>0</v>
      </c>
      <c r="K3496" s="340">
        <v>30</v>
      </c>
      <c r="L3496" s="340">
        <v>45</v>
      </c>
      <c r="M3496" s="340">
        <v>1</v>
      </c>
      <c r="N3496" s="341" t="s">
        <v>4096</v>
      </c>
      <c r="O3496" s="341" t="s">
        <v>4096</v>
      </c>
      <c r="P3496" s="342" t="s">
        <v>4096</v>
      </c>
      <c r="Q3496" s="146"/>
    </row>
    <row r="3497" spans="3:17" x14ac:dyDescent="0.2">
      <c r="C3497" s="335">
        <v>306</v>
      </c>
      <c r="D3497" s="336" t="s">
        <v>1193</v>
      </c>
      <c r="E3497" s="337" t="s">
        <v>63</v>
      </c>
      <c r="F3497" s="337" t="s">
        <v>7168</v>
      </c>
      <c r="G3497" s="338" t="s">
        <v>7169</v>
      </c>
      <c r="H3497" s="339">
        <v>0</v>
      </c>
      <c r="I3497" s="339">
        <v>6.6666666674427694E-2</v>
      </c>
      <c r="J3497" s="339">
        <v>0.2</v>
      </c>
      <c r="K3497" s="340">
        <v>30</v>
      </c>
      <c r="L3497" s="340">
        <v>45</v>
      </c>
      <c r="M3497" s="340">
        <v>1</v>
      </c>
      <c r="N3497" s="341" t="s">
        <v>225</v>
      </c>
      <c r="O3497" s="341" t="s">
        <v>225</v>
      </c>
      <c r="P3497" s="342" t="s">
        <v>225</v>
      </c>
      <c r="Q3497" s="146"/>
    </row>
    <row r="3498" spans="3:17" x14ac:dyDescent="0.2">
      <c r="C3498" s="335">
        <v>51</v>
      </c>
      <c r="D3498" s="336" t="s">
        <v>1203</v>
      </c>
      <c r="E3498" s="337" t="s">
        <v>4058</v>
      </c>
      <c r="F3498" s="337" t="s">
        <v>4401</v>
      </c>
      <c r="G3498" s="338" t="s">
        <v>7170</v>
      </c>
      <c r="H3498" s="339">
        <v>8.088869863010169</v>
      </c>
      <c r="I3498" s="339">
        <v>0.65196139475019821</v>
      </c>
      <c r="J3498" s="339">
        <v>0</v>
      </c>
      <c r="K3498" s="340">
        <v>30</v>
      </c>
      <c r="L3498" s="340">
        <v>45</v>
      </c>
      <c r="M3498" s="340">
        <v>1</v>
      </c>
      <c r="N3498" s="341" t="s">
        <v>4096</v>
      </c>
      <c r="O3498" s="341" t="s">
        <v>4096</v>
      </c>
      <c r="P3498" s="342" t="s">
        <v>4096</v>
      </c>
      <c r="Q3498" s="146"/>
    </row>
    <row r="3499" spans="3:17" x14ac:dyDescent="0.2">
      <c r="C3499" s="335">
        <v>548</v>
      </c>
      <c r="D3499" s="336" t="s">
        <v>1193</v>
      </c>
      <c r="E3499" s="337" t="s">
        <v>2384</v>
      </c>
      <c r="F3499" s="337" t="s">
        <v>6732</v>
      </c>
      <c r="G3499" s="338" t="s">
        <v>7171</v>
      </c>
      <c r="H3499" s="339">
        <v>4.9110570687841753</v>
      </c>
      <c r="I3499" s="339">
        <v>0</v>
      </c>
      <c r="J3499" s="339">
        <v>0</v>
      </c>
      <c r="K3499" s="340">
        <v>30</v>
      </c>
      <c r="L3499" s="340">
        <v>45</v>
      </c>
      <c r="M3499" s="340">
        <v>1</v>
      </c>
      <c r="N3499" s="341" t="s">
        <v>4096</v>
      </c>
      <c r="O3499" s="341" t="s">
        <v>4096</v>
      </c>
      <c r="P3499" s="342" t="s">
        <v>4096</v>
      </c>
      <c r="Q3499" s="146"/>
    </row>
    <row r="3500" spans="3:17" x14ac:dyDescent="0.2">
      <c r="C3500" s="335">
        <v>388</v>
      </c>
      <c r="D3500" s="336" t="s">
        <v>1193</v>
      </c>
      <c r="E3500" s="337" t="s">
        <v>406</v>
      </c>
      <c r="F3500" s="337" t="s">
        <v>6739</v>
      </c>
      <c r="G3500" s="338" t="s">
        <v>7172</v>
      </c>
      <c r="H3500" s="339" t="s">
        <v>84</v>
      </c>
      <c r="I3500" s="339" t="s">
        <v>84</v>
      </c>
      <c r="J3500" s="339" t="s">
        <v>84</v>
      </c>
      <c r="K3500" s="340">
        <v>30</v>
      </c>
      <c r="L3500" s="340">
        <v>45</v>
      </c>
      <c r="M3500" s="340">
        <v>1</v>
      </c>
      <c r="N3500" s="341" t="s">
        <v>4096</v>
      </c>
      <c r="O3500" s="341" t="s">
        <v>4096</v>
      </c>
      <c r="P3500" s="342" t="s">
        <v>4096</v>
      </c>
      <c r="Q3500" s="146"/>
    </row>
    <row r="3501" spans="3:17" x14ac:dyDescent="0.2">
      <c r="C3501" s="335">
        <v>471</v>
      </c>
      <c r="D3501" s="336" t="s">
        <v>1193</v>
      </c>
      <c r="E3501" s="337" t="s">
        <v>3434</v>
      </c>
      <c r="F3501" s="337" t="s">
        <v>6946</v>
      </c>
      <c r="G3501" s="338" t="s">
        <v>7173</v>
      </c>
      <c r="H3501" s="339">
        <v>0</v>
      </c>
      <c r="I3501" s="339">
        <v>0</v>
      </c>
      <c r="J3501" s="339">
        <v>0</v>
      </c>
      <c r="K3501" s="340">
        <v>30</v>
      </c>
      <c r="L3501" s="340">
        <v>45</v>
      </c>
      <c r="M3501" s="340">
        <v>1</v>
      </c>
      <c r="N3501" s="341" t="s">
        <v>4096</v>
      </c>
      <c r="O3501" s="341" t="s">
        <v>4096</v>
      </c>
      <c r="P3501" s="342" t="s">
        <v>4096</v>
      </c>
      <c r="Q3501" s="146"/>
    </row>
    <row r="3502" spans="3:17" x14ac:dyDescent="0.2">
      <c r="C3502" s="335">
        <v>506</v>
      </c>
      <c r="D3502" s="336" t="s">
        <v>1193</v>
      </c>
      <c r="E3502" s="337" t="s">
        <v>22</v>
      </c>
      <c r="F3502" s="337" t="s">
        <v>3575</v>
      </c>
      <c r="G3502" s="338" t="s">
        <v>3598</v>
      </c>
      <c r="H3502" s="339" t="s">
        <v>84</v>
      </c>
      <c r="I3502" s="339" t="s">
        <v>84</v>
      </c>
      <c r="J3502" s="339" t="s">
        <v>84</v>
      </c>
      <c r="K3502" s="340">
        <v>30</v>
      </c>
      <c r="L3502" s="340">
        <v>45</v>
      </c>
      <c r="M3502" s="340">
        <v>1</v>
      </c>
      <c r="N3502" s="341" t="s">
        <v>4096</v>
      </c>
      <c r="O3502" s="341" t="s">
        <v>4096</v>
      </c>
      <c r="P3502" s="342" t="s">
        <v>4096</v>
      </c>
      <c r="Q3502" s="146"/>
    </row>
    <row r="3503" spans="3:17" x14ac:dyDescent="0.2">
      <c r="C3503" s="335">
        <v>138</v>
      </c>
      <c r="D3503" s="336" t="s">
        <v>1203</v>
      </c>
      <c r="E3503" s="337" t="s">
        <v>22</v>
      </c>
      <c r="F3503" s="337" t="s">
        <v>3575</v>
      </c>
      <c r="G3503" s="338" t="s">
        <v>3630</v>
      </c>
      <c r="H3503" s="339">
        <v>4.493333333311603</v>
      </c>
      <c r="I3503" s="339">
        <v>0</v>
      </c>
      <c r="J3503" s="339">
        <v>0</v>
      </c>
      <c r="K3503" s="340">
        <v>30</v>
      </c>
      <c r="L3503" s="340">
        <v>45</v>
      </c>
      <c r="M3503" s="340">
        <v>1</v>
      </c>
      <c r="N3503" s="341" t="s">
        <v>225</v>
      </c>
      <c r="O3503" s="341" t="s">
        <v>225</v>
      </c>
      <c r="P3503" s="342" t="s">
        <v>225</v>
      </c>
      <c r="Q3503" s="146"/>
    </row>
    <row r="3504" spans="3:17" x14ac:dyDescent="0.2">
      <c r="C3504" s="335">
        <v>142</v>
      </c>
      <c r="D3504" s="336" t="s">
        <v>1203</v>
      </c>
      <c r="E3504" s="337" t="s">
        <v>22</v>
      </c>
      <c r="F3504" s="337" t="s">
        <v>3586</v>
      </c>
      <c r="G3504" s="338" t="s">
        <v>3631</v>
      </c>
      <c r="H3504" s="339" t="s">
        <v>84</v>
      </c>
      <c r="I3504" s="339" t="s">
        <v>84</v>
      </c>
      <c r="J3504" s="339" t="s">
        <v>84</v>
      </c>
      <c r="K3504" s="340">
        <v>30</v>
      </c>
      <c r="L3504" s="340">
        <v>45</v>
      </c>
      <c r="M3504" s="340">
        <v>1</v>
      </c>
      <c r="N3504" s="341" t="s">
        <v>4096</v>
      </c>
      <c r="O3504" s="341" t="s">
        <v>4096</v>
      </c>
      <c r="P3504" s="342" t="s">
        <v>4096</v>
      </c>
      <c r="Q3504" s="146"/>
    </row>
    <row r="3505" spans="3:17" x14ac:dyDescent="0.2">
      <c r="C3505" s="335">
        <v>150</v>
      </c>
      <c r="D3505" s="336" t="s">
        <v>1203</v>
      </c>
      <c r="E3505" s="337" t="s">
        <v>3354</v>
      </c>
      <c r="F3505" s="337" t="s">
        <v>3587</v>
      </c>
      <c r="G3505" s="338" t="s">
        <v>3632</v>
      </c>
      <c r="H3505" s="339">
        <v>48.786666666681413</v>
      </c>
      <c r="I3505" s="339">
        <v>0.40666666666511447</v>
      </c>
      <c r="J3505" s="339">
        <v>0</v>
      </c>
      <c r="K3505" s="340">
        <v>30</v>
      </c>
      <c r="L3505" s="340">
        <v>45</v>
      </c>
      <c r="M3505" s="340">
        <v>1</v>
      </c>
      <c r="N3505" s="341" t="s">
        <v>224</v>
      </c>
      <c r="O3505" s="341" t="s">
        <v>225</v>
      </c>
      <c r="P3505" s="342" t="s">
        <v>225</v>
      </c>
      <c r="Q3505" s="146"/>
    </row>
    <row r="3506" spans="3:17" x14ac:dyDescent="0.2">
      <c r="C3506" s="335">
        <v>507</v>
      </c>
      <c r="D3506" s="336" t="s">
        <v>1193</v>
      </c>
      <c r="E3506" s="337" t="s">
        <v>3446</v>
      </c>
      <c r="F3506" s="337" t="s">
        <v>3588</v>
      </c>
      <c r="G3506" s="338" t="s">
        <v>7174</v>
      </c>
      <c r="H3506" s="339">
        <v>828.43333333331395</v>
      </c>
      <c r="I3506" s="339">
        <v>0</v>
      </c>
      <c r="J3506" s="339">
        <v>0</v>
      </c>
      <c r="K3506" s="340">
        <v>30</v>
      </c>
      <c r="L3506" s="340">
        <v>45</v>
      </c>
      <c r="M3506" s="340">
        <v>1</v>
      </c>
      <c r="N3506" s="341" t="s">
        <v>224</v>
      </c>
      <c r="O3506" s="341" t="s">
        <v>225</v>
      </c>
      <c r="P3506" s="342" t="s">
        <v>225</v>
      </c>
      <c r="Q3506" s="146"/>
    </row>
    <row r="3507" spans="3:17" x14ac:dyDescent="0.2">
      <c r="C3507" s="335">
        <v>508</v>
      </c>
      <c r="D3507" s="336" t="s">
        <v>1193</v>
      </c>
      <c r="E3507" s="337" t="s">
        <v>3446</v>
      </c>
      <c r="F3507" s="337" t="s">
        <v>3588</v>
      </c>
      <c r="G3507" s="338" t="s">
        <v>4547</v>
      </c>
      <c r="H3507" s="339" t="s">
        <v>84</v>
      </c>
      <c r="I3507" s="339" t="s">
        <v>84</v>
      </c>
      <c r="J3507" s="339" t="s">
        <v>84</v>
      </c>
      <c r="K3507" s="340">
        <v>30</v>
      </c>
      <c r="L3507" s="340">
        <v>45</v>
      </c>
      <c r="M3507" s="340">
        <v>1</v>
      </c>
      <c r="N3507" s="341" t="s">
        <v>4096</v>
      </c>
      <c r="O3507" s="341" t="s">
        <v>4096</v>
      </c>
      <c r="P3507" s="342" t="s">
        <v>4096</v>
      </c>
      <c r="Q3507" s="146"/>
    </row>
    <row r="3508" spans="3:17" x14ac:dyDescent="0.2">
      <c r="C3508" s="335">
        <v>509</v>
      </c>
      <c r="D3508" s="336" t="s">
        <v>1193</v>
      </c>
      <c r="E3508" s="337" t="s">
        <v>3446</v>
      </c>
      <c r="F3508" s="337" t="s">
        <v>3588</v>
      </c>
      <c r="G3508" s="338" t="s">
        <v>7175</v>
      </c>
      <c r="H3508" s="339" t="s">
        <v>84</v>
      </c>
      <c r="I3508" s="339" t="s">
        <v>84</v>
      </c>
      <c r="J3508" s="339" t="s">
        <v>84</v>
      </c>
      <c r="K3508" s="340">
        <v>30</v>
      </c>
      <c r="L3508" s="340">
        <v>45</v>
      </c>
      <c r="M3508" s="340">
        <v>1</v>
      </c>
      <c r="N3508" s="341" t="s">
        <v>4096</v>
      </c>
      <c r="O3508" s="341" t="s">
        <v>4096</v>
      </c>
      <c r="P3508" s="342" t="s">
        <v>4096</v>
      </c>
      <c r="Q3508" s="146"/>
    </row>
    <row r="3509" spans="3:17" x14ac:dyDescent="0.2">
      <c r="C3509" s="335">
        <v>493</v>
      </c>
      <c r="D3509" s="336" t="s">
        <v>1193</v>
      </c>
      <c r="E3509" s="337" t="s">
        <v>3446</v>
      </c>
      <c r="F3509" s="337" t="s">
        <v>3576</v>
      </c>
      <c r="G3509" s="338" t="s">
        <v>3599</v>
      </c>
      <c r="H3509" s="339" t="s">
        <v>84</v>
      </c>
      <c r="I3509" s="339" t="s">
        <v>84</v>
      </c>
      <c r="J3509" s="339" t="s">
        <v>84</v>
      </c>
      <c r="K3509" s="340">
        <v>30</v>
      </c>
      <c r="L3509" s="340">
        <v>45</v>
      </c>
      <c r="M3509" s="340">
        <v>1</v>
      </c>
      <c r="N3509" s="341" t="s">
        <v>4096</v>
      </c>
      <c r="O3509" s="341" t="s">
        <v>4096</v>
      </c>
      <c r="P3509" s="342" t="s">
        <v>4096</v>
      </c>
      <c r="Q3509" s="146"/>
    </row>
    <row r="3510" spans="3:17" x14ac:dyDescent="0.2">
      <c r="C3510" s="335">
        <v>494</v>
      </c>
      <c r="D3510" s="336" t="s">
        <v>1193</v>
      </c>
      <c r="E3510" s="337" t="s">
        <v>3446</v>
      </c>
      <c r="F3510" s="337" t="s">
        <v>3576</v>
      </c>
      <c r="G3510" s="338" t="s">
        <v>3600</v>
      </c>
      <c r="H3510" s="339" t="s">
        <v>84</v>
      </c>
      <c r="I3510" s="339" t="s">
        <v>84</v>
      </c>
      <c r="J3510" s="339" t="s">
        <v>84</v>
      </c>
      <c r="K3510" s="340">
        <v>30</v>
      </c>
      <c r="L3510" s="340">
        <v>45</v>
      </c>
      <c r="M3510" s="340">
        <v>1</v>
      </c>
      <c r="N3510" s="341" t="s">
        <v>4096</v>
      </c>
      <c r="O3510" s="341" t="s">
        <v>4096</v>
      </c>
      <c r="P3510" s="342" t="s">
        <v>4096</v>
      </c>
      <c r="Q3510" s="146"/>
    </row>
    <row r="3511" spans="3:17" x14ac:dyDescent="0.2">
      <c r="C3511" s="335">
        <v>495</v>
      </c>
      <c r="D3511" s="336" t="s">
        <v>1193</v>
      </c>
      <c r="E3511" s="337" t="s">
        <v>3446</v>
      </c>
      <c r="F3511" s="337" t="s">
        <v>3675</v>
      </c>
      <c r="G3511" s="338" t="s">
        <v>7176</v>
      </c>
      <c r="H3511" s="339">
        <v>1.5233333333395422</v>
      </c>
      <c r="I3511" s="339">
        <v>0</v>
      </c>
      <c r="J3511" s="339">
        <v>0</v>
      </c>
      <c r="K3511" s="340">
        <v>30</v>
      </c>
      <c r="L3511" s="340">
        <v>45</v>
      </c>
      <c r="M3511" s="340">
        <v>1</v>
      </c>
      <c r="N3511" s="341" t="s">
        <v>225</v>
      </c>
      <c r="O3511" s="341" t="s">
        <v>225</v>
      </c>
      <c r="P3511" s="342" t="s">
        <v>225</v>
      </c>
      <c r="Q3511" s="146"/>
    </row>
    <row r="3512" spans="3:17" x14ac:dyDescent="0.2">
      <c r="C3512" s="335">
        <v>139</v>
      </c>
      <c r="D3512" s="336" t="s">
        <v>1203</v>
      </c>
      <c r="E3512" s="337" t="s">
        <v>3446</v>
      </c>
      <c r="F3512" s="337" t="s">
        <v>3588</v>
      </c>
      <c r="G3512" s="338" t="s">
        <v>3633</v>
      </c>
      <c r="H3512" s="339">
        <v>4.0066666665952653</v>
      </c>
      <c r="I3512" s="339">
        <v>0</v>
      </c>
      <c r="J3512" s="339">
        <v>0</v>
      </c>
      <c r="K3512" s="340">
        <v>30</v>
      </c>
      <c r="L3512" s="340">
        <v>45</v>
      </c>
      <c r="M3512" s="340">
        <v>1</v>
      </c>
      <c r="N3512" s="341" t="s">
        <v>225</v>
      </c>
      <c r="O3512" s="341" t="s">
        <v>225</v>
      </c>
      <c r="P3512" s="342" t="s">
        <v>225</v>
      </c>
      <c r="Q3512" s="146"/>
    </row>
    <row r="3513" spans="3:17" x14ac:dyDescent="0.2">
      <c r="C3513" s="335">
        <v>144</v>
      </c>
      <c r="D3513" s="336" t="s">
        <v>1203</v>
      </c>
      <c r="E3513" s="337" t="s">
        <v>3448</v>
      </c>
      <c r="F3513" s="337" t="s">
        <v>3589</v>
      </c>
      <c r="G3513" s="338" t="s">
        <v>3634</v>
      </c>
      <c r="H3513" s="339">
        <v>98.796666666597602</v>
      </c>
      <c r="I3513" s="339">
        <v>27.233333333325575</v>
      </c>
      <c r="J3513" s="339">
        <v>0</v>
      </c>
      <c r="K3513" s="340">
        <v>30</v>
      </c>
      <c r="L3513" s="340">
        <v>45</v>
      </c>
      <c r="M3513" s="340">
        <v>1</v>
      </c>
      <c r="N3513" s="341" t="s">
        <v>224</v>
      </c>
      <c r="O3513" s="341" t="s">
        <v>225</v>
      </c>
      <c r="P3513" s="342" t="s">
        <v>225</v>
      </c>
      <c r="Q3513" s="146"/>
    </row>
    <row r="3514" spans="3:17" x14ac:dyDescent="0.2">
      <c r="C3514" s="335">
        <v>148</v>
      </c>
      <c r="D3514" s="336" t="s">
        <v>1203</v>
      </c>
      <c r="E3514" s="337" t="s">
        <v>3448</v>
      </c>
      <c r="F3514" s="337" t="s">
        <v>3590</v>
      </c>
      <c r="G3514" s="338" t="s">
        <v>3635</v>
      </c>
      <c r="H3514" s="339">
        <v>22.270000000053553</v>
      </c>
      <c r="I3514" s="339">
        <v>72.916666666651153</v>
      </c>
      <c r="J3514" s="339">
        <v>0</v>
      </c>
      <c r="K3514" s="340">
        <v>30</v>
      </c>
      <c r="L3514" s="340">
        <v>45</v>
      </c>
      <c r="M3514" s="340">
        <v>1</v>
      </c>
      <c r="N3514" s="341" t="s">
        <v>225</v>
      </c>
      <c r="O3514" s="341" t="s">
        <v>224</v>
      </c>
      <c r="P3514" s="342" t="s">
        <v>225</v>
      </c>
      <c r="Q3514" s="146"/>
    </row>
    <row r="3515" spans="3:17" x14ac:dyDescent="0.2">
      <c r="C3515" s="335">
        <v>149</v>
      </c>
      <c r="D3515" s="336" t="s">
        <v>1203</v>
      </c>
      <c r="E3515" s="337" t="s">
        <v>3573</v>
      </c>
      <c r="F3515" s="337" t="s">
        <v>3587</v>
      </c>
      <c r="G3515" s="338" t="s">
        <v>3636</v>
      </c>
      <c r="H3515" s="339">
        <v>2.1766666666371748</v>
      </c>
      <c r="I3515" s="339">
        <v>10.839999999990688</v>
      </c>
      <c r="J3515" s="339">
        <v>0</v>
      </c>
      <c r="K3515" s="340">
        <v>30</v>
      </c>
      <c r="L3515" s="340">
        <v>45</v>
      </c>
      <c r="M3515" s="340">
        <v>1</v>
      </c>
      <c r="N3515" s="341" t="s">
        <v>225</v>
      </c>
      <c r="O3515" s="341" t="s">
        <v>225</v>
      </c>
      <c r="P3515" s="342" t="s">
        <v>225</v>
      </c>
      <c r="Q3515" s="146"/>
    </row>
    <row r="3516" spans="3:17" x14ac:dyDescent="0.2">
      <c r="C3516" s="335">
        <v>151</v>
      </c>
      <c r="D3516" s="336" t="s">
        <v>1203</v>
      </c>
      <c r="E3516" s="337" t="s">
        <v>3446</v>
      </c>
      <c r="F3516" s="337" t="s">
        <v>3590</v>
      </c>
      <c r="G3516" s="338" t="s">
        <v>3637</v>
      </c>
      <c r="H3516" s="339" t="s">
        <v>84</v>
      </c>
      <c r="I3516" s="339" t="s">
        <v>84</v>
      </c>
      <c r="J3516" s="339" t="s">
        <v>84</v>
      </c>
      <c r="K3516" s="340">
        <v>30</v>
      </c>
      <c r="L3516" s="340">
        <v>45</v>
      </c>
      <c r="M3516" s="340">
        <v>1</v>
      </c>
      <c r="N3516" s="341" t="s">
        <v>4096</v>
      </c>
      <c r="O3516" s="341" t="s">
        <v>4096</v>
      </c>
      <c r="P3516" s="342" t="s">
        <v>4096</v>
      </c>
      <c r="Q3516" s="146"/>
    </row>
    <row r="3517" spans="3:17" x14ac:dyDescent="0.2">
      <c r="C3517" s="335">
        <v>152</v>
      </c>
      <c r="D3517" s="336" t="s">
        <v>1203</v>
      </c>
      <c r="E3517" s="337" t="s">
        <v>3446</v>
      </c>
      <c r="F3517" s="337" t="s">
        <v>3590</v>
      </c>
      <c r="G3517" s="338" t="s">
        <v>3638</v>
      </c>
      <c r="H3517" s="339" t="s">
        <v>84</v>
      </c>
      <c r="I3517" s="339" t="s">
        <v>84</v>
      </c>
      <c r="J3517" s="339" t="s">
        <v>84</v>
      </c>
      <c r="K3517" s="340">
        <v>30</v>
      </c>
      <c r="L3517" s="340">
        <v>45</v>
      </c>
      <c r="M3517" s="340">
        <v>1</v>
      </c>
      <c r="N3517" s="341" t="s">
        <v>4096</v>
      </c>
      <c r="O3517" s="341" t="s">
        <v>4096</v>
      </c>
      <c r="P3517" s="342" t="s">
        <v>4096</v>
      </c>
      <c r="Q3517" s="146"/>
    </row>
    <row r="3518" spans="3:17" x14ac:dyDescent="0.2">
      <c r="C3518" s="335">
        <v>155</v>
      </c>
      <c r="D3518" s="336" t="s">
        <v>1203</v>
      </c>
      <c r="E3518" s="337" t="s">
        <v>3446</v>
      </c>
      <c r="F3518" s="337" t="s">
        <v>3591</v>
      </c>
      <c r="G3518" s="338" t="s">
        <v>3639</v>
      </c>
      <c r="H3518" s="339" t="s">
        <v>84</v>
      </c>
      <c r="I3518" s="339" t="s">
        <v>84</v>
      </c>
      <c r="J3518" s="339" t="s">
        <v>84</v>
      </c>
      <c r="K3518" s="340">
        <v>30</v>
      </c>
      <c r="L3518" s="340">
        <v>45</v>
      </c>
      <c r="M3518" s="340">
        <v>1</v>
      </c>
      <c r="N3518" s="341" t="s">
        <v>4096</v>
      </c>
      <c r="O3518" s="341" t="s">
        <v>4096</v>
      </c>
      <c r="P3518" s="342" t="s">
        <v>4096</v>
      </c>
      <c r="Q3518" s="146"/>
    </row>
    <row r="3519" spans="3:17" x14ac:dyDescent="0.2">
      <c r="C3519" s="335">
        <v>499</v>
      </c>
      <c r="D3519" s="336" t="s">
        <v>1193</v>
      </c>
      <c r="E3519" s="337" t="s">
        <v>3364</v>
      </c>
      <c r="F3519" s="337" t="s">
        <v>3577</v>
      </c>
      <c r="G3519" s="338" t="s">
        <v>3601</v>
      </c>
      <c r="H3519" s="339">
        <v>1782.8066666666768</v>
      </c>
      <c r="I3519" s="339">
        <v>0.60000000000000009</v>
      </c>
      <c r="J3519" s="339">
        <v>0</v>
      </c>
      <c r="K3519" s="340">
        <v>30</v>
      </c>
      <c r="L3519" s="340">
        <v>45</v>
      </c>
      <c r="M3519" s="340">
        <v>1</v>
      </c>
      <c r="N3519" s="341" t="s">
        <v>224</v>
      </c>
      <c r="O3519" s="341" t="s">
        <v>225</v>
      </c>
      <c r="P3519" s="342" t="s">
        <v>225</v>
      </c>
      <c r="Q3519" s="146"/>
    </row>
    <row r="3520" spans="3:17" x14ac:dyDescent="0.2">
      <c r="C3520" s="335">
        <v>496</v>
      </c>
      <c r="D3520" s="336" t="s">
        <v>1193</v>
      </c>
      <c r="E3520" s="337" t="s">
        <v>3366</v>
      </c>
      <c r="F3520" s="337" t="s">
        <v>3726</v>
      </c>
      <c r="G3520" s="338" t="s">
        <v>7177</v>
      </c>
      <c r="H3520" s="339" t="s">
        <v>84</v>
      </c>
      <c r="I3520" s="339" t="s">
        <v>84</v>
      </c>
      <c r="J3520" s="339" t="s">
        <v>84</v>
      </c>
      <c r="K3520" s="340">
        <v>30</v>
      </c>
      <c r="L3520" s="340">
        <v>45</v>
      </c>
      <c r="M3520" s="340">
        <v>1</v>
      </c>
      <c r="N3520" s="341" t="s">
        <v>4096</v>
      </c>
      <c r="O3520" s="341" t="s">
        <v>4096</v>
      </c>
      <c r="P3520" s="342" t="s">
        <v>4096</v>
      </c>
      <c r="Q3520" s="146"/>
    </row>
    <row r="3521" spans="3:17" x14ac:dyDescent="0.2">
      <c r="C3521" s="335">
        <v>504</v>
      </c>
      <c r="D3521" s="336" t="s">
        <v>1193</v>
      </c>
      <c r="E3521" s="337" t="s">
        <v>3366</v>
      </c>
      <c r="F3521" s="337" t="s">
        <v>3733</v>
      </c>
      <c r="G3521" s="338" t="s">
        <v>7178</v>
      </c>
      <c r="H3521" s="339" t="s">
        <v>84</v>
      </c>
      <c r="I3521" s="339" t="s">
        <v>84</v>
      </c>
      <c r="J3521" s="339" t="s">
        <v>84</v>
      </c>
      <c r="K3521" s="340">
        <v>30</v>
      </c>
      <c r="L3521" s="340">
        <v>45</v>
      </c>
      <c r="M3521" s="340">
        <v>1</v>
      </c>
      <c r="N3521" s="341" t="s">
        <v>4096</v>
      </c>
      <c r="O3521" s="341" t="s">
        <v>4096</v>
      </c>
      <c r="P3521" s="342" t="s">
        <v>4096</v>
      </c>
      <c r="Q3521" s="146"/>
    </row>
    <row r="3522" spans="3:17" x14ac:dyDescent="0.2">
      <c r="C3522" s="335">
        <v>505</v>
      </c>
      <c r="D3522" s="336" t="s">
        <v>1193</v>
      </c>
      <c r="E3522" s="337" t="s">
        <v>3366</v>
      </c>
      <c r="F3522" s="337" t="s">
        <v>3733</v>
      </c>
      <c r="G3522" s="338" t="s">
        <v>7179</v>
      </c>
      <c r="H3522" s="339" t="s">
        <v>84</v>
      </c>
      <c r="I3522" s="339" t="s">
        <v>84</v>
      </c>
      <c r="J3522" s="339" t="s">
        <v>84</v>
      </c>
      <c r="K3522" s="340">
        <v>30</v>
      </c>
      <c r="L3522" s="340">
        <v>45</v>
      </c>
      <c r="M3522" s="340">
        <v>1</v>
      </c>
      <c r="N3522" s="341" t="s">
        <v>4096</v>
      </c>
      <c r="O3522" s="341" t="s">
        <v>4096</v>
      </c>
      <c r="P3522" s="342" t="s">
        <v>4096</v>
      </c>
      <c r="Q3522" s="146"/>
    </row>
    <row r="3523" spans="3:17" x14ac:dyDescent="0.2">
      <c r="C3523" s="335">
        <v>515</v>
      </c>
      <c r="D3523" s="336" t="s">
        <v>1193</v>
      </c>
      <c r="E3523" s="337" t="s">
        <v>3366</v>
      </c>
      <c r="F3523" s="337" t="s">
        <v>3727</v>
      </c>
      <c r="G3523" s="338" t="s">
        <v>7180</v>
      </c>
      <c r="H3523" s="339" t="s">
        <v>84</v>
      </c>
      <c r="I3523" s="339" t="s">
        <v>84</v>
      </c>
      <c r="J3523" s="339" t="s">
        <v>84</v>
      </c>
      <c r="K3523" s="340">
        <v>30</v>
      </c>
      <c r="L3523" s="340">
        <v>45</v>
      </c>
      <c r="M3523" s="340">
        <v>1</v>
      </c>
      <c r="N3523" s="341" t="s">
        <v>4096</v>
      </c>
      <c r="O3523" s="341" t="s">
        <v>4096</v>
      </c>
      <c r="P3523" s="342" t="s">
        <v>4096</v>
      </c>
      <c r="Q3523" s="146"/>
    </row>
    <row r="3524" spans="3:17" x14ac:dyDescent="0.2">
      <c r="C3524" s="335">
        <v>516</v>
      </c>
      <c r="D3524" s="336" t="s">
        <v>1193</v>
      </c>
      <c r="E3524" s="337" t="s">
        <v>3366</v>
      </c>
      <c r="F3524" s="337" t="s">
        <v>3728</v>
      </c>
      <c r="G3524" s="338" t="s">
        <v>7181</v>
      </c>
      <c r="H3524" s="339" t="s">
        <v>84</v>
      </c>
      <c r="I3524" s="339" t="s">
        <v>84</v>
      </c>
      <c r="J3524" s="339" t="s">
        <v>84</v>
      </c>
      <c r="K3524" s="340">
        <v>30</v>
      </c>
      <c r="L3524" s="340">
        <v>45</v>
      </c>
      <c r="M3524" s="340">
        <v>1</v>
      </c>
      <c r="N3524" s="341" t="s">
        <v>4096</v>
      </c>
      <c r="O3524" s="341" t="s">
        <v>4096</v>
      </c>
      <c r="P3524" s="342" t="s">
        <v>4096</v>
      </c>
      <c r="Q3524" s="146"/>
    </row>
    <row r="3525" spans="3:17" x14ac:dyDescent="0.2">
      <c r="C3525" s="335">
        <v>517</v>
      </c>
      <c r="D3525" s="336" t="s">
        <v>1193</v>
      </c>
      <c r="E3525" s="337" t="s">
        <v>3366</v>
      </c>
      <c r="F3525" s="337" t="s">
        <v>3729</v>
      </c>
      <c r="G3525" s="338" t="s">
        <v>7182</v>
      </c>
      <c r="H3525" s="339" t="s">
        <v>84</v>
      </c>
      <c r="I3525" s="339" t="s">
        <v>84</v>
      </c>
      <c r="J3525" s="339" t="s">
        <v>84</v>
      </c>
      <c r="K3525" s="340">
        <v>30</v>
      </c>
      <c r="L3525" s="340">
        <v>45</v>
      </c>
      <c r="M3525" s="340">
        <v>1</v>
      </c>
      <c r="N3525" s="341" t="s">
        <v>4096</v>
      </c>
      <c r="O3525" s="341" t="s">
        <v>4096</v>
      </c>
      <c r="P3525" s="342" t="s">
        <v>4096</v>
      </c>
      <c r="Q3525" s="146"/>
    </row>
    <row r="3526" spans="3:17" x14ac:dyDescent="0.2">
      <c r="C3526" s="335">
        <v>512</v>
      </c>
      <c r="D3526" s="336" t="s">
        <v>1193</v>
      </c>
      <c r="E3526" s="337" t="s">
        <v>3366</v>
      </c>
      <c r="F3526" s="337" t="s">
        <v>3732</v>
      </c>
      <c r="G3526" s="338" t="s">
        <v>7183</v>
      </c>
      <c r="H3526" s="339" t="s">
        <v>84</v>
      </c>
      <c r="I3526" s="339" t="s">
        <v>84</v>
      </c>
      <c r="J3526" s="339" t="s">
        <v>84</v>
      </c>
      <c r="K3526" s="340">
        <v>30</v>
      </c>
      <c r="L3526" s="340">
        <v>45</v>
      </c>
      <c r="M3526" s="340">
        <v>1</v>
      </c>
      <c r="N3526" s="341" t="s">
        <v>4096</v>
      </c>
      <c r="O3526" s="341" t="s">
        <v>4096</v>
      </c>
      <c r="P3526" s="342" t="s">
        <v>4096</v>
      </c>
      <c r="Q3526" s="146"/>
    </row>
    <row r="3527" spans="3:17" x14ac:dyDescent="0.2">
      <c r="C3527" s="335">
        <v>500</v>
      </c>
      <c r="D3527" s="336" t="s">
        <v>1193</v>
      </c>
      <c r="E3527" s="337" t="s">
        <v>3366</v>
      </c>
      <c r="F3527" s="337" t="s">
        <v>3578</v>
      </c>
      <c r="G3527" s="338" t="s">
        <v>3602</v>
      </c>
      <c r="H3527" s="339" t="s">
        <v>84</v>
      </c>
      <c r="I3527" s="339" t="s">
        <v>84</v>
      </c>
      <c r="J3527" s="339" t="s">
        <v>84</v>
      </c>
      <c r="K3527" s="340">
        <v>30</v>
      </c>
      <c r="L3527" s="340">
        <v>45</v>
      </c>
      <c r="M3527" s="340">
        <v>1</v>
      </c>
      <c r="N3527" s="341" t="s">
        <v>4096</v>
      </c>
      <c r="O3527" s="341" t="s">
        <v>4096</v>
      </c>
      <c r="P3527" s="342" t="s">
        <v>4096</v>
      </c>
      <c r="Q3527" s="146"/>
    </row>
    <row r="3528" spans="3:17" x14ac:dyDescent="0.2">
      <c r="C3528" s="335">
        <v>501</v>
      </c>
      <c r="D3528" s="336" t="s">
        <v>1193</v>
      </c>
      <c r="E3528" s="337" t="s">
        <v>3366</v>
      </c>
      <c r="F3528" s="337" t="s">
        <v>3578</v>
      </c>
      <c r="G3528" s="338" t="s">
        <v>7184</v>
      </c>
      <c r="H3528" s="339" t="s">
        <v>84</v>
      </c>
      <c r="I3528" s="339" t="s">
        <v>84</v>
      </c>
      <c r="J3528" s="339" t="s">
        <v>84</v>
      </c>
      <c r="K3528" s="340">
        <v>30</v>
      </c>
      <c r="L3528" s="340">
        <v>45</v>
      </c>
      <c r="M3528" s="340">
        <v>1</v>
      </c>
      <c r="N3528" s="341" t="s">
        <v>4096</v>
      </c>
      <c r="O3528" s="341" t="s">
        <v>4096</v>
      </c>
      <c r="P3528" s="342" t="s">
        <v>4096</v>
      </c>
      <c r="Q3528" s="146"/>
    </row>
    <row r="3529" spans="3:17" x14ac:dyDescent="0.2">
      <c r="C3529" s="335">
        <v>145</v>
      </c>
      <c r="D3529" s="336" t="s">
        <v>1203</v>
      </c>
      <c r="E3529" s="337" t="s">
        <v>3366</v>
      </c>
      <c r="F3529" s="337" t="s">
        <v>3592</v>
      </c>
      <c r="G3529" s="338" t="s">
        <v>3640</v>
      </c>
      <c r="H3529" s="339">
        <v>5840.1966666667031</v>
      </c>
      <c r="I3529" s="339">
        <v>279.60333333330931</v>
      </c>
      <c r="J3529" s="339">
        <v>0</v>
      </c>
      <c r="K3529" s="340">
        <v>30</v>
      </c>
      <c r="L3529" s="340">
        <v>45</v>
      </c>
      <c r="M3529" s="340">
        <v>1</v>
      </c>
      <c r="N3529" s="341" t="s">
        <v>224</v>
      </c>
      <c r="O3529" s="341" t="s">
        <v>224</v>
      </c>
      <c r="P3529" s="342" t="s">
        <v>225</v>
      </c>
      <c r="Q3529" s="146"/>
    </row>
    <row r="3530" spans="3:17" x14ac:dyDescent="0.2">
      <c r="C3530" s="335">
        <v>146</v>
      </c>
      <c r="D3530" s="336" t="s">
        <v>1203</v>
      </c>
      <c r="E3530" s="337" t="s">
        <v>3366</v>
      </c>
      <c r="F3530" s="337" t="s">
        <v>3592</v>
      </c>
      <c r="G3530" s="338" t="s">
        <v>3641</v>
      </c>
      <c r="H3530" s="339">
        <v>5840.1966666667031</v>
      </c>
      <c r="I3530" s="339">
        <v>279.60333333330931</v>
      </c>
      <c r="J3530" s="339">
        <v>0</v>
      </c>
      <c r="K3530" s="340">
        <v>30</v>
      </c>
      <c r="L3530" s="340">
        <v>45</v>
      </c>
      <c r="M3530" s="340">
        <v>1</v>
      </c>
      <c r="N3530" s="341" t="s">
        <v>224</v>
      </c>
      <c r="O3530" s="341" t="s">
        <v>224</v>
      </c>
      <c r="P3530" s="342" t="s">
        <v>225</v>
      </c>
      <c r="Q3530" s="146"/>
    </row>
    <row r="3531" spans="3:17" x14ac:dyDescent="0.2">
      <c r="C3531" s="335">
        <v>147</v>
      </c>
      <c r="D3531" s="336" t="s">
        <v>1203</v>
      </c>
      <c r="E3531" s="337" t="s">
        <v>3366</v>
      </c>
      <c r="F3531" s="337" t="s">
        <v>3592</v>
      </c>
      <c r="G3531" s="338" t="s">
        <v>3642</v>
      </c>
      <c r="H3531" s="339">
        <v>5844.9966666667024</v>
      </c>
      <c r="I3531" s="339">
        <v>279.60333333330931</v>
      </c>
      <c r="J3531" s="339">
        <v>0</v>
      </c>
      <c r="K3531" s="340">
        <v>30</v>
      </c>
      <c r="L3531" s="340">
        <v>45</v>
      </c>
      <c r="M3531" s="340">
        <v>1</v>
      </c>
      <c r="N3531" s="341" t="s">
        <v>224</v>
      </c>
      <c r="O3531" s="341" t="s">
        <v>224</v>
      </c>
      <c r="P3531" s="342" t="s">
        <v>225</v>
      </c>
      <c r="Q3531" s="146"/>
    </row>
    <row r="3532" spans="3:17" x14ac:dyDescent="0.2">
      <c r="C3532" s="335">
        <v>153</v>
      </c>
      <c r="D3532" s="336" t="s">
        <v>1203</v>
      </c>
      <c r="E3532" s="337" t="s">
        <v>3366</v>
      </c>
      <c r="F3532" s="337" t="s">
        <v>3593</v>
      </c>
      <c r="G3532" s="338" t="s">
        <v>3643</v>
      </c>
      <c r="H3532" s="339">
        <v>0</v>
      </c>
      <c r="I3532" s="339">
        <v>0</v>
      </c>
      <c r="J3532" s="339">
        <v>0</v>
      </c>
      <c r="K3532" s="340">
        <v>30</v>
      </c>
      <c r="L3532" s="340">
        <v>45</v>
      </c>
      <c r="M3532" s="340">
        <v>1</v>
      </c>
      <c r="N3532" s="341" t="s">
        <v>225</v>
      </c>
      <c r="O3532" s="341" t="s">
        <v>225</v>
      </c>
      <c r="P3532" s="342" t="s">
        <v>225</v>
      </c>
      <c r="Q3532" s="146"/>
    </row>
    <row r="3533" spans="3:17" x14ac:dyDescent="0.2">
      <c r="C3533" s="335">
        <v>154</v>
      </c>
      <c r="D3533" s="336" t="s">
        <v>1203</v>
      </c>
      <c r="E3533" s="337" t="s">
        <v>3366</v>
      </c>
      <c r="F3533" s="337" t="s">
        <v>3593</v>
      </c>
      <c r="G3533" s="338" t="s">
        <v>3644</v>
      </c>
      <c r="H3533" s="339" t="s">
        <v>84</v>
      </c>
      <c r="I3533" s="339" t="s">
        <v>84</v>
      </c>
      <c r="J3533" s="339" t="s">
        <v>84</v>
      </c>
      <c r="K3533" s="340">
        <v>30</v>
      </c>
      <c r="L3533" s="340">
        <v>45</v>
      </c>
      <c r="M3533" s="340">
        <v>1</v>
      </c>
      <c r="N3533" s="341" t="s">
        <v>4096</v>
      </c>
      <c r="O3533" s="341" t="s">
        <v>4096</v>
      </c>
      <c r="P3533" s="342" t="s">
        <v>4096</v>
      </c>
      <c r="Q3533" s="146"/>
    </row>
    <row r="3534" spans="3:17" x14ac:dyDescent="0.2">
      <c r="C3534" s="335">
        <v>502</v>
      </c>
      <c r="D3534" s="336" t="s">
        <v>1193</v>
      </c>
      <c r="E3534" s="337" t="s">
        <v>3571</v>
      </c>
      <c r="F3534" s="337" t="s">
        <v>3579</v>
      </c>
      <c r="G3534" s="338" t="s">
        <v>3603</v>
      </c>
      <c r="H3534" s="339" t="s">
        <v>84</v>
      </c>
      <c r="I3534" s="339" t="s">
        <v>84</v>
      </c>
      <c r="J3534" s="339" t="s">
        <v>84</v>
      </c>
      <c r="K3534" s="340">
        <v>30</v>
      </c>
      <c r="L3534" s="340">
        <v>45</v>
      </c>
      <c r="M3534" s="340">
        <v>1</v>
      </c>
      <c r="N3534" s="341" t="s">
        <v>4096</v>
      </c>
      <c r="O3534" s="341" t="s">
        <v>4096</v>
      </c>
      <c r="P3534" s="342" t="s">
        <v>4096</v>
      </c>
      <c r="Q3534" s="146"/>
    </row>
    <row r="3535" spans="3:17" x14ac:dyDescent="0.2">
      <c r="C3535" s="335">
        <v>503</v>
      </c>
      <c r="D3535" s="336" t="s">
        <v>1193</v>
      </c>
      <c r="E3535" s="337" t="s">
        <v>3571</v>
      </c>
      <c r="F3535" s="337" t="s">
        <v>3579</v>
      </c>
      <c r="G3535" s="338" t="s">
        <v>3604</v>
      </c>
      <c r="H3535" s="339" t="s">
        <v>84</v>
      </c>
      <c r="I3535" s="339" t="s">
        <v>84</v>
      </c>
      <c r="J3535" s="339" t="s">
        <v>84</v>
      </c>
      <c r="K3535" s="340">
        <v>30</v>
      </c>
      <c r="L3535" s="340">
        <v>45</v>
      </c>
      <c r="M3535" s="340">
        <v>1</v>
      </c>
      <c r="N3535" s="341" t="s">
        <v>4096</v>
      </c>
      <c r="O3535" s="341" t="s">
        <v>4096</v>
      </c>
      <c r="P3535" s="342" t="s">
        <v>4096</v>
      </c>
      <c r="Q3535" s="146"/>
    </row>
    <row r="3536" spans="3:17" x14ac:dyDescent="0.2">
      <c r="C3536" s="335">
        <v>510</v>
      </c>
      <c r="D3536" s="336" t="s">
        <v>1193</v>
      </c>
      <c r="E3536" s="337" t="s">
        <v>3382</v>
      </c>
      <c r="F3536" s="337" t="s">
        <v>3594</v>
      </c>
      <c r="G3536" s="338" t="s">
        <v>4548</v>
      </c>
      <c r="H3536" s="339">
        <v>0.48999999999068677</v>
      </c>
      <c r="I3536" s="339">
        <v>0.91666666665114471</v>
      </c>
      <c r="J3536" s="339">
        <v>0</v>
      </c>
      <c r="K3536" s="340">
        <v>30</v>
      </c>
      <c r="L3536" s="340">
        <v>45</v>
      </c>
      <c r="M3536" s="340">
        <v>1</v>
      </c>
      <c r="N3536" s="341" t="s">
        <v>225</v>
      </c>
      <c r="O3536" s="341" t="s">
        <v>225</v>
      </c>
      <c r="P3536" s="342" t="s">
        <v>225</v>
      </c>
      <c r="Q3536" s="146"/>
    </row>
    <row r="3537" spans="1:25" x14ac:dyDescent="0.2">
      <c r="C3537" s="335">
        <v>511</v>
      </c>
      <c r="D3537" s="336" t="s">
        <v>1193</v>
      </c>
      <c r="E3537" s="337" t="s">
        <v>3382</v>
      </c>
      <c r="F3537" s="337" t="s">
        <v>3594</v>
      </c>
      <c r="G3537" s="338" t="s">
        <v>4549</v>
      </c>
      <c r="H3537" s="339" t="s">
        <v>84</v>
      </c>
      <c r="I3537" s="339" t="s">
        <v>84</v>
      </c>
      <c r="J3537" s="339" t="s">
        <v>84</v>
      </c>
      <c r="K3537" s="340">
        <v>30</v>
      </c>
      <c r="L3537" s="340">
        <v>45</v>
      </c>
      <c r="M3537" s="340">
        <v>1</v>
      </c>
      <c r="N3537" s="341" t="s">
        <v>4096</v>
      </c>
      <c r="O3537" s="341" t="s">
        <v>4096</v>
      </c>
      <c r="P3537" s="342" t="s">
        <v>4096</v>
      </c>
      <c r="Q3537" s="146"/>
    </row>
    <row r="3538" spans="1:25" x14ac:dyDescent="0.2">
      <c r="C3538" s="335">
        <v>513</v>
      </c>
      <c r="D3538" s="336" t="s">
        <v>1193</v>
      </c>
      <c r="E3538" s="337" t="s">
        <v>3382</v>
      </c>
      <c r="F3538" s="337" t="s">
        <v>3766</v>
      </c>
      <c r="G3538" s="338" t="s">
        <v>4550</v>
      </c>
      <c r="H3538" s="339">
        <v>0</v>
      </c>
      <c r="I3538" s="339">
        <v>3.1766666666488166</v>
      </c>
      <c r="J3538" s="339">
        <v>0</v>
      </c>
      <c r="K3538" s="340">
        <v>30</v>
      </c>
      <c r="L3538" s="340">
        <v>45</v>
      </c>
      <c r="M3538" s="340">
        <v>1</v>
      </c>
      <c r="N3538" s="341" t="s">
        <v>225</v>
      </c>
      <c r="O3538" s="341" t="s">
        <v>225</v>
      </c>
      <c r="P3538" s="342" t="s">
        <v>225</v>
      </c>
      <c r="Q3538" s="146"/>
    </row>
    <row r="3539" spans="1:25" x14ac:dyDescent="0.2">
      <c r="C3539" s="335">
        <v>514</v>
      </c>
      <c r="D3539" s="336" t="s">
        <v>1193</v>
      </c>
      <c r="E3539" s="337" t="s">
        <v>3382</v>
      </c>
      <c r="F3539" s="337" t="s">
        <v>3766</v>
      </c>
      <c r="G3539" s="338" t="s">
        <v>7185</v>
      </c>
      <c r="H3539" s="339">
        <v>0</v>
      </c>
      <c r="I3539" s="339">
        <v>0</v>
      </c>
      <c r="J3539" s="339">
        <v>0</v>
      </c>
      <c r="K3539" s="340">
        <v>30</v>
      </c>
      <c r="L3539" s="340">
        <v>45</v>
      </c>
      <c r="M3539" s="340">
        <v>1</v>
      </c>
      <c r="N3539" s="341" t="s">
        <v>225</v>
      </c>
      <c r="O3539" s="341" t="s">
        <v>225</v>
      </c>
      <c r="P3539" s="342" t="s">
        <v>225</v>
      </c>
      <c r="Q3539" s="146"/>
    </row>
    <row r="3540" spans="1:25" x14ac:dyDescent="0.2">
      <c r="C3540" s="335">
        <v>143</v>
      </c>
      <c r="D3540" s="336" t="s">
        <v>1203</v>
      </c>
      <c r="E3540" s="337" t="s">
        <v>3382</v>
      </c>
      <c r="F3540" s="337" t="s">
        <v>3594</v>
      </c>
      <c r="G3540" s="338" t="s">
        <v>3645</v>
      </c>
      <c r="H3540" s="339">
        <v>3.7766666666138917</v>
      </c>
      <c r="I3540" s="339">
        <v>0.35333333333255723</v>
      </c>
      <c r="J3540" s="339">
        <v>0</v>
      </c>
      <c r="K3540" s="340">
        <v>30</v>
      </c>
      <c r="L3540" s="340">
        <v>45</v>
      </c>
      <c r="M3540" s="340">
        <v>1</v>
      </c>
      <c r="N3540" s="341" t="s">
        <v>225</v>
      </c>
      <c r="O3540" s="341" t="s">
        <v>225</v>
      </c>
      <c r="P3540" s="342" t="s">
        <v>225</v>
      </c>
      <c r="Q3540" s="146"/>
    </row>
    <row r="3541" spans="1:25" x14ac:dyDescent="0.2">
      <c r="C3541" s="335">
        <v>518</v>
      </c>
      <c r="D3541" s="336" t="s">
        <v>1193</v>
      </c>
      <c r="E3541" s="337" t="s">
        <v>3385</v>
      </c>
      <c r="F3541" s="337" t="s">
        <v>3580</v>
      </c>
      <c r="G3541" s="338" t="s">
        <v>3605</v>
      </c>
      <c r="H3541" s="339" t="s">
        <v>84</v>
      </c>
      <c r="I3541" s="339" t="s">
        <v>84</v>
      </c>
      <c r="J3541" s="339" t="s">
        <v>84</v>
      </c>
      <c r="K3541" s="340">
        <v>30</v>
      </c>
      <c r="L3541" s="340">
        <v>45</v>
      </c>
      <c r="M3541" s="340">
        <v>1</v>
      </c>
      <c r="N3541" s="341" t="s">
        <v>4096</v>
      </c>
      <c r="O3541" s="341" t="s">
        <v>4096</v>
      </c>
      <c r="P3541" s="342" t="s">
        <v>4096</v>
      </c>
      <c r="Q3541" s="146"/>
    </row>
    <row r="3542" spans="1:25" x14ac:dyDescent="0.2">
      <c r="C3542" s="335">
        <v>519</v>
      </c>
      <c r="D3542" s="336" t="s">
        <v>1193</v>
      </c>
      <c r="E3542" s="337" t="s">
        <v>3385</v>
      </c>
      <c r="F3542" s="337" t="s">
        <v>3580</v>
      </c>
      <c r="G3542" s="338" t="s">
        <v>3606</v>
      </c>
      <c r="H3542" s="339" t="s">
        <v>84</v>
      </c>
      <c r="I3542" s="339" t="s">
        <v>84</v>
      </c>
      <c r="J3542" s="339" t="s">
        <v>84</v>
      </c>
      <c r="K3542" s="340">
        <v>30</v>
      </c>
      <c r="L3542" s="340">
        <v>45</v>
      </c>
      <c r="M3542" s="340">
        <v>1</v>
      </c>
      <c r="N3542" s="341" t="s">
        <v>4096</v>
      </c>
      <c r="O3542" s="341" t="s">
        <v>4096</v>
      </c>
      <c r="P3542" s="342" t="s">
        <v>4096</v>
      </c>
      <c r="Q3542" s="146"/>
    </row>
    <row r="3543" spans="1:25" x14ac:dyDescent="0.2">
      <c r="C3543" s="335">
        <v>170</v>
      </c>
      <c r="D3543" s="336" t="s">
        <v>1203</v>
      </c>
      <c r="E3543" s="337" t="s">
        <v>3572</v>
      </c>
      <c r="F3543" s="337" t="s">
        <v>5079</v>
      </c>
      <c r="G3543" s="338" t="s">
        <v>7186</v>
      </c>
      <c r="H3543" s="339">
        <v>2.072178927834551</v>
      </c>
      <c r="I3543" s="339">
        <v>0</v>
      </c>
      <c r="J3543" s="339">
        <v>0</v>
      </c>
      <c r="K3543" s="340">
        <v>30</v>
      </c>
      <c r="L3543" s="340">
        <v>45</v>
      </c>
      <c r="M3543" s="340">
        <v>1</v>
      </c>
      <c r="N3543" s="341" t="s">
        <v>4096</v>
      </c>
      <c r="O3543" s="341" t="s">
        <v>4096</v>
      </c>
      <c r="P3543" s="342" t="s">
        <v>4096</v>
      </c>
      <c r="Q3543" s="146"/>
    </row>
    <row r="3544" spans="1:25" x14ac:dyDescent="0.2">
      <c r="C3544" s="335">
        <v>171</v>
      </c>
      <c r="D3544" s="336" t="s">
        <v>1203</v>
      </c>
      <c r="E3544" s="337" t="s">
        <v>3572</v>
      </c>
      <c r="F3544" s="337" t="s">
        <v>5079</v>
      </c>
      <c r="G3544" s="338" t="s">
        <v>7187</v>
      </c>
      <c r="H3544" s="339">
        <v>4.0836346632921625</v>
      </c>
      <c r="I3544" s="339">
        <v>0</v>
      </c>
      <c r="J3544" s="339">
        <v>0</v>
      </c>
      <c r="K3544" s="340">
        <v>30</v>
      </c>
      <c r="L3544" s="340">
        <v>45</v>
      </c>
      <c r="M3544" s="340">
        <v>1</v>
      </c>
      <c r="N3544" s="341" t="s">
        <v>4096</v>
      </c>
      <c r="O3544" s="341" t="s">
        <v>4096</v>
      </c>
      <c r="P3544" s="342" t="s">
        <v>4096</v>
      </c>
      <c r="Q3544" s="146"/>
    </row>
    <row r="3545" spans="1:25" ht="12" thickBot="1" x14ac:dyDescent="0.25">
      <c r="C3545" s="323">
        <v>520</v>
      </c>
      <c r="D3545" s="324" t="s">
        <v>1193</v>
      </c>
      <c r="E3545" s="325" t="s">
        <v>18</v>
      </c>
      <c r="F3545" s="325" t="s">
        <v>3577</v>
      </c>
      <c r="G3545" s="326" t="s">
        <v>3607</v>
      </c>
      <c r="H3545" s="327">
        <v>7.2924289774328495</v>
      </c>
      <c r="I3545" s="327">
        <v>0</v>
      </c>
      <c r="J3545" s="327">
        <v>0</v>
      </c>
      <c r="K3545" s="328">
        <v>30</v>
      </c>
      <c r="L3545" s="328">
        <v>45</v>
      </c>
      <c r="M3545" s="328">
        <v>1</v>
      </c>
      <c r="N3545" s="343" t="s">
        <v>4096</v>
      </c>
      <c r="O3545" s="343" t="s">
        <v>4096</v>
      </c>
      <c r="P3545" s="344" t="s">
        <v>4096</v>
      </c>
      <c r="Q3545" s="146"/>
    </row>
    <row r="3548" spans="1:25" ht="12" thickBot="1" x14ac:dyDescent="0.25"/>
    <row r="3549" spans="1:25" ht="47.25" customHeight="1" thickBot="1" x14ac:dyDescent="0.25">
      <c r="A3549" s="108" t="s">
        <v>3317</v>
      </c>
      <c r="E3549" s="601" t="s">
        <v>3317</v>
      </c>
      <c r="F3549" s="602"/>
      <c r="G3549" s="603"/>
      <c r="H3549" s="604" t="s">
        <v>6295</v>
      </c>
      <c r="I3549" s="605"/>
      <c r="J3549" s="606"/>
      <c r="K3549" s="604" t="s">
        <v>2694</v>
      </c>
      <c r="L3549" s="605"/>
      <c r="M3549" s="606"/>
      <c r="N3549" s="604" t="s">
        <v>6296</v>
      </c>
      <c r="O3549" s="605"/>
      <c r="P3549" s="606"/>
    </row>
    <row r="3550" spans="1:25" ht="12" thickBot="1" x14ac:dyDescent="0.25">
      <c r="E3550" s="147" t="s">
        <v>3313</v>
      </c>
      <c r="F3550" s="148" t="s">
        <v>3312</v>
      </c>
      <c r="G3550" s="149" t="s">
        <v>4551</v>
      </c>
      <c r="H3550" s="140" t="s">
        <v>6249</v>
      </c>
      <c r="I3550" s="141" t="s">
        <v>6250</v>
      </c>
      <c r="J3550" s="149" t="s">
        <v>6251</v>
      </c>
      <c r="K3550" s="140" t="s">
        <v>6252</v>
      </c>
      <c r="L3550" s="141" t="s">
        <v>6253</v>
      </c>
      <c r="M3550" s="142" t="s">
        <v>6254</v>
      </c>
      <c r="N3550" s="140" t="s">
        <v>6252</v>
      </c>
      <c r="O3550" s="141" t="s">
        <v>6253</v>
      </c>
      <c r="P3550" s="142" t="s">
        <v>6254</v>
      </c>
      <c r="S3550" s="140" t="s">
        <v>6252</v>
      </c>
      <c r="T3550" s="141" t="s">
        <v>6253</v>
      </c>
      <c r="U3550" s="142" t="s">
        <v>6254</v>
      </c>
      <c r="W3550" s="140" t="s">
        <v>6252</v>
      </c>
      <c r="X3550" s="141" t="s">
        <v>6253</v>
      </c>
      <c r="Y3550" s="142" t="s">
        <v>6254</v>
      </c>
    </row>
    <row r="3551" spans="1:25" x14ac:dyDescent="0.2">
      <c r="E3551" s="202" t="s">
        <v>2391</v>
      </c>
      <c r="F3551" s="203" t="s">
        <v>4552</v>
      </c>
      <c r="G3551" s="345" t="s">
        <v>4553</v>
      </c>
      <c r="H3551" s="204">
        <v>300</v>
      </c>
      <c r="I3551" s="204">
        <v>50</v>
      </c>
      <c r="J3551" s="204">
        <v>4</v>
      </c>
      <c r="K3551" s="205">
        <v>125.30064865477416</v>
      </c>
      <c r="L3551" s="205">
        <v>44.249806049713818</v>
      </c>
      <c r="M3551" s="205">
        <v>2.8000000000000003</v>
      </c>
      <c r="N3551" s="206" t="s">
        <v>225</v>
      </c>
      <c r="O3551" s="206" t="s">
        <v>225</v>
      </c>
      <c r="P3551" s="207" t="s">
        <v>225</v>
      </c>
      <c r="Q3551" s="144"/>
      <c r="R3551" s="111" t="s">
        <v>3391</v>
      </c>
      <c r="S3551" s="84">
        <f>+COUNTIF(N3551:N4041,"C")</f>
        <v>252</v>
      </c>
      <c r="T3551" s="84">
        <f>+COUNTIF(O3551:O4041,"C")</f>
        <v>175</v>
      </c>
      <c r="U3551" s="84">
        <f>+COUNTIF(P3551:P4041,"C")</f>
        <v>362</v>
      </c>
      <c r="V3551" s="111" t="s">
        <v>3391</v>
      </c>
      <c r="W3551" s="143">
        <f>+S3551/$S$3554</f>
        <v>0.59715639810426535</v>
      </c>
      <c r="X3551" s="143">
        <f>+T3551/$T$3554</f>
        <v>0.41469194312796209</v>
      </c>
      <c r="Y3551" s="143">
        <f>+U3551/$U$3554</f>
        <v>0.85781990521327012</v>
      </c>
    </row>
    <row r="3552" spans="1:25" x14ac:dyDescent="0.2">
      <c r="E3552" s="208" t="s">
        <v>2391</v>
      </c>
      <c r="F3552" s="209" t="s">
        <v>4552</v>
      </c>
      <c r="G3552" s="210" t="s">
        <v>4554</v>
      </c>
      <c r="H3552" s="211">
        <v>300</v>
      </c>
      <c r="I3552" s="211">
        <v>50</v>
      </c>
      <c r="J3552" s="211">
        <v>4</v>
      </c>
      <c r="K3552" s="212">
        <v>19.330648654825364</v>
      </c>
      <c r="L3552" s="212">
        <v>27.10313938292996</v>
      </c>
      <c r="M3552" s="212">
        <v>0.2</v>
      </c>
      <c r="N3552" s="213" t="s">
        <v>225</v>
      </c>
      <c r="O3552" s="213" t="s">
        <v>225</v>
      </c>
      <c r="P3552" s="214" t="s">
        <v>225</v>
      </c>
      <c r="Q3552" s="144"/>
      <c r="R3552" s="111" t="s">
        <v>3392</v>
      </c>
      <c r="S3552" s="84">
        <f>+COUNTIF(N3551:N4041,"NC")</f>
        <v>170</v>
      </c>
      <c r="T3552" s="84">
        <f>+COUNTIF(O3551:O4041,"NC")</f>
        <v>247</v>
      </c>
      <c r="U3552" s="84">
        <f>+COUNTIF(P3551:P4041,"NC")</f>
        <v>60</v>
      </c>
      <c r="V3552" s="111" t="s">
        <v>3392</v>
      </c>
      <c r="W3552" s="143">
        <f>+S3552/$S$3554</f>
        <v>0.40284360189573459</v>
      </c>
      <c r="X3552" s="143">
        <f>+T3552/$T$3554</f>
        <v>0.58530805687203791</v>
      </c>
      <c r="Y3552" s="143">
        <f>+U3552/$U$3554</f>
        <v>0.14218009478672985</v>
      </c>
    </row>
    <row r="3553" spans="5:25" x14ac:dyDescent="0.2">
      <c r="E3553" s="208" t="s">
        <v>2391</v>
      </c>
      <c r="F3553" s="209" t="s">
        <v>4552</v>
      </c>
      <c r="G3553" s="210" t="s">
        <v>4555</v>
      </c>
      <c r="H3553" s="211">
        <v>300</v>
      </c>
      <c r="I3553" s="211">
        <v>50</v>
      </c>
      <c r="J3553" s="211">
        <v>4</v>
      </c>
      <c r="K3553" s="212">
        <v>191.92398198818353</v>
      </c>
      <c r="L3553" s="212">
        <v>54.649806049597402</v>
      </c>
      <c r="M3553" s="212">
        <v>0.2</v>
      </c>
      <c r="N3553" s="213" t="s">
        <v>225</v>
      </c>
      <c r="O3553" s="213" t="s">
        <v>224</v>
      </c>
      <c r="P3553" s="214" t="s">
        <v>225</v>
      </c>
      <c r="Q3553" s="144"/>
      <c r="R3553" s="111" t="s">
        <v>3395</v>
      </c>
      <c r="S3553" s="84">
        <f>+COUNTIF(N3551:N4041,"S/I")</f>
        <v>0</v>
      </c>
      <c r="T3553" s="84">
        <f>+COUNTIF(O3551:O4041,"S/I")</f>
        <v>0</v>
      </c>
      <c r="U3553" s="84">
        <f>+COUNTIF(P3551:P40341,"S/I")</f>
        <v>0</v>
      </c>
      <c r="V3553" s="111" t="s">
        <v>3395</v>
      </c>
      <c r="W3553" s="143">
        <f>+S3553/$S$3554</f>
        <v>0</v>
      </c>
      <c r="X3553" s="143">
        <f>+T3553/$T$3554</f>
        <v>0</v>
      </c>
      <c r="Y3553" s="143">
        <f>+U3553/$U$3554</f>
        <v>0</v>
      </c>
    </row>
    <row r="3554" spans="5:25" x14ac:dyDescent="0.2">
      <c r="E3554" s="208" t="s">
        <v>2391</v>
      </c>
      <c r="F3554" s="209" t="s">
        <v>4552</v>
      </c>
      <c r="G3554" s="210" t="s">
        <v>4556</v>
      </c>
      <c r="H3554" s="211">
        <v>300</v>
      </c>
      <c r="I3554" s="211">
        <v>50</v>
      </c>
      <c r="J3554" s="211">
        <v>4</v>
      </c>
      <c r="K3554" s="212">
        <v>29.247315321511437</v>
      </c>
      <c r="L3554" s="212">
        <v>54.649806049597402</v>
      </c>
      <c r="M3554" s="212">
        <v>0.2</v>
      </c>
      <c r="N3554" s="213" t="s">
        <v>225</v>
      </c>
      <c r="O3554" s="213" t="s">
        <v>224</v>
      </c>
      <c r="P3554" s="214" t="s">
        <v>225</v>
      </c>
      <c r="Q3554" s="144"/>
      <c r="R3554" s="111" t="s">
        <v>3393</v>
      </c>
      <c r="S3554" s="110">
        <f>+S3551+S3552+S3553</f>
        <v>422</v>
      </c>
      <c r="T3554" s="110">
        <f>+T3551+T3552+T3553</f>
        <v>422</v>
      </c>
      <c r="U3554" s="110">
        <f>+U3551+U3552+U3553</f>
        <v>422</v>
      </c>
    </row>
    <row r="3555" spans="5:25" x14ac:dyDescent="0.2">
      <c r="E3555" s="208" t="s">
        <v>2391</v>
      </c>
      <c r="F3555" s="209" t="s">
        <v>4552</v>
      </c>
      <c r="G3555" s="210" t="s">
        <v>4557</v>
      </c>
      <c r="H3555" s="211">
        <v>300</v>
      </c>
      <c r="I3555" s="211">
        <v>50</v>
      </c>
      <c r="J3555" s="211">
        <v>4</v>
      </c>
      <c r="K3555" s="212">
        <v>140.15851532145527</v>
      </c>
      <c r="L3555" s="212">
        <v>34.367280261487537</v>
      </c>
      <c r="M3555" s="212">
        <v>1.8</v>
      </c>
      <c r="N3555" s="213" t="s">
        <v>225</v>
      </c>
      <c r="O3555" s="213" t="s">
        <v>225</v>
      </c>
      <c r="P3555" s="214" t="s">
        <v>225</v>
      </c>
      <c r="Q3555" s="144"/>
    </row>
    <row r="3556" spans="5:25" x14ac:dyDescent="0.2">
      <c r="E3556" s="208" t="s">
        <v>2391</v>
      </c>
      <c r="F3556" s="209" t="s">
        <v>4552</v>
      </c>
      <c r="G3556" s="210" t="s">
        <v>4558</v>
      </c>
      <c r="H3556" s="211">
        <v>300</v>
      </c>
      <c r="I3556" s="211">
        <v>50</v>
      </c>
      <c r="J3556" s="211">
        <v>4</v>
      </c>
      <c r="K3556" s="212">
        <v>184.80518198812274</v>
      </c>
      <c r="L3556" s="212">
        <v>42.856480261561757</v>
      </c>
      <c r="M3556" s="212">
        <v>5</v>
      </c>
      <c r="N3556" s="213" t="s">
        <v>225</v>
      </c>
      <c r="O3556" s="213" t="s">
        <v>225</v>
      </c>
      <c r="P3556" s="214" t="s">
        <v>224</v>
      </c>
      <c r="Q3556" s="144"/>
    </row>
    <row r="3557" spans="5:25" x14ac:dyDescent="0.2">
      <c r="E3557" s="208" t="s">
        <v>21</v>
      </c>
      <c r="F3557" s="209" t="s">
        <v>4576</v>
      </c>
      <c r="G3557" s="210" t="s">
        <v>4577</v>
      </c>
      <c r="H3557" s="211">
        <v>300</v>
      </c>
      <c r="I3557" s="211">
        <v>50</v>
      </c>
      <c r="J3557" s="211">
        <v>4</v>
      </c>
      <c r="K3557" s="212">
        <v>575.80591823894929</v>
      </c>
      <c r="L3557" s="212">
        <v>83.728930817570998</v>
      </c>
      <c r="M3557" s="212">
        <v>4.6000000000000005</v>
      </c>
      <c r="N3557" s="213" t="s">
        <v>224</v>
      </c>
      <c r="O3557" s="213" t="s">
        <v>224</v>
      </c>
      <c r="P3557" s="214" t="s">
        <v>224</v>
      </c>
      <c r="Q3557" s="144"/>
    </row>
    <row r="3558" spans="5:25" x14ac:dyDescent="0.2">
      <c r="E3558" s="208" t="s">
        <v>21</v>
      </c>
      <c r="F3558" s="209" t="s">
        <v>4711</v>
      </c>
      <c r="G3558" s="210" t="s">
        <v>4712</v>
      </c>
      <c r="H3558" s="211">
        <v>300</v>
      </c>
      <c r="I3558" s="211">
        <v>50</v>
      </c>
      <c r="J3558" s="211">
        <v>4</v>
      </c>
      <c r="K3558" s="212">
        <v>1054.1562785388178</v>
      </c>
      <c r="L3558" s="212">
        <v>79.49582191776949</v>
      </c>
      <c r="M3558" s="212">
        <v>3.6</v>
      </c>
      <c r="N3558" s="213" t="s">
        <v>224</v>
      </c>
      <c r="O3558" s="213" t="s">
        <v>224</v>
      </c>
      <c r="P3558" s="214" t="s">
        <v>225</v>
      </c>
      <c r="Q3558" s="144"/>
    </row>
    <row r="3559" spans="5:25" x14ac:dyDescent="0.2">
      <c r="E3559" s="208" t="s">
        <v>7817</v>
      </c>
      <c r="F3559" s="209" t="s">
        <v>5007</v>
      </c>
      <c r="G3559" s="210" t="s">
        <v>3549</v>
      </c>
      <c r="H3559" s="211">
        <v>300</v>
      </c>
      <c r="I3559" s="211">
        <v>100</v>
      </c>
      <c r="J3559" s="211">
        <v>8</v>
      </c>
      <c r="K3559" s="212">
        <v>58.506666666667435</v>
      </c>
      <c r="L3559" s="212">
        <v>55.803333333297637</v>
      </c>
      <c r="M3559" s="212">
        <v>2.8000000000000003</v>
      </c>
      <c r="N3559" s="213" t="s">
        <v>225</v>
      </c>
      <c r="O3559" s="213" t="s">
        <v>225</v>
      </c>
      <c r="P3559" s="214" t="s">
        <v>225</v>
      </c>
      <c r="Q3559" s="144"/>
    </row>
    <row r="3560" spans="5:25" x14ac:dyDescent="0.2">
      <c r="E3560" s="208" t="s">
        <v>7817</v>
      </c>
      <c r="F3560" s="209" t="s">
        <v>5007</v>
      </c>
      <c r="G3560" s="210" t="s">
        <v>3550</v>
      </c>
      <c r="H3560" s="211">
        <v>300</v>
      </c>
      <c r="I3560" s="211">
        <v>100</v>
      </c>
      <c r="J3560" s="211">
        <v>8</v>
      </c>
      <c r="K3560" s="212">
        <v>18.693333333299961</v>
      </c>
      <c r="L3560" s="212">
        <v>0.51999999998370183</v>
      </c>
      <c r="M3560" s="212">
        <v>2.6</v>
      </c>
      <c r="N3560" s="213" t="s">
        <v>225</v>
      </c>
      <c r="O3560" s="213" t="s">
        <v>225</v>
      </c>
      <c r="P3560" s="214" t="s">
        <v>225</v>
      </c>
      <c r="Q3560" s="144"/>
    </row>
    <row r="3561" spans="5:25" x14ac:dyDescent="0.2">
      <c r="E3561" s="208" t="s">
        <v>22</v>
      </c>
      <c r="F3561" s="209" t="s">
        <v>4559</v>
      </c>
      <c r="G3561" s="210" t="s">
        <v>4560</v>
      </c>
      <c r="H3561" s="211">
        <v>300</v>
      </c>
      <c r="I3561" s="211">
        <v>50</v>
      </c>
      <c r="J3561" s="211">
        <v>4</v>
      </c>
      <c r="K3561" s="212">
        <v>601.54666666671403</v>
      </c>
      <c r="L3561" s="212">
        <v>119.96928838955272</v>
      </c>
      <c r="M3561" s="212">
        <v>1.4000000000000001</v>
      </c>
      <c r="N3561" s="213" t="s">
        <v>224</v>
      </c>
      <c r="O3561" s="213" t="s">
        <v>224</v>
      </c>
      <c r="P3561" s="214" t="s">
        <v>225</v>
      </c>
      <c r="Q3561" s="144"/>
    </row>
    <row r="3562" spans="5:25" x14ac:dyDescent="0.2">
      <c r="E3562" s="208" t="s">
        <v>22</v>
      </c>
      <c r="F3562" s="209" t="s">
        <v>4559</v>
      </c>
      <c r="G3562" s="210" t="s">
        <v>4561</v>
      </c>
      <c r="H3562" s="211">
        <v>300</v>
      </c>
      <c r="I3562" s="211">
        <v>50</v>
      </c>
      <c r="J3562" s="211">
        <v>4</v>
      </c>
      <c r="K3562" s="212">
        <v>431.15000000002328</v>
      </c>
      <c r="L3562" s="212">
        <v>27.502734082393886</v>
      </c>
      <c r="M3562" s="212">
        <v>2.6</v>
      </c>
      <c r="N3562" s="213" t="s">
        <v>224</v>
      </c>
      <c r="O3562" s="213" t="s">
        <v>225</v>
      </c>
      <c r="P3562" s="214" t="s">
        <v>225</v>
      </c>
      <c r="Q3562" s="144"/>
    </row>
    <row r="3563" spans="5:25" x14ac:dyDescent="0.2">
      <c r="E3563" s="208" t="s">
        <v>7794</v>
      </c>
      <c r="F3563" s="209" t="s">
        <v>5920</v>
      </c>
      <c r="G3563" s="210" t="s">
        <v>4971</v>
      </c>
      <c r="H3563" s="211">
        <v>300</v>
      </c>
      <c r="I3563" s="211">
        <v>100</v>
      </c>
      <c r="J3563" s="211">
        <v>8</v>
      </c>
      <c r="K3563" s="212">
        <v>28.058157099687175</v>
      </c>
      <c r="L3563" s="212">
        <v>184.36792475602701</v>
      </c>
      <c r="M3563" s="212">
        <v>3.8637462235649545</v>
      </c>
      <c r="N3563" s="213" t="s">
        <v>4565</v>
      </c>
      <c r="O3563" s="213" t="s">
        <v>4565</v>
      </c>
      <c r="P3563" s="214" t="s">
        <v>4565</v>
      </c>
      <c r="Q3563" s="144"/>
    </row>
    <row r="3564" spans="5:25" x14ac:dyDescent="0.2">
      <c r="E3564" s="208" t="s">
        <v>7794</v>
      </c>
      <c r="F3564" s="209" t="s">
        <v>5920</v>
      </c>
      <c r="G3564" s="210" t="s">
        <v>4972</v>
      </c>
      <c r="H3564" s="211">
        <v>300</v>
      </c>
      <c r="I3564" s="211">
        <v>100</v>
      </c>
      <c r="J3564" s="211">
        <v>8</v>
      </c>
      <c r="K3564" s="212">
        <v>16.471518126844309</v>
      </c>
      <c r="L3564" s="212">
        <v>140.00560422968434</v>
      </c>
      <c r="M3564" s="212">
        <v>3.3117824773413895</v>
      </c>
      <c r="N3564" s="213" t="s">
        <v>4565</v>
      </c>
      <c r="O3564" s="213" t="s">
        <v>4565</v>
      </c>
      <c r="P3564" s="214" t="s">
        <v>4565</v>
      </c>
      <c r="Q3564" s="144"/>
    </row>
    <row r="3565" spans="5:25" x14ac:dyDescent="0.2">
      <c r="E3565" s="208" t="s">
        <v>7794</v>
      </c>
      <c r="F3565" s="209" t="s">
        <v>5920</v>
      </c>
      <c r="G3565" s="210" t="s">
        <v>4973</v>
      </c>
      <c r="H3565" s="211">
        <v>300</v>
      </c>
      <c r="I3565" s="211">
        <v>100</v>
      </c>
      <c r="J3565" s="211">
        <v>8</v>
      </c>
      <c r="K3565" s="212">
        <v>8.7118277945255205</v>
      </c>
      <c r="L3565" s="212">
        <v>132.22751510581301</v>
      </c>
      <c r="M3565" s="212">
        <v>4.6916918429003021</v>
      </c>
      <c r="N3565" s="213" t="s">
        <v>4565</v>
      </c>
      <c r="O3565" s="213" t="s">
        <v>4565</v>
      </c>
      <c r="P3565" s="214" t="s">
        <v>4565</v>
      </c>
      <c r="Q3565" s="144"/>
    </row>
    <row r="3566" spans="5:25" x14ac:dyDescent="0.2">
      <c r="E3566" s="208" t="s">
        <v>7794</v>
      </c>
      <c r="F3566" s="209" t="s">
        <v>5920</v>
      </c>
      <c r="G3566" s="210" t="s">
        <v>4974</v>
      </c>
      <c r="H3566" s="211">
        <v>300</v>
      </c>
      <c r="I3566" s="211">
        <v>100</v>
      </c>
      <c r="J3566" s="211">
        <v>8</v>
      </c>
      <c r="K3566" s="212">
        <v>9.8433534743095308</v>
      </c>
      <c r="L3566" s="212">
        <v>115.6456042296051</v>
      </c>
      <c r="M3566" s="212">
        <v>3.3117824773413895</v>
      </c>
      <c r="N3566" s="213" t="s">
        <v>4565</v>
      </c>
      <c r="O3566" s="213" t="s">
        <v>4565</v>
      </c>
      <c r="P3566" s="214" t="s">
        <v>4565</v>
      </c>
      <c r="Q3566" s="144"/>
    </row>
    <row r="3567" spans="5:25" x14ac:dyDescent="0.2">
      <c r="E3567" s="208" t="s">
        <v>22</v>
      </c>
      <c r="F3567" s="209" t="s">
        <v>3556</v>
      </c>
      <c r="G3567" s="210" t="s">
        <v>3556</v>
      </c>
      <c r="H3567" s="211">
        <v>20</v>
      </c>
      <c r="I3567" s="211">
        <v>10</v>
      </c>
      <c r="J3567" s="211">
        <v>4</v>
      </c>
      <c r="K3567" s="212">
        <v>0</v>
      </c>
      <c r="L3567" s="212">
        <v>72.425821652160835</v>
      </c>
      <c r="M3567" s="212">
        <v>0.55658796648895659</v>
      </c>
      <c r="N3567" s="213" t="s">
        <v>4565</v>
      </c>
      <c r="O3567" s="213" t="s">
        <v>4565</v>
      </c>
      <c r="P3567" s="214" t="s">
        <v>4565</v>
      </c>
      <c r="Q3567" s="144"/>
    </row>
    <row r="3568" spans="5:25" x14ac:dyDescent="0.2">
      <c r="E3568" s="208" t="s">
        <v>3354</v>
      </c>
      <c r="F3568" s="209" t="s">
        <v>5008</v>
      </c>
      <c r="G3568" s="210" t="s">
        <v>3473</v>
      </c>
      <c r="H3568" s="211">
        <v>750</v>
      </c>
      <c r="I3568" s="211">
        <v>200</v>
      </c>
      <c r="J3568" s="211">
        <v>12</v>
      </c>
      <c r="K3568" s="212">
        <v>385.83573973754358</v>
      </c>
      <c r="L3568" s="212">
        <v>345.43167689900474</v>
      </c>
      <c r="M3568" s="212">
        <v>7.56</v>
      </c>
      <c r="N3568" s="213" t="s">
        <v>225</v>
      </c>
      <c r="O3568" s="213" t="s">
        <v>224</v>
      </c>
      <c r="P3568" s="214" t="s">
        <v>225</v>
      </c>
      <c r="Q3568" s="144"/>
    </row>
    <row r="3569" spans="5:17" x14ac:dyDescent="0.2">
      <c r="E3569" s="208" t="s">
        <v>3354</v>
      </c>
      <c r="F3569" s="209" t="s">
        <v>5008</v>
      </c>
      <c r="G3569" s="210" t="s">
        <v>3474</v>
      </c>
      <c r="H3569" s="211">
        <v>750</v>
      </c>
      <c r="I3569" s="211">
        <v>200</v>
      </c>
      <c r="J3569" s="211">
        <v>12</v>
      </c>
      <c r="K3569" s="212">
        <v>381.0948607655173</v>
      </c>
      <c r="L3569" s="212">
        <v>286.76368645555334</v>
      </c>
      <c r="M3569" s="212">
        <v>7.7199999999999989</v>
      </c>
      <c r="N3569" s="213" t="s">
        <v>225</v>
      </c>
      <c r="O3569" s="213" t="s">
        <v>224</v>
      </c>
      <c r="P3569" s="214" t="s">
        <v>225</v>
      </c>
      <c r="Q3569" s="144"/>
    </row>
    <row r="3570" spans="5:17" x14ac:dyDescent="0.2">
      <c r="E3570" s="208" t="s">
        <v>21</v>
      </c>
      <c r="F3570" s="209" t="s">
        <v>4562</v>
      </c>
      <c r="G3570" s="210" t="s">
        <v>4563</v>
      </c>
      <c r="H3570" s="211">
        <v>300</v>
      </c>
      <c r="I3570" s="211">
        <v>50</v>
      </c>
      <c r="J3570" s="211">
        <v>4</v>
      </c>
      <c r="K3570" s="212">
        <v>448.11669779718108</v>
      </c>
      <c r="L3570" s="212">
        <v>80.636466060571436</v>
      </c>
      <c r="M3570" s="212">
        <v>1.2000000000000002</v>
      </c>
      <c r="N3570" s="213" t="s">
        <v>224</v>
      </c>
      <c r="O3570" s="213" t="s">
        <v>224</v>
      </c>
      <c r="P3570" s="214" t="s">
        <v>225</v>
      </c>
      <c r="Q3570" s="144"/>
    </row>
    <row r="3571" spans="5:17" x14ac:dyDescent="0.2">
      <c r="E3571" s="208" t="s">
        <v>21</v>
      </c>
      <c r="F3571" s="209" t="s">
        <v>4562</v>
      </c>
      <c r="G3571" s="210" t="s">
        <v>4564</v>
      </c>
      <c r="H3571" s="211">
        <v>300</v>
      </c>
      <c r="I3571" s="211">
        <v>50</v>
      </c>
      <c r="J3571" s="211">
        <v>4</v>
      </c>
      <c r="K3571" s="212">
        <v>450.45957196625915</v>
      </c>
      <c r="L3571" s="212">
        <v>76.349494520205482</v>
      </c>
      <c r="M3571" s="212">
        <v>1.6</v>
      </c>
      <c r="N3571" s="213" t="s">
        <v>224</v>
      </c>
      <c r="O3571" s="213" t="s">
        <v>224</v>
      </c>
      <c r="P3571" s="214" t="s">
        <v>225</v>
      </c>
      <c r="Q3571" s="144"/>
    </row>
    <row r="3572" spans="5:17" x14ac:dyDescent="0.2">
      <c r="E3572" s="208" t="s">
        <v>21</v>
      </c>
      <c r="F3572" s="209" t="s">
        <v>4562</v>
      </c>
      <c r="G3572" s="210" t="s">
        <v>4566</v>
      </c>
      <c r="H3572" s="211">
        <v>300</v>
      </c>
      <c r="I3572" s="211">
        <v>50</v>
      </c>
      <c r="J3572" s="211">
        <v>4</v>
      </c>
      <c r="K3572" s="212">
        <v>405.67405914969197</v>
      </c>
      <c r="L3572" s="212">
        <v>6.4314854605756615</v>
      </c>
      <c r="M3572" s="212">
        <v>2</v>
      </c>
      <c r="N3572" s="213" t="s">
        <v>224</v>
      </c>
      <c r="O3572" s="213" t="s">
        <v>225</v>
      </c>
      <c r="P3572" s="214" t="s">
        <v>225</v>
      </c>
      <c r="Q3572" s="144"/>
    </row>
    <row r="3573" spans="5:17" x14ac:dyDescent="0.2">
      <c r="E3573" s="208" t="s">
        <v>2409</v>
      </c>
      <c r="F3573" s="209" t="s">
        <v>4567</v>
      </c>
      <c r="G3573" s="210" t="s">
        <v>4568</v>
      </c>
      <c r="H3573" s="211">
        <v>300</v>
      </c>
      <c r="I3573" s="211">
        <v>50</v>
      </c>
      <c r="J3573" s="211">
        <v>4</v>
      </c>
      <c r="K3573" s="212">
        <v>141.59715127700804</v>
      </c>
      <c r="L3573" s="212">
        <v>398.26626064184421</v>
      </c>
      <c r="M3573" s="212">
        <v>2.6</v>
      </c>
      <c r="N3573" s="213" t="s">
        <v>225</v>
      </c>
      <c r="O3573" s="213" t="s">
        <v>224</v>
      </c>
      <c r="P3573" s="214" t="s">
        <v>225</v>
      </c>
      <c r="Q3573" s="144"/>
    </row>
    <row r="3574" spans="5:17" x14ac:dyDescent="0.2">
      <c r="E3574" s="208" t="s">
        <v>2409</v>
      </c>
      <c r="F3574" s="209" t="s">
        <v>4567</v>
      </c>
      <c r="G3574" s="210" t="s">
        <v>4569</v>
      </c>
      <c r="H3574" s="211">
        <v>300</v>
      </c>
      <c r="I3574" s="211">
        <v>50</v>
      </c>
      <c r="J3574" s="211">
        <v>4</v>
      </c>
      <c r="K3574" s="212">
        <v>194.7170801033468</v>
      </c>
      <c r="L3574" s="212">
        <v>280.03116279073214</v>
      </c>
      <c r="M3574" s="212">
        <v>1.8</v>
      </c>
      <c r="N3574" s="213" t="s">
        <v>225</v>
      </c>
      <c r="O3574" s="213" t="s">
        <v>224</v>
      </c>
      <c r="P3574" s="214" t="s">
        <v>225</v>
      </c>
      <c r="Q3574" s="144"/>
    </row>
    <row r="3575" spans="5:17" x14ac:dyDescent="0.2">
      <c r="E3575" s="208" t="s">
        <v>2391</v>
      </c>
      <c r="F3575" s="209" t="s">
        <v>4570</v>
      </c>
      <c r="G3575" s="210" t="s">
        <v>4571</v>
      </c>
      <c r="H3575" s="211">
        <v>400</v>
      </c>
      <c r="I3575" s="211">
        <v>100</v>
      </c>
      <c r="J3575" s="211">
        <v>8</v>
      </c>
      <c r="K3575" s="212">
        <v>703.28304526744273</v>
      </c>
      <c r="L3575" s="212">
        <v>16.90688271600364</v>
      </c>
      <c r="M3575" s="212">
        <v>1.4000000000000001</v>
      </c>
      <c r="N3575" s="213" t="s">
        <v>224</v>
      </c>
      <c r="O3575" s="213" t="s">
        <v>225</v>
      </c>
      <c r="P3575" s="214" t="s">
        <v>225</v>
      </c>
      <c r="Q3575" s="144"/>
    </row>
    <row r="3576" spans="5:17" x14ac:dyDescent="0.2">
      <c r="E3576" s="208" t="s">
        <v>2391</v>
      </c>
      <c r="F3576" s="209" t="s">
        <v>4570</v>
      </c>
      <c r="G3576" s="210" t="s">
        <v>4572</v>
      </c>
      <c r="H3576" s="211">
        <v>400</v>
      </c>
      <c r="I3576" s="211">
        <v>100</v>
      </c>
      <c r="J3576" s="211">
        <v>8</v>
      </c>
      <c r="K3576" s="212">
        <v>417.82090534984303</v>
      </c>
      <c r="L3576" s="212">
        <v>17.181391460814027</v>
      </c>
      <c r="M3576" s="212">
        <v>2.4000000000000004</v>
      </c>
      <c r="N3576" s="213" t="s">
        <v>224</v>
      </c>
      <c r="O3576" s="213" t="s">
        <v>225</v>
      </c>
      <c r="P3576" s="214" t="s">
        <v>225</v>
      </c>
      <c r="Q3576" s="144"/>
    </row>
    <row r="3577" spans="5:17" x14ac:dyDescent="0.2">
      <c r="E3577" s="208" t="s">
        <v>7790</v>
      </c>
      <c r="F3577" s="209" t="s">
        <v>4573</v>
      </c>
      <c r="G3577" s="210" t="s">
        <v>4574</v>
      </c>
      <c r="H3577" s="211">
        <v>750</v>
      </c>
      <c r="I3577" s="211">
        <v>200</v>
      </c>
      <c r="J3577" s="211">
        <v>12</v>
      </c>
      <c r="K3577" s="212">
        <v>485.87666666661391</v>
      </c>
      <c r="L3577" s="212">
        <v>1402.6930005554807</v>
      </c>
      <c r="M3577" s="212">
        <v>11</v>
      </c>
      <c r="N3577" s="213" t="s">
        <v>225</v>
      </c>
      <c r="O3577" s="213" t="s">
        <v>224</v>
      </c>
      <c r="P3577" s="214" t="s">
        <v>225</v>
      </c>
      <c r="Q3577" s="144"/>
    </row>
    <row r="3578" spans="5:17" x14ac:dyDescent="0.2">
      <c r="E3578" s="208" t="s">
        <v>7790</v>
      </c>
      <c r="F3578" s="209" t="s">
        <v>4573</v>
      </c>
      <c r="G3578" s="210" t="s">
        <v>4575</v>
      </c>
      <c r="H3578" s="211">
        <v>750</v>
      </c>
      <c r="I3578" s="211">
        <v>200</v>
      </c>
      <c r="J3578" s="211">
        <v>12</v>
      </c>
      <c r="K3578" s="212">
        <v>397.61666666669771</v>
      </c>
      <c r="L3578" s="212">
        <v>1433.4584880888629</v>
      </c>
      <c r="M3578" s="212">
        <v>13</v>
      </c>
      <c r="N3578" s="213" t="s">
        <v>225</v>
      </c>
      <c r="O3578" s="213" t="s">
        <v>224</v>
      </c>
      <c r="P3578" s="214" t="s">
        <v>224</v>
      </c>
      <c r="Q3578" s="144"/>
    </row>
    <row r="3579" spans="5:17" x14ac:dyDescent="0.2">
      <c r="E3579" s="208" t="s">
        <v>2391</v>
      </c>
      <c r="F3579" s="209" t="s">
        <v>4578</v>
      </c>
      <c r="G3579" s="210" t="s">
        <v>4578</v>
      </c>
      <c r="H3579" s="211">
        <v>750</v>
      </c>
      <c r="I3579" s="211">
        <v>200</v>
      </c>
      <c r="J3579" s="211">
        <v>12</v>
      </c>
      <c r="K3579" s="212">
        <v>1297.7872051281747</v>
      </c>
      <c r="L3579" s="212">
        <v>946.25079164139788</v>
      </c>
      <c r="M3579" s="212">
        <v>8.4</v>
      </c>
      <c r="N3579" s="213" t="s">
        <v>224</v>
      </c>
      <c r="O3579" s="213" t="s">
        <v>224</v>
      </c>
      <c r="P3579" s="214" t="s">
        <v>225</v>
      </c>
      <c r="Q3579" s="144"/>
    </row>
    <row r="3580" spans="5:17" x14ac:dyDescent="0.2">
      <c r="E3580" s="208" t="s">
        <v>2391</v>
      </c>
      <c r="F3580" s="209" t="s">
        <v>4579</v>
      </c>
      <c r="G3580" s="210" t="s">
        <v>4579</v>
      </c>
      <c r="H3580" s="211">
        <v>750</v>
      </c>
      <c r="I3580" s="211">
        <v>200</v>
      </c>
      <c r="J3580" s="211">
        <v>12</v>
      </c>
      <c r="K3580" s="212">
        <v>413.25657142868272</v>
      </c>
      <c r="L3580" s="212">
        <v>1899.4848103677316</v>
      </c>
      <c r="M3580" s="212">
        <v>12</v>
      </c>
      <c r="N3580" s="213" t="s">
        <v>225</v>
      </c>
      <c r="O3580" s="213" t="s">
        <v>224</v>
      </c>
      <c r="P3580" s="214" t="s">
        <v>225</v>
      </c>
      <c r="Q3580" s="144"/>
    </row>
    <row r="3581" spans="5:17" x14ac:dyDescent="0.2">
      <c r="E3581" s="208" t="s">
        <v>7801</v>
      </c>
      <c r="F3581" s="209" t="s">
        <v>4902</v>
      </c>
      <c r="G3581" s="210" t="s">
        <v>7208</v>
      </c>
      <c r="H3581" s="211">
        <v>300</v>
      </c>
      <c r="I3581" s="211">
        <v>50</v>
      </c>
      <c r="J3581" s="211">
        <v>4</v>
      </c>
      <c r="K3581" s="212">
        <v>0.7466666666907259</v>
      </c>
      <c r="L3581" s="212">
        <v>167.46976262623082</v>
      </c>
      <c r="M3581" s="212">
        <v>5</v>
      </c>
      <c r="N3581" s="213" t="s">
        <v>225</v>
      </c>
      <c r="O3581" s="213" t="s">
        <v>224</v>
      </c>
      <c r="P3581" s="214" t="s">
        <v>224</v>
      </c>
      <c r="Q3581" s="144"/>
    </row>
    <row r="3582" spans="5:17" x14ac:dyDescent="0.2">
      <c r="E3582" s="208" t="s">
        <v>7801</v>
      </c>
      <c r="F3582" s="209" t="s">
        <v>4902</v>
      </c>
      <c r="G3582" s="210" t="s">
        <v>7209</v>
      </c>
      <c r="H3582" s="211">
        <v>300</v>
      </c>
      <c r="I3582" s="211">
        <v>50</v>
      </c>
      <c r="J3582" s="211">
        <v>4</v>
      </c>
      <c r="K3582" s="212">
        <v>0.7466666666907259</v>
      </c>
      <c r="L3582" s="212">
        <v>167.6897626262145</v>
      </c>
      <c r="M3582" s="212">
        <v>5.4</v>
      </c>
      <c r="N3582" s="213" t="s">
        <v>225</v>
      </c>
      <c r="O3582" s="213" t="s">
        <v>224</v>
      </c>
      <c r="P3582" s="214" t="s">
        <v>224</v>
      </c>
      <c r="Q3582" s="144"/>
    </row>
    <row r="3583" spans="5:17" x14ac:dyDescent="0.2">
      <c r="E3583" s="208" t="s">
        <v>32</v>
      </c>
      <c r="F3583" s="209" t="s">
        <v>4580</v>
      </c>
      <c r="G3583" s="210" t="s">
        <v>4581</v>
      </c>
      <c r="H3583" s="211">
        <v>300</v>
      </c>
      <c r="I3583" s="211">
        <v>100</v>
      </c>
      <c r="J3583" s="211">
        <v>8</v>
      </c>
      <c r="K3583" s="212">
        <v>554.84333333334655</v>
      </c>
      <c r="L3583" s="212">
        <v>311.74952243586881</v>
      </c>
      <c r="M3583" s="212">
        <v>1.6</v>
      </c>
      <c r="N3583" s="213" t="s">
        <v>224</v>
      </c>
      <c r="O3583" s="213" t="s">
        <v>224</v>
      </c>
      <c r="P3583" s="214" t="s">
        <v>225</v>
      </c>
      <c r="Q3583" s="144"/>
    </row>
    <row r="3584" spans="5:17" x14ac:dyDescent="0.2">
      <c r="E3584" s="208" t="s">
        <v>32</v>
      </c>
      <c r="F3584" s="209" t="s">
        <v>4580</v>
      </c>
      <c r="G3584" s="210" t="s">
        <v>4582</v>
      </c>
      <c r="H3584" s="211">
        <v>300</v>
      </c>
      <c r="I3584" s="211">
        <v>100</v>
      </c>
      <c r="J3584" s="211">
        <v>8</v>
      </c>
      <c r="K3584" s="212">
        <v>554.38999999996747</v>
      </c>
      <c r="L3584" s="212">
        <v>172.45389743589109</v>
      </c>
      <c r="M3584" s="212">
        <v>1.2000000000000002</v>
      </c>
      <c r="N3584" s="213" t="s">
        <v>224</v>
      </c>
      <c r="O3584" s="213" t="s">
        <v>224</v>
      </c>
      <c r="P3584" s="214" t="s">
        <v>225</v>
      </c>
      <c r="Q3584" s="144"/>
    </row>
    <row r="3585" spans="5:17" x14ac:dyDescent="0.2">
      <c r="E3585" s="208" t="s">
        <v>32</v>
      </c>
      <c r="F3585" s="209" t="s">
        <v>4580</v>
      </c>
      <c r="G3585" s="210" t="s">
        <v>4583</v>
      </c>
      <c r="H3585" s="211">
        <v>300</v>
      </c>
      <c r="I3585" s="211">
        <v>100</v>
      </c>
      <c r="J3585" s="211">
        <v>8</v>
      </c>
      <c r="K3585" s="212">
        <v>587.49666666666747</v>
      </c>
      <c r="L3585" s="212">
        <v>244.50889743587175</v>
      </c>
      <c r="M3585" s="212">
        <v>0.8</v>
      </c>
      <c r="N3585" s="213" t="s">
        <v>224</v>
      </c>
      <c r="O3585" s="213" t="s">
        <v>224</v>
      </c>
      <c r="P3585" s="214" t="s">
        <v>225</v>
      </c>
      <c r="Q3585" s="144"/>
    </row>
    <row r="3586" spans="5:17" x14ac:dyDescent="0.2">
      <c r="E3586" s="208" t="s">
        <v>32</v>
      </c>
      <c r="F3586" s="209" t="s">
        <v>4580</v>
      </c>
      <c r="G3586" s="210" t="s">
        <v>4584</v>
      </c>
      <c r="H3586" s="211">
        <v>300</v>
      </c>
      <c r="I3586" s="211">
        <v>100</v>
      </c>
      <c r="J3586" s="211">
        <v>8</v>
      </c>
      <c r="K3586" s="212">
        <v>572.37666666669543</v>
      </c>
      <c r="L3586" s="212">
        <v>412.5488974359323</v>
      </c>
      <c r="M3586" s="212">
        <v>1.6</v>
      </c>
      <c r="N3586" s="213" t="s">
        <v>224</v>
      </c>
      <c r="O3586" s="213" t="s">
        <v>224</v>
      </c>
      <c r="P3586" s="214" t="s">
        <v>225</v>
      </c>
      <c r="Q3586" s="144"/>
    </row>
    <row r="3587" spans="5:17" x14ac:dyDescent="0.2">
      <c r="E3587" s="208" t="s">
        <v>32</v>
      </c>
      <c r="F3587" s="209" t="s">
        <v>4580</v>
      </c>
      <c r="G3587" s="210" t="s">
        <v>4585</v>
      </c>
      <c r="H3587" s="211">
        <v>300</v>
      </c>
      <c r="I3587" s="211">
        <v>100</v>
      </c>
      <c r="J3587" s="211">
        <v>8</v>
      </c>
      <c r="K3587" s="212">
        <v>553.62999999996975</v>
      </c>
      <c r="L3587" s="212">
        <v>164.57889743590201</v>
      </c>
      <c r="M3587" s="212">
        <v>0.8</v>
      </c>
      <c r="N3587" s="213" t="s">
        <v>224</v>
      </c>
      <c r="O3587" s="213" t="s">
        <v>224</v>
      </c>
      <c r="P3587" s="214" t="s">
        <v>225</v>
      </c>
      <c r="Q3587" s="144"/>
    </row>
    <row r="3588" spans="5:17" x14ac:dyDescent="0.2">
      <c r="E3588" s="208" t="s">
        <v>22</v>
      </c>
      <c r="F3588" s="209" t="s">
        <v>4913</v>
      </c>
      <c r="G3588" s="210" t="s">
        <v>4913</v>
      </c>
      <c r="H3588" s="211">
        <v>750</v>
      </c>
      <c r="I3588" s="211">
        <v>200</v>
      </c>
      <c r="J3588" s="211">
        <v>12</v>
      </c>
      <c r="K3588" s="212">
        <v>257.86587009810034</v>
      </c>
      <c r="L3588" s="212">
        <v>576.98555846715942</v>
      </c>
      <c r="M3588" s="212">
        <v>7</v>
      </c>
      <c r="N3588" s="213" t="s">
        <v>225</v>
      </c>
      <c r="O3588" s="213" t="s">
        <v>224</v>
      </c>
      <c r="P3588" s="214" t="s">
        <v>225</v>
      </c>
      <c r="Q3588" s="144"/>
    </row>
    <row r="3589" spans="5:17" x14ac:dyDescent="0.2">
      <c r="E3589" s="208" t="s">
        <v>21</v>
      </c>
      <c r="F3589" s="209" t="s">
        <v>4591</v>
      </c>
      <c r="G3589" s="210" t="s">
        <v>4592</v>
      </c>
      <c r="H3589" s="211">
        <v>300</v>
      </c>
      <c r="I3589" s="211">
        <v>50</v>
      </c>
      <c r="J3589" s="211">
        <v>4</v>
      </c>
      <c r="K3589" s="212">
        <v>282.2781058792927</v>
      </c>
      <c r="L3589" s="212">
        <v>5.4753391859012455</v>
      </c>
      <c r="M3589" s="212">
        <v>2</v>
      </c>
      <c r="N3589" s="213" t="s">
        <v>225</v>
      </c>
      <c r="O3589" s="213" t="s">
        <v>225</v>
      </c>
      <c r="P3589" s="214" t="s">
        <v>225</v>
      </c>
      <c r="Q3589" s="144"/>
    </row>
    <row r="3590" spans="5:17" x14ac:dyDescent="0.2">
      <c r="E3590" s="208" t="s">
        <v>21</v>
      </c>
      <c r="F3590" s="209" t="s">
        <v>4591</v>
      </c>
      <c r="G3590" s="210" t="s">
        <v>4593</v>
      </c>
      <c r="H3590" s="211">
        <v>300</v>
      </c>
      <c r="I3590" s="211">
        <v>50</v>
      </c>
      <c r="J3590" s="211">
        <v>4</v>
      </c>
      <c r="K3590" s="212">
        <v>235.56253889235441</v>
      </c>
      <c r="L3590" s="212">
        <v>10.583186060959918</v>
      </c>
      <c r="M3590" s="212">
        <v>2</v>
      </c>
      <c r="N3590" s="213" t="s">
        <v>225</v>
      </c>
      <c r="O3590" s="213" t="s">
        <v>225</v>
      </c>
      <c r="P3590" s="214" t="s">
        <v>225</v>
      </c>
      <c r="Q3590" s="144"/>
    </row>
    <row r="3591" spans="5:17" x14ac:dyDescent="0.2">
      <c r="E3591" s="208" t="s">
        <v>2391</v>
      </c>
      <c r="F3591" s="209" t="s">
        <v>4594</v>
      </c>
      <c r="G3591" s="210" t="s">
        <v>4594</v>
      </c>
      <c r="H3591" s="211">
        <v>20</v>
      </c>
      <c r="I3591" s="211">
        <v>10</v>
      </c>
      <c r="J3591" s="211">
        <v>4</v>
      </c>
      <c r="K3591" s="212">
        <v>56.92798898070356</v>
      </c>
      <c r="L3591" s="212">
        <v>73.907483930201877</v>
      </c>
      <c r="M3591" s="212">
        <v>2.4000000000000004</v>
      </c>
      <c r="N3591" s="213" t="s">
        <v>224</v>
      </c>
      <c r="O3591" s="213" t="s">
        <v>224</v>
      </c>
      <c r="P3591" s="214" t="s">
        <v>225</v>
      </c>
      <c r="Q3591" s="144"/>
    </row>
    <row r="3592" spans="5:17" x14ac:dyDescent="0.2">
      <c r="E3592" s="208" t="s">
        <v>4594</v>
      </c>
      <c r="F3592" s="209" t="s">
        <v>4595</v>
      </c>
      <c r="G3592" s="210" t="s">
        <v>4595</v>
      </c>
      <c r="H3592" s="211">
        <v>20</v>
      </c>
      <c r="I3592" s="211">
        <v>10</v>
      </c>
      <c r="J3592" s="211">
        <v>4</v>
      </c>
      <c r="K3592" s="212">
        <v>73.216583333142921</v>
      </c>
      <c r="L3592" s="212">
        <v>18.352583333334767</v>
      </c>
      <c r="M3592" s="212">
        <v>0.4</v>
      </c>
      <c r="N3592" s="213" t="s">
        <v>224</v>
      </c>
      <c r="O3592" s="213" t="s">
        <v>224</v>
      </c>
      <c r="P3592" s="214" t="s">
        <v>225</v>
      </c>
      <c r="Q3592" s="144"/>
    </row>
    <row r="3593" spans="5:17" x14ac:dyDescent="0.2">
      <c r="E3593" s="208" t="s">
        <v>21</v>
      </c>
      <c r="F3593" s="209" t="s">
        <v>4596</v>
      </c>
      <c r="G3593" s="210" t="s">
        <v>4597</v>
      </c>
      <c r="H3593" s="211">
        <v>400</v>
      </c>
      <c r="I3593" s="211">
        <v>100</v>
      </c>
      <c r="J3593" s="211">
        <v>8</v>
      </c>
      <c r="K3593" s="212">
        <v>508.9995348836672</v>
      </c>
      <c r="L3593" s="212">
        <v>7.6789147286895165</v>
      </c>
      <c r="M3593" s="212">
        <v>0.8</v>
      </c>
      <c r="N3593" s="213" t="s">
        <v>224</v>
      </c>
      <c r="O3593" s="213" t="s">
        <v>225</v>
      </c>
      <c r="P3593" s="214" t="s">
        <v>225</v>
      </c>
      <c r="Q3593" s="144"/>
    </row>
    <row r="3594" spans="5:17" x14ac:dyDescent="0.2">
      <c r="E3594" s="208" t="s">
        <v>21</v>
      </c>
      <c r="F3594" s="209" t="s">
        <v>4596</v>
      </c>
      <c r="G3594" s="210" t="s">
        <v>4598</v>
      </c>
      <c r="H3594" s="211">
        <v>400</v>
      </c>
      <c r="I3594" s="211">
        <v>100</v>
      </c>
      <c r="J3594" s="211">
        <v>8</v>
      </c>
      <c r="K3594" s="212">
        <v>432.77953488363693</v>
      </c>
      <c r="L3594" s="212">
        <v>18.061550387561994</v>
      </c>
      <c r="M3594" s="212">
        <v>1.4000000000000001</v>
      </c>
      <c r="N3594" s="213" t="s">
        <v>224</v>
      </c>
      <c r="O3594" s="213" t="s">
        <v>225</v>
      </c>
      <c r="P3594" s="214" t="s">
        <v>225</v>
      </c>
      <c r="Q3594" s="144"/>
    </row>
    <row r="3595" spans="5:17" x14ac:dyDescent="0.2">
      <c r="E3595" s="208" t="s">
        <v>7825</v>
      </c>
      <c r="F3595" s="209" t="s">
        <v>398</v>
      </c>
      <c r="G3595" s="210" t="s">
        <v>398</v>
      </c>
      <c r="H3595" s="211">
        <v>300</v>
      </c>
      <c r="I3595" s="211">
        <v>50</v>
      </c>
      <c r="J3595" s="211">
        <v>4</v>
      </c>
      <c r="K3595" s="212">
        <v>467.07333333335123</v>
      </c>
      <c r="L3595" s="212">
        <v>15.709999999974389</v>
      </c>
      <c r="M3595" s="212">
        <v>5.2</v>
      </c>
      <c r="N3595" s="213" t="s">
        <v>224</v>
      </c>
      <c r="O3595" s="213" t="s">
        <v>225</v>
      </c>
      <c r="P3595" s="214" t="s">
        <v>224</v>
      </c>
      <c r="Q3595" s="144"/>
    </row>
    <row r="3596" spans="5:17" x14ac:dyDescent="0.2">
      <c r="E3596" s="208" t="s">
        <v>43</v>
      </c>
      <c r="F3596" s="209" t="s">
        <v>3316</v>
      </c>
      <c r="G3596" s="210" t="s">
        <v>4888</v>
      </c>
      <c r="H3596" s="211">
        <v>300</v>
      </c>
      <c r="I3596" s="211">
        <v>50</v>
      </c>
      <c r="J3596" s="211">
        <v>4</v>
      </c>
      <c r="K3596" s="212">
        <v>165.94271795365387</v>
      </c>
      <c r="L3596" s="212">
        <v>10.936666666623205</v>
      </c>
      <c r="M3596" s="212">
        <v>0.4</v>
      </c>
      <c r="N3596" s="213" t="s">
        <v>225</v>
      </c>
      <c r="O3596" s="213" t="s">
        <v>225</v>
      </c>
      <c r="P3596" s="214" t="s">
        <v>225</v>
      </c>
      <c r="Q3596" s="144"/>
    </row>
    <row r="3597" spans="5:17" x14ac:dyDescent="0.2">
      <c r="E3597" s="208" t="s">
        <v>7796</v>
      </c>
      <c r="F3597" s="209" t="s">
        <v>4599</v>
      </c>
      <c r="G3597" s="210" t="s">
        <v>4600</v>
      </c>
      <c r="H3597" s="211">
        <v>300</v>
      </c>
      <c r="I3597" s="211">
        <v>50</v>
      </c>
      <c r="J3597" s="211">
        <v>4</v>
      </c>
      <c r="K3597" s="212">
        <v>1242.4166666666629</v>
      </c>
      <c r="L3597" s="212">
        <v>67.282133333220372</v>
      </c>
      <c r="M3597" s="212">
        <v>2.8000000000000003</v>
      </c>
      <c r="N3597" s="213" t="s">
        <v>224</v>
      </c>
      <c r="O3597" s="213" t="s">
        <v>224</v>
      </c>
      <c r="P3597" s="214" t="s">
        <v>225</v>
      </c>
      <c r="Q3597" s="144"/>
    </row>
    <row r="3598" spans="5:17" x14ac:dyDescent="0.2">
      <c r="E3598" s="208" t="s">
        <v>7796</v>
      </c>
      <c r="F3598" s="209" t="s">
        <v>4599</v>
      </c>
      <c r="G3598" s="210" t="s">
        <v>4601</v>
      </c>
      <c r="H3598" s="211">
        <v>300</v>
      </c>
      <c r="I3598" s="211">
        <v>50</v>
      </c>
      <c r="J3598" s="211">
        <v>4</v>
      </c>
      <c r="K3598" s="212">
        <v>1255.7500000000118</v>
      </c>
      <c r="L3598" s="212">
        <v>374.47346666650731</v>
      </c>
      <c r="M3598" s="212">
        <v>2.8000000000000003</v>
      </c>
      <c r="N3598" s="213" t="s">
        <v>224</v>
      </c>
      <c r="O3598" s="213" t="s">
        <v>224</v>
      </c>
      <c r="P3598" s="214" t="s">
        <v>225</v>
      </c>
      <c r="Q3598" s="144"/>
    </row>
    <row r="3599" spans="5:17" x14ac:dyDescent="0.2">
      <c r="E3599" s="208" t="s">
        <v>7796</v>
      </c>
      <c r="F3599" s="209" t="s">
        <v>4599</v>
      </c>
      <c r="G3599" s="210" t="s">
        <v>4602</v>
      </c>
      <c r="H3599" s="211">
        <v>300</v>
      </c>
      <c r="I3599" s="211">
        <v>50</v>
      </c>
      <c r="J3599" s="211">
        <v>4</v>
      </c>
      <c r="K3599" s="212">
        <v>863.57666666668376</v>
      </c>
      <c r="L3599" s="212">
        <v>810.84626666653969</v>
      </c>
      <c r="M3599" s="212">
        <v>5.6000000000000005</v>
      </c>
      <c r="N3599" s="213" t="s">
        <v>224</v>
      </c>
      <c r="O3599" s="213" t="s">
        <v>224</v>
      </c>
      <c r="P3599" s="214" t="s">
        <v>224</v>
      </c>
      <c r="Q3599" s="144"/>
    </row>
    <row r="3600" spans="5:17" x14ac:dyDescent="0.2">
      <c r="E3600" s="208" t="s">
        <v>7796</v>
      </c>
      <c r="F3600" s="209" t="s">
        <v>4599</v>
      </c>
      <c r="G3600" s="210" t="s">
        <v>4603</v>
      </c>
      <c r="H3600" s="211">
        <v>300</v>
      </c>
      <c r="I3600" s="211">
        <v>50</v>
      </c>
      <c r="J3600" s="211">
        <v>4</v>
      </c>
      <c r="K3600" s="212">
        <v>1019.9666666668026</v>
      </c>
      <c r="L3600" s="212">
        <v>529.73533333319028</v>
      </c>
      <c r="M3600" s="212">
        <v>3.8000000000000003</v>
      </c>
      <c r="N3600" s="213" t="s">
        <v>224</v>
      </c>
      <c r="O3600" s="213" t="s">
        <v>224</v>
      </c>
      <c r="P3600" s="214" t="s">
        <v>225</v>
      </c>
      <c r="Q3600" s="144"/>
    </row>
    <row r="3601" spans="5:17" x14ac:dyDescent="0.2">
      <c r="E3601" s="208" t="s">
        <v>6283</v>
      </c>
      <c r="F3601" s="209" t="s">
        <v>7795</v>
      </c>
      <c r="G3601" s="210" t="s">
        <v>4987</v>
      </c>
      <c r="H3601" s="211">
        <v>300</v>
      </c>
      <c r="I3601" s="211">
        <v>50</v>
      </c>
      <c r="J3601" s="211">
        <v>4</v>
      </c>
      <c r="K3601" s="212">
        <v>455.36205619373845</v>
      </c>
      <c r="L3601" s="212">
        <v>3569.1704999996914</v>
      </c>
      <c r="M3601" s="212">
        <v>9.134999999999998</v>
      </c>
      <c r="N3601" s="213" t="s">
        <v>4565</v>
      </c>
      <c r="O3601" s="213" t="s">
        <v>4565</v>
      </c>
      <c r="P3601" s="214" t="s">
        <v>4565</v>
      </c>
      <c r="Q3601" s="144"/>
    </row>
    <row r="3602" spans="5:17" x14ac:dyDescent="0.2">
      <c r="E3602" s="208" t="s">
        <v>6283</v>
      </c>
      <c r="F3602" s="209" t="s">
        <v>7795</v>
      </c>
      <c r="G3602" s="210" t="s">
        <v>4988</v>
      </c>
      <c r="H3602" s="211">
        <v>300</v>
      </c>
      <c r="I3602" s="211">
        <v>50</v>
      </c>
      <c r="J3602" s="211">
        <v>4</v>
      </c>
      <c r="K3602" s="212">
        <v>460.84830619374458</v>
      </c>
      <c r="L3602" s="212">
        <v>3432.0817850694766</v>
      </c>
      <c r="M3602" s="212">
        <v>7.2449999999999992</v>
      </c>
      <c r="N3602" s="213" t="s">
        <v>4565</v>
      </c>
      <c r="O3602" s="213" t="s">
        <v>4565</v>
      </c>
      <c r="P3602" s="214" t="s">
        <v>4565</v>
      </c>
      <c r="Q3602" s="144"/>
    </row>
    <row r="3603" spans="5:17" x14ac:dyDescent="0.2">
      <c r="E3603" s="208" t="s">
        <v>3358</v>
      </c>
      <c r="F3603" s="209" t="s">
        <v>5033</v>
      </c>
      <c r="G3603" s="210" t="s">
        <v>5034</v>
      </c>
      <c r="H3603" s="211">
        <v>500</v>
      </c>
      <c r="I3603" s="211">
        <v>200</v>
      </c>
      <c r="J3603" s="211">
        <v>12</v>
      </c>
      <c r="K3603" s="212">
        <v>151.19630323705246</v>
      </c>
      <c r="L3603" s="212">
        <v>464.77299150205403</v>
      </c>
      <c r="M3603" s="212">
        <v>1.6</v>
      </c>
      <c r="N3603" s="213" t="s">
        <v>225</v>
      </c>
      <c r="O3603" s="213" t="s">
        <v>224</v>
      </c>
      <c r="P3603" s="214" t="s">
        <v>225</v>
      </c>
      <c r="Q3603" s="144"/>
    </row>
    <row r="3604" spans="5:17" x14ac:dyDescent="0.2">
      <c r="E3604" s="208" t="s">
        <v>3358</v>
      </c>
      <c r="F3604" s="209" t="s">
        <v>5033</v>
      </c>
      <c r="G3604" s="210" t="s">
        <v>5035</v>
      </c>
      <c r="H3604" s="211">
        <v>500</v>
      </c>
      <c r="I3604" s="211">
        <v>200</v>
      </c>
      <c r="J3604" s="211">
        <v>12</v>
      </c>
      <c r="K3604" s="212">
        <v>193.26951449652307</v>
      </c>
      <c r="L3604" s="212">
        <v>606.71682524124014</v>
      </c>
      <c r="M3604" s="212">
        <v>2.6</v>
      </c>
      <c r="N3604" s="213" t="s">
        <v>225</v>
      </c>
      <c r="O3604" s="213" t="s">
        <v>224</v>
      </c>
      <c r="P3604" s="214" t="s">
        <v>225</v>
      </c>
      <c r="Q3604" s="144"/>
    </row>
    <row r="3605" spans="5:17" x14ac:dyDescent="0.2">
      <c r="E3605" s="208" t="s">
        <v>3444</v>
      </c>
      <c r="F3605" s="209" t="s">
        <v>3444</v>
      </c>
      <c r="G3605" s="210" t="s">
        <v>3557</v>
      </c>
      <c r="H3605" s="211">
        <v>750</v>
      </c>
      <c r="I3605" s="211">
        <v>200</v>
      </c>
      <c r="J3605" s="211">
        <v>12</v>
      </c>
      <c r="K3605" s="212">
        <v>805.23372743821483</v>
      </c>
      <c r="L3605" s="212">
        <v>221.08807894148123</v>
      </c>
      <c r="M3605" s="212">
        <v>9.0846892210857586</v>
      </c>
      <c r="N3605" s="213" t="s">
        <v>4565</v>
      </c>
      <c r="O3605" s="213" t="s">
        <v>4565</v>
      </c>
      <c r="P3605" s="214" t="s">
        <v>4565</v>
      </c>
      <c r="Q3605" s="144"/>
    </row>
    <row r="3606" spans="5:17" x14ac:dyDescent="0.2">
      <c r="E3606" s="208" t="s">
        <v>3444</v>
      </c>
      <c r="F3606" s="209" t="s">
        <v>3444</v>
      </c>
      <c r="G3606" s="210" t="s">
        <v>3558</v>
      </c>
      <c r="H3606" s="211">
        <v>750</v>
      </c>
      <c r="I3606" s="211">
        <v>200</v>
      </c>
      <c r="J3606" s="211">
        <v>12</v>
      </c>
      <c r="K3606" s="212">
        <v>449.05952844835093</v>
      </c>
      <c r="L3606" s="212">
        <v>291.25529786178606</v>
      </c>
      <c r="M3606" s="212">
        <v>7.2396428571428579</v>
      </c>
      <c r="N3606" s="213" t="s">
        <v>4565</v>
      </c>
      <c r="O3606" s="213" t="s">
        <v>4565</v>
      </c>
      <c r="P3606" s="214" t="s">
        <v>4565</v>
      </c>
      <c r="Q3606" s="144"/>
    </row>
    <row r="3607" spans="5:17" x14ac:dyDescent="0.2">
      <c r="E3607" s="208" t="s">
        <v>7790</v>
      </c>
      <c r="F3607" s="209" t="s">
        <v>4604</v>
      </c>
      <c r="G3607" s="210" t="s">
        <v>4605</v>
      </c>
      <c r="H3607" s="211">
        <v>750</v>
      </c>
      <c r="I3607" s="211">
        <v>200</v>
      </c>
      <c r="J3607" s="211">
        <v>12</v>
      </c>
      <c r="K3607" s="212">
        <v>590.68333333331395</v>
      </c>
      <c r="L3607" s="212">
        <v>226.21343924992354</v>
      </c>
      <c r="M3607" s="212">
        <v>6</v>
      </c>
      <c r="N3607" s="213" t="s">
        <v>225</v>
      </c>
      <c r="O3607" s="213" t="s">
        <v>224</v>
      </c>
      <c r="P3607" s="214" t="s">
        <v>225</v>
      </c>
      <c r="Q3607" s="144"/>
    </row>
    <row r="3608" spans="5:17" x14ac:dyDescent="0.2">
      <c r="E3608" s="208" t="s">
        <v>138</v>
      </c>
      <c r="F3608" s="209" t="s">
        <v>4950</v>
      </c>
      <c r="G3608" s="210" t="s">
        <v>4951</v>
      </c>
      <c r="H3608" s="211">
        <v>300</v>
      </c>
      <c r="I3608" s="211">
        <v>50</v>
      </c>
      <c r="J3608" s="211">
        <v>4</v>
      </c>
      <c r="K3608" s="212">
        <v>646.12736280000547</v>
      </c>
      <c r="L3608" s="212">
        <v>298.46126104772713</v>
      </c>
      <c r="M3608" s="212">
        <v>0.63462651997683839</v>
      </c>
      <c r="N3608" s="213" t="s">
        <v>4565</v>
      </c>
      <c r="O3608" s="213" t="s">
        <v>4565</v>
      </c>
      <c r="P3608" s="214" t="s">
        <v>4565</v>
      </c>
      <c r="Q3608" s="144"/>
    </row>
    <row r="3609" spans="5:17" x14ac:dyDescent="0.2">
      <c r="E3609" s="208" t="s">
        <v>138</v>
      </c>
      <c r="F3609" s="209" t="s">
        <v>4950</v>
      </c>
      <c r="G3609" s="210" t="s">
        <v>4952</v>
      </c>
      <c r="H3609" s="211">
        <v>300</v>
      </c>
      <c r="I3609" s="211">
        <v>50</v>
      </c>
      <c r="J3609" s="211">
        <v>4</v>
      </c>
      <c r="K3609" s="212">
        <v>630.73061828480354</v>
      </c>
      <c r="L3609" s="212">
        <v>2.196485647881278</v>
      </c>
      <c r="M3609" s="212">
        <v>0.21154217332561281</v>
      </c>
      <c r="N3609" s="213" t="s">
        <v>4565</v>
      </c>
      <c r="O3609" s="213" t="s">
        <v>4565</v>
      </c>
      <c r="P3609" s="214" t="s">
        <v>4565</v>
      </c>
      <c r="Q3609" s="144"/>
    </row>
    <row r="3610" spans="5:17" x14ac:dyDescent="0.2">
      <c r="E3610" s="208" t="s">
        <v>138</v>
      </c>
      <c r="F3610" s="209" t="s">
        <v>4950</v>
      </c>
      <c r="G3610" s="210" t="s">
        <v>4953</v>
      </c>
      <c r="H3610" s="211">
        <v>300</v>
      </c>
      <c r="I3610" s="211">
        <v>50</v>
      </c>
      <c r="J3610" s="211">
        <v>4</v>
      </c>
      <c r="K3610" s="212">
        <v>485.88416650585373</v>
      </c>
      <c r="L3610" s="212">
        <v>128.40959765968822</v>
      </c>
      <c r="M3610" s="212">
        <v>0.42308434665122563</v>
      </c>
      <c r="N3610" s="213" t="s">
        <v>4565</v>
      </c>
      <c r="O3610" s="213" t="s">
        <v>4565</v>
      </c>
      <c r="P3610" s="214" t="s">
        <v>4565</v>
      </c>
      <c r="Q3610" s="144"/>
    </row>
    <row r="3611" spans="5:17" x14ac:dyDescent="0.2">
      <c r="E3611" s="208" t="s">
        <v>7834</v>
      </c>
      <c r="F3611" s="209" t="s">
        <v>4606</v>
      </c>
      <c r="G3611" s="210" t="s">
        <v>7188</v>
      </c>
      <c r="H3611" s="211">
        <v>300</v>
      </c>
      <c r="I3611" s="211">
        <v>100</v>
      </c>
      <c r="J3611" s="211">
        <v>8</v>
      </c>
      <c r="K3611" s="212">
        <v>5.5911764705714573</v>
      </c>
      <c r="L3611" s="212">
        <v>1081.7009901960269</v>
      </c>
      <c r="M3611" s="212">
        <v>1</v>
      </c>
      <c r="N3611" s="213" t="s">
        <v>225</v>
      </c>
      <c r="O3611" s="213" t="s">
        <v>224</v>
      </c>
      <c r="P3611" s="214" t="s">
        <v>225</v>
      </c>
      <c r="Q3611" s="144"/>
    </row>
    <row r="3612" spans="5:17" x14ac:dyDescent="0.2">
      <c r="E3612" s="208" t="s">
        <v>7834</v>
      </c>
      <c r="F3612" s="209" t="s">
        <v>4606</v>
      </c>
      <c r="G3612" s="210" t="s">
        <v>4607</v>
      </c>
      <c r="H3612" s="211">
        <v>300</v>
      </c>
      <c r="I3612" s="211">
        <v>100</v>
      </c>
      <c r="J3612" s="211">
        <v>8</v>
      </c>
      <c r="K3612" s="212">
        <v>5.5911764705714573</v>
      </c>
      <c r="L3612" s="212">
        <v>1080.8576568627036</v>
      </c>
      <c r="M3612" s="212">
        <v>1</v>
      </c>
      <c r="N3612" s="213" t="s">
        <v>225</v>
      </c>
      <c r="O3612" s="213" t="s">
        <v>224</v>
      </c>
      <c r="P3612" s="214" t="s">
        <v>225</v>
      </c>
      <c r="Q3612" s="144"/>
    </row>
    <row r="3613" spans="5:17" x14ac:dyDescent="0.2">
      <c r="E3613" s="208" t="s">
        <v>7834</v>
      </c>
      <c r="F3613" s="209" t="s">
        <v>4606</v>
      </c>
      <c r="G3613" s="210" t="s">
        <v>4608</v>
      </c>
      <c r="H3613" s="211">
        <v>300</v>
      </c>
      <c r="I3613" s="211">
        <v>100</v>
      </c>
      <c r="J3613" s="211">
        <v>8</v>
      </c>
      <c r="K3613" s="212">
        <v>5.5911764705714573</v>
      </c>
      <c r="L3613" s="212">
        <v>1080.4843235293756</v>
      </c>
      <c r="M3613" s="212">
        <v>1</v>
      </c>
      <c r="N3613" s="213" t="s">
        <v>225</v>
      </c>
      <c r="O3613" s="213" t="s">
        <v>224</v>
      </c>
      <c r="P3613" s="214" t="s">
        <v>225</v>
      </c>
      <c r="Q3613" s="144"/>
    </row>
    <row r="3614" spans="5:17" x14ac:dyDescent="0.2">
      <c r="E3614" s="208" t="s">
        <v>7834</v>
      </c>
      <c r="F3614" s="209" t="s">
        <v>4606</v>
      </c>
      <c r="G3614" s="210" t="s">
        <v>4609</v>
      </c>
      <c r="H3614" s="211">
        <v>300</v>
      </c>
      <c r="I3614" s="211">
        <v>100</v>
      </c>
      <c r="J3614" s="211">
        <v>8</v>
      </c>
      <c r="K3614" s="212">
        <v>5.5911764705714573</v>
      </c>
      <c r="L3614" s="212">
        <v>1110.9996568626775</v>
      </c>
      <c r="M3614" s="212">
        <v>1.2000000000000002</v>
      </c>
      <c r="N3614" s="213" t="s">
        <v>225</v>
      </c>
      <c r="O3614" s="213" t="s">
        <v>224</v>
      </c>
      <c r="P3614" s="214" t="s">
        <v>225</v>
      </c>
      <c r="Q3614" s="144"/>
    </row>
    <row r="3615" spans="5:17" x14ac:dyDescent="0.2">
      <c r="E3615" s="208" t="s">
        <v>7834</v>
      </c>
      <c r="F3615" s="209" t="s">
        <v>4606</v>
      </c>
      <c r="G3615" s="210" t="s">
        <v>4610</v>
      </c>
      <c r="H3615" s="211">
        <v>300</v>
      </c>
      <c r="I3615" s="211">
        <v>100</v>
      </c>
      <c r="J3615" s="211">
        <v>8</v>
      </c>
      <c r="K3615" s="212">
        <v>5.6821568627290509</v>
      </c>
      <c r="L3615" s="212">
        <v>1100.6726568627503</v>
      </c>
      <c r="M3615" s="212">
        <v>0.60000000000000009</v>
      </c>
      <c r="N3615" s="213" t="s">
        <v>225</v>
      </c>
      <c r="O3615" s="213" t="s">
        <v>224</v>
      </c>
      <c r="P3615" s="214" t="s">
        <v>225</v>
      </c>
      <c r="Q3615" s="144"/>
    </row>
    <row r="3616" spans="5:17" x14ac:dyDescent="0.2">
      <c r="E3616" s="208" t="s">
        <v>7834</v>
      </c>
      <c r="F3616" s="209" t="s">
        <v>4606</v>
      </c>
      <c r="G3616" s="210" t="s">
        <v>4611</v>
      </c>
      <c r="H3616" s="211">
        <v>300</v>
      </c>
      <c r="I3616" s="211">
        <v>100</v>
      </c>
      <c r="J3616" s="211">
        <v>8</v>
      </c>
      <c r="K3616" s="212">
        <v>5.5911764705714573</v>
      </c>
      <c r="L3616" s="212">
        <v>928.15599019602928</v>
      </c>
      <c r="M3616" s="212">
        <v>0.60000000000000009</v>
      </c>
      <c r="N3616" s="213" t="s">
        <v>225</v>
      </c>
      <c r="O3616" s="213" t="s">
        <v>224</v>
      </c>
      <c r="P3616" s="214" t="s">
        <v>225</v>
      </c>
      <c r="Q3616" s="144"/>
    </row>
    <row r="3617" spans="5:17" x14ac:dyDescent="0.2">
      <c r="E3617" s="208" t="s">
        <v>7834</v>
      </c>
      <c r="F3617" s="209" t="s">
        <v>4606</v>
      </c>
      <c r="G3617" s="210" t="s">
        <v>4612</v>
      </c>
      <c r="H3617" s="211">
        <v>300</v>
      </c>
      <c r="I3617" s="211">
        <v>100</v>
      </c>
      <c r="J3617" s="211">
        <v>8</v>
      </c>
      <c r="K3617" s="212">
        <v>5.6821568627290509</v>
      </c>
      <c r="L3617" s="212">
        <v>926.75932352938514</v>
      </c>
      <c r="M3617" s="212">
        <v>0.60000000000000009</v>
      </c>
      <c r="N3617" s="213" t="s">
        <v>225</v>
      </c>
      <c r="O3617" s="213" t="s">
        <v>224</v>
      </c>
      <c r="P3617" s="214" t="s">
        <v>225</v>
      </c>
      <c r="Q3617" s="144"/>
    </row>
    <row r="3618" spans="5:17" x14ac:dyDescent="0.2">
      <c r="E3618" s="208" t="s">
        <v>7834</v>
      </c>
      <c r="F3618" s="209" t="s">
        <v>4606</v>
      </c>
      <c r="G3618" s="210" t="s">
        <v>4613</v>
      </c>
      <c r="H3618" s="211">
        <v>300</v>
      </c>
      <c r="I3618" s="211">
        <v>100</v>
      </c>
      <c r="J3618" s="211">
        <v>8</v>
      </c>
      <c r="K3618" s="212">
        <v>5.6821568627290509</v>
      </c>
      <c r="L3618" s="212">
        <v>1117.725990196036</v>
      </c>
      <c r="M3618" s="212">
        <v>0.8</v>
      </c>
      <c r="N3618" s="213" t="s">
        <v>225</v>
      </c>
      <c r="O3618" s="213" t="s">
        <v>224</v>
      </c>
      <c r="P3618" s="214" t="s">
        <v>225</v>
      </c>
      <c r="Q3618" s="144"/>
    </row>
    <row r="3619" spans="5:17" x14ac:dyDescent="0.2">
      <c r="E3619" s="208" t="s">
        <v>39</v>
      </c>
      <c r="F3619" s="209" t="s">
        <v>4614</v>
      </c>
      <c r="G3619" s="210" t="s">
        <v>4615</v>
      </c>
      <c r="H3619" s="211">
        <v>300</v>
      </c>
      <c r="I3619" s="211">
        <v>100</v>
      </c>
      <c r="J3619" s="211">
        <v>8</v>
      </c>
      <c r="K3619" s="212">
        <v>0</v>
      </c>
      <c r="L3619" s="212">
        <v>8612.7966666666325</v>
      </c>
      <c r="M3619" s="212">
        <v>0.60000000000000009</v>
      </c>
      <c r="N3619" s="213" t="s">
        <v>225</v>
      </c>
      <c r="O3619" s="213" t="s">
        <v>224</v>
      </c>
      <c r="P3619" s="214" t="s">
        <v>225</v>
      </c>
      <c r="Q3619" s="144"/>
    </row>
    <row r="3620" spans="5:17" x14ac:dyDescent="0.2">
      <c r="E3620" s="208" t="s">
        <v>39</v>
      </c>
      <c r="F3620" s="209" t="s">
        <v>4614</v>
      </c>
      <c r="G3620" s="210" t="s">
        <v>4616</v>
      </c>
      <c r="H3620" s="211">
        <v>300</v>
      </c>
      <c r="I3620" s="211">
        <v>100</v>
      </c>
      <c r="J3620" s="211">
        <v>8</v>
      </c>
      <c r="K3620" s="212">
        <v>0.75663155309788355</v>
      </c>
      <c r="L3620" s="212">
        <v>3685.5463327032048</v>
      </c>
      <c r="M3620" s="212">
        <v>0.60000000000000009</v>
      </c>
      <c r="N3620" s="213" t="s">
        <v>225</v>
      </c>
      <c r="O3620" s="213" t="s">
        <v>224</v>
      </c>
      <c r="P3620" s="214" t="s">
        <v>225</v>
      </c>
      <c r="Q3620" s="144"/>
    </row>
    <row r="3621" spans="5:17" x14ac:dyDescent="0.2">
      <c r="E3621" s="208" t="s">
        <v>39</v>
      </c>
      <c r="F3621" s="209" t="s">
        <v>4614</v>
      </c>
      <c r="G3621" s="210" t="s">
        <v>4617</v>
      </c>
      <c r="H3621" s="211">
        <v>300</v>
      </c>
      <c r="I3621" s="211">
        <v>100</v>
      </c>
      <c r="J3621" s="211">
        <v>8</v>
      </c>
      <c r="K3621" s="212">
        <v>0</v>
      </c>
      <c r="L3621" s="212">
        <v>8612.7966666666325</v>
      </c>
      <c r="M3621" s="212">
        <v>0.60000000000000009</v>
      </c>
      <c r="N3621" s="213" t="s">
        <v>225</v>
      </c>
      <c r="O3621" s="213" t="s">
        <v>224</v>
      </c>
      <c r="P3621" s="214" t="s">
        <v>225</v>
      </c>
      <c r="Q3621" s="144"/>
    </row>
    <row r="3622" spans="5:17" x14ac:dyDescent="0.2">
      <c r="E3622" s="208" t="s">
        <v>21</v>
      </c>
      <c r="F3622" s="209" t="s">
        <v>4618</v>
      </c>
      <c r="G3622" s="210" t="s">
        <v>4619</v>
      </c>
      <c r="H3622" s="211">
        <v>300</v>
      </c>
      <c r="I3622" s="211">
        <v>50</v>
      </c>
      <c r="J3622" s="211">
        <v>4</v>
      </c>
      <c r="K3622" s="212">
        <v>485.63594349392383</v>
      </c>
      <c r="L3622" s="212">
        <v>1151.79938346313</v>
      </c>
      <c r="M3622" s="212">
        <v>2</v>
      </c>
      <c r="N3622" s="213" t="s">
        <v>224</v>
      </c>
      <c r="O3622" s="213" t="s">
        <v>224</v>
      </c>
      <c r="P3622" s="214" t="s">
        <v>225</v>
      </c>
      <c r="Q3622" s="144"/>
    </row>
    <row r="3623" spans="5:17" x14ac:dyDescent="0.2">
      <c r="E3623" s="208" t="s">
        <v>21</v>
      </c>
      <c r="F3623" s="209" t="s">
        <v>4618</v>
      </c>
      <c r="G3623" s="210" t="s">
        <v>4620</v>
      </c>
      <c r="H3623" s="211">
        <v>300</v>
      </c>
      <c r="I3623" s="211">
        <v>50</v>
      </c>
      <c r="J3623" s="211">
        <v>4</v>
      </c>
      <c r="K3623" s="212">
        <v>453.14859771903434</v>
      </c>
      <c r="L3623" s="212">
        <v>1063.115583203745</v>
      </c>
      <c r="M3623" s="212">
        <v>0.8</v>
      </c>
      <c r="N3623" s="213" t="s">
        <v>224</v>
      </c>
      <c r="O3623" s="213" t="s">
        <v>224</v>
      </c>
      <c r="P3623" s="214" t="s">
        <v>225</v>
      </c>
      <c r="Q3623" s="144"/>
    </row>
    <row r="3624" spans="5:17" x14ac:dyDescent="0.2">
      <c r="E3624" s="208" t="s">
        <v>21</v>
      </c>
      <c r="F3624" s="209" t="s">
        <v>4618</v>
      </c>
      <c r="G3624" s="210" t="s">
        <v>4621</v>
      </c>
      <c r="H3624" s="211">
        <v>300</v>
      </c>
      <c r="I3624" s="211">
        <v>50</v>
      </c>
      <c r="J3624" s="211">
        <v>4</v>
      </c>
      <c r="K3624" s="212">
        <v>459.90193105237853</v>
      </c>
      <c r="L3624" s="212">
        <v>1060.2071266537348</v>
      </c>
      <c r="M3624" s="212">
        <v>1.8</v>
      </c>
      <c r="N3624" s="213" t="s">
        <v>224</v>
      </c>
      <c r="O3624" s="213" t="s">
        <v>224</v>
      </c>
      <c r="P3624" s="214" t="s">
        <v>225</v>
      </c>
      <c r="Q3624" s="144"/>
    </row>
    <row r="3625" spans="5:17" x14ac:dyDescent="0.2">
      <c r="E3625" s="208" t="s">
        <v>21</v>
      </c>
      <c r="F3625" s="209" t="s">
        <v>4618</v>
      </c>
      <c r="G3625" s="210" t="s">
        <v>4622</v>
      </c>
      <c r="H3625" s="211">
        <v>300</v>
      </c>
      <c r="I3625" s="211">
        <v>50</v>
      </c>
      <c r="J3625" s="211">
        <v>4</v>
      </c>
      <c r="K3625" s="212">
        <v>441.21008553656731</v>
      </c>
      <c r="L3625" s="212">
        <v>1013.5686571336812</v>
      </c>
      <c r="M3625" s="212">
        <v>1.2000000000000002</v>
      </c>
      <c r="N3625" s="213" t="s">
        <v>224</v>
      </c>
      <c r="O3625" s="213" t="s">
        <v>224</v>
      </c>
      <c r="P3625" s="214" t="s">
        <v>225</v>
      </c>
      <c r="Q3625" s="144"/>
    </row>
    <row r="3626" spans="5:17" x14ac:dyDescent="0.2">
      <c r="E3626" s="208" t="s">
        <v>50</v>
      </c>
      <c r="F3626" s="209" t="s">
        <v>3314</v>
      </c>
      <c r="G3626" s="210" t="s">
        <v>4623</v>
      </c>
      <c r="H3626" s="211">
        <v>300</v>
      </c>
      <c r="I3626" s="211">
        <v>50</v>
      </c>
      <c r="J3626" s="211">
        <v>4</v>
      </c>
      <c r="K3626" s="212">
        <v>604.43000000005122</v>
      </c>
      <c r="L3626" s="212">
        <v>977.06134759327381</v>
      </c>
      <c r="M3626" s="212">
        <v>4.6000000000000005</v>
      </c>
      <c r="N3626" s="213" t="s">
        <v>224</v>
      </c>
      <c r="O3626" s="213" t="s">
        <v>224</v>
      </c>
      <c r="P3626" s="214" t="s">
        <v>224</v>
      </c>
      <c r="Q3626" s="144"/>
    </row>
    <row r="3627" spans="5:17" x14ac:dyDescent="0.2">
      <c r="E3627" s="208" t="s">
        <v>50</v>
      </c>
      <c r="F3627" s="209" t="s">
        <v>3314</v>
      </c>
      <c r="G3627" s="210" t="s">
        <v>4624</v>
      </c>
      <c r="H3627" s="211">
        <v>300</v>
      </c>
      <c r="I3627" s="211">
        <v>50</v>
      </c>
      <c r="J3627" s="211">
        <v>4</v>
      </c>
      <c r="K3627" s="212">
        <v>373.44000000004894</v>
      </c>
      <c r="L3627" s="212">
        <v>1475.2067857144086</v>
      </c>
      <c r="M3627" s="212">
        <v>9.4</v>
      </c>
      <c r="N3627" s="213" t="s">
        <v>224</v>
      </c>
      <c r="O3627" s="213" t="s">
        <v>224</v>
      </c>
      <c r="P3627" s="214" t="s">
        <v>224</v>
      </c>
      <c r="Q3627" s="144"/>
    </row>
    <row r="3628" spans="5:17" x14ac:dyDescent="0.2">
      <c r="E3628" s="208" t="s">
        <v>7793</v>
      </c>
      <c r="F3628" s="209" t="s">
        <v>4955</v>
      </c>
      <c r="G3628" s="210" t="s">
        <v>4955</v>
      </c>
      <c r="H3628" s="211">
        <v>20</v>
      </c>
      <c r="I3628" s="211">
        <v>10</v>
      </c>
      <c r="J3628" s="211">
        <v>4</v>
      </c>
      <c r="K3628" s="212">
        <v>41.990116033888064</v>
      </c>
      <c r="L3628" s="212">
        <v>38.523333333281336</v>
      </c>
      <c r="M3628" s="212">
        <v>1.6</v>
      </c>
      <c r="N3628" s="213" t="s">
        <v>224</v>
      </c>
      <c r="O3628" s="213" t="s">
        <v>224</v>
      </c>
      <c r="P3628" s="214" t="s">
        <v>225</v>
      </c>
      <c r="Q3628" s="144"/>
    </row>
    <row r="3629" spans="5:17" x14ac:dyDescent="0.2">
      <c r="E3629" s="208" t="s">
        <v>7786</v>
      </c>
      <c r="F3629" s="209" t="s">
        <v>5011</v>
      </c>
      <c r="G3629" s="210" t="s">
        <v>3477</v>
      </c>
      <c r="H3629" s="211">
        <v>300</v>
      </c>
      <c r="I3629" s="211">
        <v>50</v>
      </c>
      <c r="J3629" s="211">
        <v>4</v>
      </c>
      <c r="K3629" s="212">
        <v>275.45333333322782</v>
      </c>
      <c r="L3629" s="212">
        <v>67.980895294076419</v>
      </c>
      <c r="M3629" s="212">
        <v>1.2000000000000002</v>
      </c>
      <c r="N3629" s="213" t="s">
        <v>225</v>
      </c>
      <c r="O3629" s="213" t="s">
        <v>224</v>
      </c>
      <c r="P3629" s="214" t="s">
        <v>225</v>
      </c>
      <c r="Q3629" s="144"/>
    </row>
    <row r="3630" spans="5:17" x14ac:dyDescent="0.2">
      <c r="E3630" s="208" t="s">
        <v>7786</v>
      </c>
      <c r="F3630" s="209" t="s">
        <v>5011</v>
      </c>
      <c r="G3630" s="210" t="s">
        <v>3478</v>
      </c>
      <c r="H3630" s="211">
        <v>300</v>
      </c>
      <c r="I3630" s="211">
        <v>50</v>
      </c>
      <c r="J3630" s="211">
        <v>4</v>
      </c>
      <c r="K3630" s="212">
        <v>266.02666666670939</v>
      </c>
      <c r="L3630" s="212">
        <v>64.578640230148537</v>
      </c>
      <c r="M3630" s="212">
        <v>1</v>
      </c>
      <c r="N3630" s="213" t="s">
        <v>225</v>
      </c>
      <c r="O3630" s="213" t="s">
        <v>224</v>
      </c>
      <c r="P3630" s="214" t="s">
        <v>225</v>
      </c>
      <c r="Q3630" s="144"/>
    </row>
    <row r="3631" spans="5:17" x14ac:dyDescent="0.2">
      <c r="E3631" s="208" t="s">
        <v>21</v>
      </c>
      <c r="F3631" s="209" t="s">
        <v>4625</v>
      </c>
      <c r="G3631" s="210" t="s">
        <v>4626</v>
      </c>
      <c r="H3631" s="211">
        <v>300</v>
      </c>
      <c r="I3631" s="211">
        <v>50</v>
      </c>
      <c r="J3631" s="211">
        <v>4</v>
      </c>
      <c r="K3631" s="212">
        <v>145.53666666664648</v>
      </c>
      <c r="L3631" s="212">
        <v>19.812096219872771</v>
      </c>
      <c r="M3631" s="212">
        <v>1.4000000000000001</v>
      </c>
      <c r="N3631" s="213" t="s">
        <v>225</v>
      </c>
      <c r="O3631" s="213" t="s">
        <v>225</v>
      </c>
      <c r="P3631" s="214" t="s">
        <v>225</v>
      </c>
      <c r="Q3631" s="144"/>
    </row>
    <row r="3632" spans="5:17" x14ac:dyDescent="0.2">
      <c r="E3632" s="208" t="s">
        <v>21</v>
      </c>
      <c r="F3632" s="209" t="s">
        <v>4625</v>
      </c>
      <c r="G3632" s="210" t="s">
        <v>4627</v>
      </c>
      <c r="H3632" s="211">
        <v>300</v>
      </c>
      <c r="I3632" s="211">
        <v>50</v>
      </c>
      <c r="J3632" s="211">
        <v>4</v>
      </c>
      <c r="K3632" s="212">
        <v>253.67999999999302</v>
      </c>
      <c r="L3632" s="212">
        <v>10.700515463901084</v>
      </c>
      <c r="M3632" s="212">
        <v>1.4000000000000001</v>
      </c>
      <c r="N3632" s="213" t="s">
        <v>225</v>
      </c>
      <c r="O3632" s="213" t="s">
        <v>225</v>
      </c>
      <c r="P3632" s="214" t="s">
        <v>225</v>
      </c>
      <c r="Q3632" s="144"/>
    </row>
    <row r="3633" spans="5:17" x14ac:dyDescent="0.2">
      <c r="E3633" s="208" t="s">
        <v>7809</v>
      </c>
      <c r="F3633" s="209" t="s">
        <v>4628</v>
      </c>
      <c r="G3633" s="210" t="s">
        <v>7189</v>
      </c>
      <c r="H3633" s="211">
        <v>300</v>
      </c>
      <c r="I3633" s="211">
        <v>100</v>
      </c>
      <c r="J3633" s="211">
        <v>8</v>
      </c>
      <c r="K3633" s="212">
        <v>164.39481481479791</v>
      </c>
      <c r="L3633" s="212">
        <v>0.67074074073849865</v>
      </c>
      <c r="M3633" s="212">
        <v>0.4</v>
      </c>
      <c r="N3633" s="213" t="s">
        <v>225</v>
      </c>
      <c r="O3633" s="213" t="s">
        <v>225</v>
      </c>
      <c r="P3633" s="214" t="s">
        <v>225</v>
      </c>
      <c r="Q3633" s="144"/>
    </row>
    <row r="3634" spans="5:17" x14ac:dyDescent="0.2">
      <c r="E3634" s="208" t="s">
        <v>7809</v>
      </c>
      <c r="F3634" s="209" t="s">
        <v>4628</v>
      </c>
      <c r="G3634" s="210" t="s">
        <v>7190</v>
      </c>
      <c r="H3634" s="211">
        <v>300</v>
      </c>
      <c r="I3634" s="211">
        <v>100</v>
      </c>
      <c r="J3634" s="211">
        <v>8</v>
      </c>
      <c r="K3634" s="212">
        <v>164.39481481479791</v>
      </c>
      <c r="L3634" s="212">
        <v>0.67074074073849865</v>
      </c>
      <c r="M3634" s="212">
        <v>0.4</v>
      </c>
      <c r="N3634" s="213" t="s">
        <v>225</v>
      </c>
      <c r="O3634" s="213" t="s">
        <v>225</v>
      </c>
      <c r="P3634" s="214" t="s">
        <v>225</v>
      </c>
      <c r="Q3634" s="144"/>
    </row>
    <row r="3635" spans="5:17" x14ac:dyDescent="0.2">
      <c r="E3635" s="208" t="s">
        <v>7809</v>
      </c>
      <c r="F3635" s="209" t="s">
        <v>4628</v>
      </c>
      <c r="G3635" s="210" t="s">
        <v>7191</v>
      </c>
      <c r="H3635" s="211">
        <v>300</v>
      </c>
      <c r="I3635" s="211">
        <v>100</v>
      </c>
      <c r="J3635" s="211">
        <v>8</v>
      </c>
      <c r="K3635" s="212">
        <v>164.39481481479791</v>
      </c>
      <c r="L3635" s="212">
        <v>0.67074074073849865</v>
      </c>
      <c r="M3635" s="212">
        <v>0.4</v>
      </c>
      <c r="N3635" s="213" t="s">
        <v>225</v>
      </c>
      <c r="O3635" s="213" t="s">
        <v>225</v>
      </c>
      <c r="P3635" s="214" t="s">
        <v>225</v>
      </c>
      <c r="Q3635" s="144"/>
    </row>
    <row r="3636" spans="5:17" x14ac:dyDescent="0.2">
      <c r="E3636" s="208" t="s">
        <v>7809</v>
      </c>
      <c r="F3636" s="209" t="s">
        <v>4628</v>
      </c>
      <c r="G3636" s="210" t="s">
        <v>7192</v>
      </c>
      <c r="H3636" s="211">
        <v>300</v>
      </c>
      <c r="I3636" s="211">
        <v>100</v>
      </c>
      <c r="J3636" s="211">
        <v>8</v>
      </c>
      <c r="K3636" s="212">
        <v>164.39481481479791</v>
      </c>
      <c r="L3636" s="212">
        <v>0.67074074073849865</v>
      </c>
      <c r="M3636" s="212">
        <v>0.4</v>
      </c>
      <c r="N3636" s="213" t="s">
        <v>225</v>
      </c>
      <c r="O3636" s="213" t="s">
        <v>225</v>
      </c>
      <c r="P3636" s="214" t="s">
        <v>225</v>
      </c>
      <c r="Q3636" s="144"/>
    </row>
    <row r="3637" spans="5:17" x14ac:dyDescent="0.2">
      <c r="E3637" s="208" t="s">
        <v>7809</v>
      </c>
      <c r="F3637" s="209" t="s">
        <v>4628</v>
      </c>
      <c r="G3637" s="210" t="s">
        <v>7193</v>
      </c>
      <c r="H3637" s="211">
        <v>300</v>
      </c>
      <c r="I3637" s="211">
        <v>100</v>
      </c>
      <c r="J3637" s="211">
        <v>8</v>
      </c>
      <c r="K3637" s="212">
        <v>164.39481481479791</v>
      </c>
      <c r="L3637" s="212">
        <v>0.67074074073849865</v>
      </c>
      <c r="M3637" s="212">
        <v>0.4</v>
      </c>
      <c r="N3637" s="213" t="s">
        <v>225</v>
      </c>
      <c r="O3637" s="213" t="s">
        <v>225</v>
      </c>
      <c r="P3637" s="214" t="s">
        <v>225</v>
      </c>
      <c r="Q3637" s="144"/>
    </row>
    <row r="3638" spans="5:17" x14ac:dyDescent="0.2">
      <c r="E3638" s="208" t="s">
        <v>7809</v>
      </c>
      <c r="F3638" s="209" t="s">
        <v>4628</v>
      </c>
      <c r="G3638" s="210" t="s">
        <v>7194</v>
      </c>
      <c r="H3638" s="211">
        <v>300</v>
      </c>
      <c r="I3638" s="211">
        <v>100</v>
      </c>
      <c r="J3638" s="211">
        <v>8</v>
      </c>
      <c r="K3638" s="212">
        <v>164.39481481479791</v>
      </c>
      <c r="L3638" s="212">
        <v>0.67074074073849865</v>
      </c>
      <c r="M3638" s="212">
        <v>0.4</v>
      </c>
      <c r="N3638" s="213" t="s">
        <v>225</v>
      </c>
      <c r="O3638" s="213" t="s">
        <v>225</v>
      </c>
      <c r="P3638" s="214" t="s">
        <v>225</v>
      </c>
      <c r="Q3638" s="144"/>
    </row>
    <row r="3639" spans="5:17" x14ac:dyDescent="0.2">
      <c r="E3639" s="208" t="s">
        <v>7809</v>
      </c>
      <c r="F3639" s="209" t="s">
        <v>4628</v>
      </c>
      <c r="G3639" s="210" t="s">
        <v>7195</v>
      </c>
      <c r="H3639" s="211">
        <v>300</v>
      </c>
      <c r="I3639" s="211">
        <v>100</v>
      </c>
      <c r="J3639" s="211">
        <v>8</v>
      </c>
      <c r="K3639" s="212">
        <v>164.39481481479791</v>
      </c>
      <c r="L3639" s="212">
        <v>0.67074074073849865</v>
      </c>
      <c r="M3639" s="212">
        <v>0.4</v>
      </c>
      <c r="N3639" s="213" t="s">
        <v>225</v>
      </c>
      <c r="O3639" s="213" t="s">
        <v>225</v>
      </c>
      <c r="P3639" s="214" t="s">
        <v>225</v>
      </c>
      <c r="Q3639" s="144"/>
    </row>
    <row r="3640" spans="5:17" x14ac:dyDescent="0.2">
      <c r="E3640" s="208" t="s">
        <v>7809</v>
      </c>
      <c r="F3640" s="209" t="s">
        <v>4628</v>
      </c>
      <c r="G3640" s="210" t="s">
        <v>7196</v>
      </c>
      <c r="H3640" s="211">
        <v>300</v>
      </c>
      <c r="I3640" s="211">
        <v>100</v>
      </c>
      <c r="J3640" s="211">
        <v>8</v>
      </c>
      <c r="K3640" s="212">
        <v>164.39481481479791</v>
      </c>
      <c r="L3640" s="212">
        <v>0.67074074073849865</v>
      </c>
      <c r="M3640" s="212">
        <v>0.4</v>
      </c>
      <c r="N3640" s="213" t="s">
        <v>225</v>
      </c>
      <c r="O3640" s="213" t="s">
        <v>225</v>
      </c>
      <c r="P3640" s="214" t="s">
        <v>225</v>
      </c>
      <c r="Q3640" s="144"/>
    </row>
    <row r="3641" spans="5:17" x14ac:dyDescent="0.2">
      <c r="E3641" s="208" t="s">
        <v>7809</v>
      </c>
      <c r="F3641" s="209" t="s">
        <v>4628</v>
      </c>
      <c r="G3641" s="210" t="s">
        <v>7197</v>
      </c>
      <c r="H3641" s="211">
        <v>300</v>
      </c>
      <c r="I3641" s="211">
        <v>100</v>
      </c>
      <c r="J3641" s="211">
        <v>8</v>
      </c>
      <c r="K3641" s="212">
        <v>164.39481481479791</v>
      </c>
      <c r="L3641" s="212">
        <v>0.67074074073849865</v>
      </c>
      <c r="M3641" s="212">
        <v>0.4</v>
      </c>
      <c r="N3641" s="213" t="s">
        <v>225</v>
      </c>
      <c r="O3641" s="213" t="s">
        <v>225</v>
      </c>
      <c r="P3641" s="214" t="s">
        <v>225</v>
      </c>
      <c r="Q3641" s="144"/>
    </row>
    <row r="3642" spans="5:17" x14ac:dyDescent="0.2">
      <c r="E3642" s="208" t="s">
        <v>7818</v>
      </c>
      <c r="F3642" s="209" t="s">
        <v>7211</v>
      </c>
      <c r="G3642" s="210" t="s">
        <v>4629</v>
      </c>
      <c r="H3642" s="211">
        <v>750</v>
      </c>
      <c r="I3642" s="211">
        <v>200</v>
      </c>
      <c r="J3642" s="211">
        <v>12</v>
      </c>
      <c r="K3642" s="212">
        <v>403.93333333327905</v>
      </c>
      <c r="L3642" s="212">
        <v>1235.7272047427564</v>
      </c>
      <c r="M3642" s="212">
        <v>5.2</v>
      </c>
      <c r="N3642" s="213" t="s">
        <v>225</v>
      </c>
      <c r="O3642" s="213" t="s">
        <v>224</v>
      </c>
      <c r="P3642" s="214" t="s">
        <v>225</v>
      </c>
      <c r="Q3642" s="144"/>
    </row>
    <row r="3643" spans="5:17" x14ac:dyDescent="0.2">
      <c r="E3643" s="208" t="s">
        <v>32</v>
      </c>
      <c r="F3643" s="209" t="s">
        <v>4630</v>
      </c>
      <c r="G3643" s="210" t="s">
        <v>4631</v>
      </c>
      <c r="H3643" s="211">
        <v>300</v>
      </c>
      <c r="I3643" s="211">
        <v>100</v>
      </c>
      <c r="J3643" s="211">
        <v>8</v>
      </c>
      <c r="K3643" s="212">
        <v>580.64127777779947</v>
      </c>
      <c r="L3643" s="212">
        <v>713.41777777779816</v>
      </c>
      <c r="M3643" s="212">
        <v>1.8</v>
      </c>
      <c r="N3643" s="213" t="s">
        <v>224</v>
      </c>
      <c r="O3643" s="213" t="s">
        <v>224</v>
      </c>
      <c r="P3643" s="214" t="s">
        <v>225</v>
      </c>
      <c r="Q3643" s="144"/>
    </row>
    <row r="3644" spans="5:17" x14ac:dyDescent="0.2">
      <c r="E3644" s="208" t="s">
        <v>32</v>
      </c>
      <c r="F3644" s="209" t="s">
        <v>4630</v>
      </c>
      <c r="G3644" s="210" t="s">
        <v>4632</v>
      </c>
      <c r="H3644" s="211">
        <v>300</v>
      </c>
      <c r="I3644" s="211">
        <v>100</v>
      </c>
      <c r="J3644" s="211">
        <v>8</v>
      </c>
      <c r="K3644" s="212">
        <v>586.14461111115531</v>
      </c>
      <c r="L3644" s="212">
        <v>421.54777777772125</v>
      </c>
      <c r="M3644" s="212">
        <v>1.4000000000000001</v>
      </c>
      <c r="N3644" s="213" t="s">
        <v>224</v>
      </c>
      <c r="O3644" s="213" t="s">
        <v>224</v>
      </c>
      <c r="P3644" s="214" t="s">
        <v>225</v>
      </c>
      <c r="Q3644" s="144"/>
    </row>
    <row r="3645" spans="5:17" x14ac:dyDescent="0.2">
      <c r="E3645" s="208" t="s">
        <v>32</v>
      </c>
      <c r="F3645" s="209" t="s">
        <v>4630</v>
      </c>
      <c r="G3645" s="210" t="s">
        <v>4633</v>
      </c>
      <c r="H3645" s="211">
        <v>300</v>
      </c>
      <c r="I3645" s="211">
        <v>100</v>
      </c>
      <c r="J3645" s="211">
        <v>8</v>
      </c>
      <c r="K3645" s="212">
        <v>547.30461111115289</v>
      </c>
      <c r="L3645" s="212">
        <v>302.44444444434214</v>
      </c>
      <c r="M3645" s="212">
        <v>2</v>
      </c>
      <c r="N3645" s="213" t="s">
        <v>224</v>
      </c>
      <c r="O3645" s="213" t="s">
        <v>224</v>
      </c>
      <c r="P3645" s="214" t="s">
        <v>225</v>
      </c>
      <c r="Q3645" s="144"/>
    </row>
    <row r="3646" spans="5:17" x14ac:dyDescent="0.2">
      <c r="E3646" s="208" t="s">
        <v>32</v>
      </c>
      <c r="F3646" s="209" t="s">
        <v>4630</v>
      </c>
      <c r="G3646" s="210" t="s">
        <v>4634</v>
      </c>
      <c r="H3646" s="211">
        <v>300</v>
      </c>
      <c r="I3646" s="211">
        <v>100</v>
      </c>
      <c r="J3646" s="211">
        <v>8</v>
      </c>
      <c r="K3646" s="212">
        <v>147.43127777776681</v>
      </c>
      <c r="L3646" s="212">
        <v>4542.1111111110868</v>
      </c>
      <c r="M3646" s="212">
        <v>6.6000000000000005</v>
      </c>
      <c r="N3646" s="213" t="s">
        <v>225</v>
      </c>
      <c r="O3646" s="213" t="s">
        <v>224</v>
      </c>
      <c r="P3646" s="214" t="s">
        <v>225</v>
      </c>
      <c r="Q3646" s="144"/>
    </row>
    <row r="3647" spans="5:17" x14ac:dyDescent="0.2">
      <c r="E3647" s="208" t="s">
        <v>32</v>
      </c>
      <c r="F3647" s="209" t="s">
        <v>4630</v>
      </c>
      <c r="G3647" s="210" t="s">
        <v>4635</v>
      </c>
      <c r="H3647" s="211">
        <v>300</v>
      </c>
      <c r="I3647" s="211">
        <v>100</v>
      </c>
      <c r="J3647" s="211">
        <v>8</v>
      </c>
      <c r="K3647" s="212">
        <v>504.1612777778297</v>
      </c>
      <c r="L3647" s="212">
        <v>657.15111111107717</v>
      </c>
      <c r="M3647" s="212">
        <v>1.2000000000000002</v>
      </c>
      <c r="N3647" s="213" t="s">
        <v>224</v>
      </c>
      <c r="O3647" s="213" t="s">
        <v>224</v>
      </c>
      <c r="P3647" s="214" t="s">
        <v>225</v>
      </c>
      <c r="Q3647" s="144"/>
    </row>
    <row r="3648" spans="5:17" x14ac:dyDescent="0.2">
      <c r="E3648" s="208" t="s">
        <v>2391</v>
      </c>
      <c r="F3648" s="209" t="s">
        <v>4636</v>
      </c>
      <c r="G3648" s="210" t="s">
        <v>4637</v>
      </c>
      <c r="H3648" s="211">
        <v>400</v>
      </c>
      <c r="I3648" s="211">
        <v>100</v>
      </c>
      <c r="J3648" s="211">
        <v>8</v>
      </c>
      <c r="K3648" s="212">
        <v>215.81566940283543</v>
      </c>
      <c r="L3648" s="212">
        <v>216.93831273389256</v>
      </c>
      <c r="M3648" s="212">
        <v>3.6</v>
      </c>
      <c r="N3648" s="213" t="s">
        <v>225</v>
      </c>
      <c r="O3648" s="213" t="s">
        <v>224</v>
      </c>
      <c r="P3648" s="214" t="s">
        <v>225</v>
      </c>
      <c r="Q3648" s="144"/>
    </row>
    <row r="3649" spans="5:17" x14ac:dyDescent="0.2">
      <c r="E3649" s="208" t="s">
        <v>2391</v>
      </c>
      <c r="F3649" s="209" t="s">
        <v>4636</v>
      </c>
      <c r="G3649" s="210" t="s">
        <v>4638</v>
      </c>
      <c r="H3649" s="211">
        <v>400</v>
      </c>
      <c r="I3649" s="211">
        <v>100</v>
      </c>
      <c r="J3649" s="211">
        <v>8</v>
      </c>
      <c r="K3649" s="212">
        <v>161.64320313234629</v>
      </c>
      <c r="L3649" s="212">
        <v>179.87046765414402</v>
      </c>
      <c r="M3649" s="212">
        <v>2.8000000000000003</v>
      </c>
      <c r="N3649" s="213" t="s">
        <v>225</v>
      </c>
      <c r="O3649" s="213" t="s">
        <v>224</v>
      </c>
      <c r="P3649" s="214" t="s">
        <v>225</v>
      </c>
      <c r="Q3649" s="144"/>
    </row>
    <row r="3650" spans="5:17" x14ac:dyDescent="0.2">
      <c r="E3650" s="208" t="s">
        <v>2391</v>
      </c>
      <c r="F3650" s="209" t="s">
        <v>4636</v>
      </c>
      <c r="G3650" s="210" t="s">
        <v>4639</v>
      </c>
      <c r="H3650" s="211">
        <v>400</v>
      </c>
      <c r="I3650" s="211">
        <v>100</v>
      </c>
      <c r="J3650" s="211">
        <v>8</v>
      </c>
      <c r="K3650" s="212">
        <v>136.98297858303178</v>
      </c>
      <c r="L3650" s="212">
        <v>330.10971678437932</v>
      </c>
      <c r="M3650" s="212">
        <v>7.6000000000000005</v>
      </c>
      <c r="N3650" s="213" t="s">
        <v>225</v>
      </c>
      <c r="O3650" s="213" t="s">
        <v>224</v>
      </c>
      <c r="P3650" s="214" t="s">
        <v>225</v>
      </c>
      <c r="Q3650" s="144"/>
    </row>
    <row r="3651" spans="5:17" x14ac:dyDescent="0.2">
      <c r="E3651" s="208" t="s">
        <v>195</v>
      </c>
      <c r="F3651" s="209" t="s">
        <v>4975</v>
      </c>
      <c r="G3651" s="210" t="s">
        <v>4975</v>
      </c>
      <c r="H3651" s="211">
        <v>300</v>
      </c>
      <c r="I3651" s="211">
        <v>50</v>
      </c>
      <c r="J3651" s="211">
        <v>4</v>
      </c>
      <c r="K3651" s="212">
        <v>2238.4641084694645</v>
      </c>
      <c r="L3651" s="212">
        <v>480.61693331699485</v>
      </c>
      <c r="M3651" s="212">
        <v>14.116493313521545</v>
      </c>
      <c r="N3651" s="213" t="s">
        <v>4565</v>
      </c>
      <c r="O3651" s="213" t="s">
        <v>4565</v>
      </c>
      <c r="P3651" s="214" t="s">
        <v>4565</v>
      </c>
      <c r="Q3651" s="144"/>
    </row>
    <row r="3652" spans="5:17" x14ac:dyDescent="0.2">
      <c r="E3652" s="208" t="s">
        <v>7797</v>
      </c>
      <c r="F3652" s="209" t="s">
        <v>4915</v>
      </c>
      <c r="G3652" s="210" t="s">
        <v>4916</v>
      </c>
      <c r="H3652" s="211">
        <v>750</v>
      </c>
      <c r="I3652" s="211">
        <v>200</v>
      </c>
      <c r="J3652" s="211">
        <v>12</v>
      </c>
      <c r="K3652" s="212">
        <v>667.60999999993953</v>
      </c>
      <c r="L3652" s="212">
        <v>585.60743649758808</v>
      </c>
      <c r="M3652" s="212">
        <v>1.6</v>
      </c>
      <c r="N3652" s="213" t="s">
        <v>225</v>
      </c>
      <c r="O3652" s="213" t="s">
        <v>224</v>
      </c>
      <c r="P3652" s="214" t="s">
        <v>225</v>
      </c>
      <c r="Q3652" s="145"/>
    </row>
    <row r="3653" spans="5:17" x14ac:dyDescent="0.2">
      <c r="E3653" s="208" t="s">
        <v>7797</v>
      </c>
      <c r="F3653" s="209" t="s">
        <v>4915</v>
      </c>
      <c r="G3653" s="210" t="s">
        <v>4917</v>
      </c>
      <c r="H3653" s="211">
        <v>750</v>
      </c>
      <c r="I3653" s="211">
        <v>200</v>
      </c>
      <c r="J3653" s="211">
        <v>12</v>
      </c>
      <c r="K3653" s="212">
        <v>661.71999999991385</v>
      </c>
      <c r="L3653" s="212">
        <v>495.83847527330585</v>
      </c>
      <c r="M3653" s="212">
        <v>1.2000000000000002</v>
      </c>
      <c r="N3653" s="213" t="s">
        <v>225</v>
      </c>
      <c r="O3653" s="213" t="s">
        <v>224</v>
      </c>
      <c r="P3653" s="214" t="s">
        <v>225</v>
      </c>
      <c r="Q3653" s="144"/>
    </row>
    <row r="3654" spans="5:17" x14ac:dyDescent="0.2">
      <c r="E3654" s="208" t="s">
        <v>138</v>
      </c>
      <c r="F3654" s="209" t="s">
        <v>7791</v>
      </c>
      <c r="G3654" s="210" t="s">
        <v>4920</v>
      </c>
      <c r="H3654" s="211">
        <v>750</v>
      </c>
      <c r="I3654" s="211">
        <v>200</v>
      </c>
      <c r="J3654" s="211">
        <v>12</v>
      </c>
      <c r="K3654" s="212">
        <v>729.43000000000472</v>
      </c>
      <c r="L3654" s="212">
        <v>219.16852352305796</v>
      </c>
      <c r="M3654" s="212">
        <v>3</v>
      </c>
      <c r="N3654" s="213" t="s">
        <v>225</v>
      </c>
      <c r="O3654" s="213" t="s">
        <v>224</v>
      </c>
      <c r="P3654" s="214" t="s">
        <v>225</v>
      </c>
      <c r="Q3654" s="144"/>
    </row>
    <row r="3655" spans="5:17" x14ac:dyDescent="0.2">
      <c r="E3655" s="208" t="s">
        <v>138</v>
      </c>
      <c r="F3655" s="209" t="s">
        <v>7791</v>
      </c>
      <c r="G3655" s="210" t="s">
        <v>4921</v>
      </c>
      <c r="H3655" s="211">
        <v>750</v>
      </c>
      <c r="I3655" s="211">
        <v>200</v>
      </c>
      <c r="J3655" s="211">
        <v>12</v>
      </c>
      <c r="K3655" s="212">
        <v>1088.9233333332929</v>
      </c>
      <c r="L3655" s="212">
        <v>73.93355983589727</v>
      </c>
      <c r="M3655" s="212">
        <v>0.60000000000000009</v>
      </c>
      <c r="N3655" s="213" t="s">
        <v>224</v>
      </c>
      <c r="O3655" s="213" t="s">
        <v>225</v>
      </c>
      <c r="P3655" s="214" t="s">
        <v>225</v>
      </c>
      <c r="Q3655" s="144"/>
    </row>
    <row r="3656" spans="5:17" x14ac:dyDescent="0.2">
      <c r="E3656" s="208" t="s">
        <v>138</v>
      </c>
      <c r="F3656" s="209" t="s">
        <v>7791</v>
      </c>
      <c r="G3656" s="210" t="s">
        <v>4922</v>
      </c>
      <c r="H3656" s="211">
        <v>750</v>
      </c>
      <c r="I3656" s="211">
        <v>200</v>
      </c>
      <c r="J3656" s="211">
        <v>12</v>
      </c>
      <c r="K3656" s="212">
        <v>382.02333333331626</v>
      </c>
      <c r="L3656" s="212">
        <v>43.709397272710135</v>
      </c>
      <c r="M3656" s="212">
        <v>0.4</v>
      </c>
      <c r="N3656" s="213" t="s">
        <v>225</v>
      </c>
      <c r="O3656" s="213" t="s">
        <v>225</v>
      </c>
      <c r="P3656" s="214" t="s">
        <v>225</v>
      </c>
      <c r="Q3656" s="144"/>
    </row>
    <row r="3657" spans="5:17" x14ac:dyDescent="0.2">
      <c r="E3657" s="208" t="s">
        <v>7792</v>
      </c>
      <c r="F3657" s="209" t="s">
        <v>2386</v>
      </c>
      <c r="G3657" s="210" t="s">
        <v>2386</v>
      </c>
      <c r="H3657" s="211">
        <v>300</v>
      </c>
      <c r="I3657" s="211">
        <v>50</v>
      </c>
      <c r="J3657" s="211">
        <v>4</v>
      </c>
      <c r="K3657" s="212">
        <v>268.70920401839891</v>
      </c>
      <c r="L3657" s="212">
        <v>234.17313229124241</v>
      </c>
      <c r="M3657" s="212">
        <v>19.484234930448217</v>
      </c>
      <c r="N3657" s="213" t="s">
        <v>4565</v>
      </c>
      <c r="O3657" s="213" t="s">
        <v>4565</v>
      </c>
      <c r="P3657" s="214" t="s">
        <v>4565</v>
      </c>
      <c r="Q3657" s="144"/>
    </row>
    <row r="3658" spans="5:17" x14ac:dyDescent="0.2">
      <c r="E3658" s="208" t="s">
        <v>21</v>
      </c>
      <c r="F3658" s="209" t="s">
        <v>21</v>
      </c>
      <c r="G3658" s="210" t="s">
        <v>4640</v>
      </c>
      <c r="H3658" s="211">
        <v>400</v>
      </c>
      <c r="I3658" s="211">
        <v>100</v>
      </c>
      <c r="J3658" s="211">
        <v>8</v>
      </c>
      <c r="K3658" s="212">
        <v>571.89333333332331</v>
      </c>
      <c r="L3658" s="212">
        <v>30.359198312243429</v>
      </c>
      <c r="M3658" s="212">
        <v>1.8</v>
      </c>
      <c r="N3658" s="213" t="s">
        <v>224</v>
      </c>
      <c r="O3658" s="213" t="s">
        <v>225</v>
      </c>
      <c r="P3658" s="214" t="s">
        <v>225</v>
      </c>
      <c r="Q3658" s="144"/>
    </row>
    <row r="3659" spans="5:17" x14ac:dyDescent="0.2">
      <c r="E3659" s="208" t="s">
        <v>21</v>
      </c>
      <c r="F3659" s="209" t="s">
        <v>21</v>
      </c>
      <c r="G3659" s="210" t="s">
        <v>4641</v>
      </c>
      <c r="H3659" s="211">
        <v>400</v>
      </c>
      <c r="I3659" s="211">
        <v>100</v>
      </c>
      <c r="J3659" s="211">
        <v>8</v>
      </c>
      <c r="K3659" s="212">
        <v>525.81999999987897</v>
      </c>
      <c r="L3659" s="212">
        <v>17.115977496544598</v>
      </c>
      <c r="M3659" s="212">
        <v>1.8</v>
      </c>
      <c r="N3659" s="213" t="s">
        <v>224</v>
      </c>
      <c r="O3659" s="213" t="s">
        <v>225</v>
      </c>
      <c r="P3659" s="214" t="s">
        <v>225</v>
      </c>
      <c r="Q3659" s="144"/>
    </row>
    <row r="3660" spans="5:17" x14ac:dyDescent="0.2">
      <c r="E3660" s="208" t="s">
        <v>72</v>
      </c>
      <c r="F3660" s="209" t="s">
        <v>4642</v>
      </c>
      <c r="G3660" s="210" t="s">
        <v>4643</v>
      </c>
      <c r="H3660" s="211">
        <v>300</v>
      </c>
      <c r="I3660" s="211">
        <v>100</v>
      </c>
      <c r="J3660" s="211">
        <v>8</v>
      </c>
      <c r="K3660" s="212">
        <v>265.56000000005588</v>
      </c>
      <c r="L3660" s="212">
        <v>568.39454545449064</v>
      </c>
      <c r="M3660" s="212">
        <v>7.2</v>
      </c>
      <c r="N3660" s="213" t="s">
        <v>225</v>
      </c>
      <c r="O3660" s="213" t="s">
        <v>224</v>
      </c>
      <c r="P3660" s="214" t="s">
        <v>225</v>
      </c>
      <c r="Q3660" s="144"/>
    </row>
    <row r="3661" spans="5:17" x14ac:dyDescent="0.2">
      <c r="E3661" s="208" t="s">
        <v>72</v>
      </c>
      <c r="F3661" s="209" t="s">
        <v>4642</v>
      </c>
      <c r="G3661" s="210" t="s">
        <v>4644</v>
      </c>
      <c r="H3661" s="211">
        <v>300</v>
      </c>
      <c r="I3661" s="211">
        <v>100</v>
      </c>
      <c r="J3661" s="211">
        <v>8</v>
      </c>
      <c r="K3661" s="212">
        <v>359.9900000000722</v>
      </c>
      <c r="L3661" s="212">
        <v>451.98212121201959</v>
      </c>
      <c r="M3661" s="212">
        <v>7</v>
      </c>
      <c r="N3661" s="213" t="s">
        <v>224</v>
      </c>
      <c r="O3661" s="213" t="s">
        <v>224</v>
      </c>
      <c r="P3661" s="214" t="s">
        <v>225</v>
      </c>
      <c r="Q3661" s="144"/>
    </row>
    <row r="3662" spans="5:17" x14ac:dyDescent="0.2">
      <c r="E3662" s="208" t="s">
        <v>7802</v>
      </c>
      <c r="F3662" s="209" t="s">
        <v>4645</v>
      </c>
      <c r="G3662" s="210" t="s">
        <v>4646</v>
      </c>
      <c r="H3662" s="211">
        <v>300</v>
      </c>
      <c r="I3662" s="211">
        <v>50</v>
      </c>
      <c r="J3662" s="211">
        <v>4</v>
      </c>
      <c r="K3662" s="212">
        <v>366.08644444453648</v>
      </c>
      <c r="L3662" s="212">
        <v>48.573563218356412</v>
      </c>
      <c r="M3662" s="212">
        <v>7.4</v>
      </c>
      <c r="N3662" s="213" t="s">
        <v>224</v>
      </c>
      <c r="O3662" s="213" t="s">
        <v>225</v>
      </c>
      <c r="P3662" s="214" t="s">
        <v>224</v>
      </c>
      <c r="Q3662" s="144"/>
    </row>
    <row r="3663" spans="5:17" x14ac:dyDescent="0.2">
      <c r="E3663" s="208" t="s">
        <v>36</v>
      </c>
      <c r="F3663" s="209" t="s">
        <v>4647</v>
      </c>
      <c r="G3663" s="210" t="s">
        <v>4648</v>
      </c>
      <c r="H3663" s="211">
        <v>300</v>
      </c>
      <c r="I3663" s="211">
        <v>100</v>
      </c>
      <c r="J3663" s="211">
        <v>8</v>
      </c>
      <c r="K3663" s="212">
        <v>3.8051325539091572</v>
      </c>
      <c r="L3663" s="212">
        <v>153.74939393938564</v>
      </c>
      <c r="M3663" s="212">
        <v>0.8</v>
      </c>
      <c r="N3663" s="213" t="s">
        <v>225</v>
      </c>
      <c r="O3663" s="213" t="s">
        <v>224</v>
      </c>
      <c r="P3663" s="214" t="s">
        <v>225</v>
      </c>
      <c r="Q3663" s="144"/>
    </row>
    <row r="3664" spans="5:17" x14ac:dyDescent="0.2">
      <c r="E3664" s="208" t="s">
        <v>36</v>
      </c>
      <c r="F3664" s="209" t="s">
        <v>4647</v>
      </c>
      <c r="G3664" s="210" t="s">
        <v>4649</v>
      </c>
      <c r="H3664" s="211">
        <v>300</v>
      </c>
      <c r="I3664" s="211">
        <v>100</v>
      </c>
      <c r="J3664" s="211">
        <v>8</v>
      </c>
      <c r="K3664" s="212">
        <v>3.8040771967662588</v>
      </c>
      <c r="L3664" s="212">
        <v>156.81833333332034</v>
      </c>
      <c r="M3664" s="212">
        <v>1</v>
      </c>
      <c r="N3664" s="213" t="s">
        <v>225</v>
      </c>
      <c r="O3664" s="213" t="s">
        <v>224</v>
      </c>
      <c r="P3664" s="214" t="s">
        <v>225</v>
      </c>
      <c r="Q3664" s="144"/>
    </row>
    <row r="3665" spans="5:17" x14ac:dyDescent="0.2">
      <c r="E3665" s="208" t="s">
        <v>36</v>
      </c>
      <c r="F3665" s="209" t="s">
        <v>4647</v>
      </c>
      <c r="G3665" s="210" t="s">
        <v>4650</v>
      </c>
      <c r="H3665" s="211">
        <v>300</v>
      </c>
      <c r="I3665" s="211">
        <v>100</v>
      </c>
      <c r="J3665" s="211">
        <v>8</v>
      </c>
      <c r="K3665" s="212">
        <v>4.3954105301071404</v>
      </c>
      <c r="L3665" s="212">
        <v>156.3883333333506</v>
      </c>
      <c r="M3665" s="212">
        <v>1</v>
      </c>
      <c r="N3665" s="213" t="s">
        <v>225</v>
      </c>
      <c r="O3665" s="213" t="s">
        <v>224</v>
      </c>
      <c r="P3665" s="214" t="s">
        <v>225</v>
      </c>
      <c r="Q3665" s="144"/>
    </row>
    <row r="3666" spans="5:17" x14ac:dyDescent="0.2">
      <c r="E3666" s="208" t="s">
        <v>7819</v>
      </c>
      <c r="F3666" s="209" t="s">
        <v>7820</v>
      </c>
      <c r="G3666" s="210" t="s">
        <v>4979</v>
      </c>
      <c r="H3666" s="211">
        <v>20</v>
      </c>
      <c r="I3666" s="211">
        <v>10</v>
      </c>
      <c r="J3666" s="211">
        <v>4</v>
      </c>
      <c r="K3666" s="212">
        <v>64.229174189365864</v>
      </c>
      <c r="L3666" s="212">
        <v>76.611783804742799</v>
      </c>
      <c r="M3666" s="212">
        <v>2.4158677685950409</v>
      </c>
      <c r="N3666" s="213" t="s">
        <v>4565</v>
      </c>
      <c r="O3666" s="213" t="s">
        <v>4565</v>
      </c>
      <c r="P3666" s="214" t="s">
        <v>4565</v>
      </c>
      <c r="Q3666" s="144"/>
    </row>
    <row r="3667" spans="5:17" x14ac:dyDescent="0.2">
      <c r="E3667" s="208" t="s">
        <v>7809</v>
      </c>
      <c r="F3667" s="209" t="s">
        <v>4651</v>
      </c>
      <c r="G3667" s="210" t="s">
        <v>4652</v>
      </c>
      <c r="H3667" s="211">
        <v>300</v>
      </c>
      <c r="I3667" s="211">
        <v>100</v>
      </c>
      <c r="J3667" s="211">
        <v>8</v>
      </c>
      <c r="K3667" s="212">
        <v>101.41111111107166</v>
      </c>
      <c r="L3667" s="212">
        <v>50.911666666652309</v>
      </c>
      <c r="M3667" s="212">
        <v>2.2000000000000002</v>
      </c>
      <c r="N3667" s="213" t="s">
        <v>225</v>
      </c>
      <c r="O3667" s="213" t="s">
        <v>225</v>
      </c>
      <c r="P3667" s="214" t="s">
        <v>225</v>
      </c>
      <c r="Q3667" s="144"/>
    </row>
    <row r="3668" spans="5:17" x14ac:dyDescent="0.2">
      <c r="E3668" s="208" t="s">
        <v>7809</v>
      </c>
      <c r="F3668" s="209" t="s">
        <v>4651</v>
      </c>
      <c r="G3668" s="210" t="s">
        <v>4653</v>
      </c>
      <c r="H3668" s="211">
        <v>300</v>
      </c>
      <c r="I3668" s="211">
        <v>100</v>
      </c>
      <c r="J3668" s="211">
        <v>8</v>
      </c>
      <c r="K3668" s="212">
        <v>101.41111111107166</v>
      </c>
      <c r="L3668" s="212">
        <v>50.911666666652309</v>
      </c>
      <c r="M3668" s="212">
        <v>2.2000000000000002</v>
      </c>
      <c r="N3668" s="213" t="s">
        <v>225</v>
      </c>
      <c r="O3668" s="213" t="s">
        <v>225</v>
      </c>
      <c r="P3668" s="214" t="s">
        <v>225</v>
      </c>
      <c r="Q3668" s="144"/>
    </row>
    <row r="3669" spans="5:17" x14ac:dyDescent="0.2">
      <c r="E3669" s="208" t="s">
        <v>7809</v>
      </c>
      <c r="F3669" s="209" t="s">
        <v>4651</v>
      </c>
      <c r="G3669" s="210" t="s">
        <v>4654</v>
      </c>
      <c r="H3669" s="211">
        <v>300</v>
      </c>
      <c r="I3669" s="211">
        <v>100</v>
      </c>
      <c r="J3669" s="211">
        <v>8</v>
      </c>
      <c r="K3669" s="212">
        <v>101.41111111107166</v>
      </c>
      <c r="L3669" s="212">
        <v>50.911666666652309</v>
      </c>
      <c r="M3669" s="212">
        <v>2.2000000000000002</v>
      </c>
      <c r="N3669" s="213" t="s">
        <v>225</v>
      </c>
      <c r="O3669" s="213" t="s">
        <v>225</v>
      </c>
      <c r="P3669" s="214" t="s">
        <v>225</v>
      </c>
      <c r="Q3669" s="144"/>
    </row>
    <row r="3670" spans="5:17" x14ac:dyDescent="0.2">
      <c r="E3670" s="208" t="s">
        <v>7809</v>
      </c>
      <c r="F3670" s="209" t="s">
        <v>4651</v>
      </c>
      <c r="G3670" s="210" t="s">
        <v>4655</v>
      </c>
      <c r="H3670" s="211">
        <v>300</v>
      </c>
      <c r="I3670" s="211">
        <v>100</v>
      </c>
      <c r="J3670" s="211">
        <v>8</v>
      </c>
      <c r="K3670" s="212">
        <v>101.41111111107166</v>
      </c>
      <c r="L3670" s="212">
        <v>60.011666666629026</v>
      </c>
      <c r="M3670" s="212">
        <v>2.4000000000000004</v>
      </c>
      <c r="N3670" s="213" t="s">
        <v>225</v>
      </c>
      <c r="O3670" s="213" t="s">
        <v>225</v>
      </c>
      <c r="P3670" s="214" t="s">
        <v>225</v>
      </c>
      <c r="Q3670" s="144"/>
    </row>
    <row r="3671" spans="5:17" x14ac:dyDescent="0.2">
      <c r="E3671" s="208" t="s">
        <v>7809</v>
      </c>
      <c r="F3671" s="209" t="s">
        <v>4651</v>
      </c>
      <c r="G3671" s="210" t="s">
        <v>4656</v>
      </c>
      <c r="H3671" s="211">
        <v>300</v>
      </c>
      <c r="I3671" s="211">
        <v>100</v>
      </c>
      <c r="J3671" s="211">
        <v>8</v>
      </c>
      <c r="K3671" s="212">
        <v>101.41111111107166</v>
      </c>
      <c r="L3671" s="212">
        <v>50.911666666652309</v>
      </c>
      <c r="M3671" s="212">
        <v>2.2000000000000002</v>
      </c>
      <c r="N3671" s="213" t="s">
        <v>225</v>
      </c>
      <c r="O3671" s="213" t="s">
        <v>225</v>
      </c>
      <c r="P3671" s="214" t="s">
        <v>225</v>
      </c>
      <c r="Q3671" s="144"/>
    </row>
    <row r="3672" spans="5:17" x14ac:dyDescent="0.2">
      <c r="E3672" s="208" t="s">
        <v>7809</v>
      </c>
      <c r="F3672" s="209" t="s">
        <v>4651</v>
      </c>
      <c r="G3672" s="210" t="s">
        <v>4657</v>
      </c>
      <c r="H3672" s="211">
        <v>300</v>
      </c>
      <c r="I3672" s="211">
        <v>100</v>
      </c>
      <c r="J3672" s="211">
        <v>8</v>
      </c>
      <c r="K3672" s="212">
        <v>101.41111111107166</v>
      </c>
      <c r="L3672" s="212">
        <v>50.911666666652309</v>
      </c>
      <c r="M3672" s="212">
        <v>2.2000000000000002</v>
      </c>
      <c r="N3672" s="213" t="s">
        <v>225</v>
      </c>
      <c r="O3672" s="213" t="s">
        <v>225</v>
      </c>
      <c r="P3672" s="214" t="s">
        <v>225</v>
      </c>
      <c r="Q3672" s="144"/>
    </row>
    <row r="3673" spans="5:17" x14ac:dyDescent="0.2">
      <c r="E3673" s="208" t="s">
        <v>32</v>
      </c>
      <c r="F3673" s="209" t="s">
        <v>4658</v>
      </c>
      <c r="G3673" s="210" t="s">
        <v>4659</v>
      </c>
      <c r="H3673" s="211">
        <v>300</v>
      </c>
      <c r="I3673" s="211">
        <v>50</v>
      </c>
      <c r="J3673" s="211">
        <v>4</v>
      </c>
      <c r="K3673" s="212">
        <v>364.51729394600801</v>
      </c>
      <c r="L3673" s="212">
        <v>506.05393398132185</v>
      </c>
      <c r="M3673" s="212">
        <v>3</v>
      </c>
      <c r="N3673" s="213" t="s">
        <v>224</v>
      </c>
      <c r="O3673" s="213" t="s">
        <v>224</v>
      </c>
      <c r="P3673" s="214" t="s">
        <v>225</v>
      </c>
      <c r="Q3673" s="144"/>
    </row>
    <row r="3674" spans="5:17" x14ac:dyDescent="0.2">
      <c r="E3674" s="208" t="s">
        <v>7278</v>
      </c>
      <c r="F3674" s="209" t="s">
        <v>4660</v>
      </c>
      <c r="G3674" s="210" t="s">
        <v>4661</v>
      </c>
      <c r="H3674" s="211">
        <v>300</v>
      </c>
      <c r="I3674" s="211">
        <v>50</v>
      </c>
      <c r="J3674" s="211">
        <v>4</v>
      </c>
      <c r="K3674" s="212">
        <v>635.24638888886841</v>
      </c>
      <c r="L3674" s="212">
        <v>3233.4233333333395</v>
      </c>
      <c r="M3674" s="212">
        <v>0.8</v>
      </c>
      <c r="N3674" s="213" t="s">
        <v>224</v>
      </c>
      <c r="O3674" s="213" t="s">
        <v>224</v>
      </c>
      <c r="P3674" s="214" t="s">
        <v>225</v>
      </c>
      <c r="Q3674" s="144"/>
    </row>
    <row r="3675" spans="5:17" x14ac:dyDescent="0.2">
      <c r="E3675" s="208" t="s">
        <v>3353</v>
      </c>
      <c r="F3675" s="209" t="s">
        <v>5012</v>
      </c>
      <c r="G3675" s="210" t="s">
        <v>3472</v>
      </c>
      <c r="H3675" s="211">
        <v>750</v>
      </c>
      <c r="I3675" s="211">
        <v>200</v>
      </c>
      <c r="J3675" s="211">
        <v>12</v>
      </c>
      <c r="K3675" s="212">
        <v>594.40401129943905</v>
      </c>
      <c r="L3675" s="212">
        <v>845.43877589456281</v>
      </c>
      <c r="M3675" s="212">
        <v>11.68</v>
      </c>
      <c r="N3675" s="213" t="s">
        <v>225</v>
      </c>
      <c r="O3675" s="213" t="s">
        <v>224</v>
      </c>
      <c r="P3675" s="214" t="s">
        <v>225</v>
      </c>
      <c r="Q3675" s="144"/>
    </row>
    <row r="3676" spans="5:17" x14ac:dyDescent="0.2">
      <c r="E3676" s="208" t="s">
        <v>3315</v>
      </c>
      <c r="F3676" s="209" t="s">
        <v>5013</v>
      </c>
      <c r="G3676" s="210" t="s">
        <v>3547</v>
      </c>
      <c r="H3676" s="211">
        <v>750</v>
      </c>
      <c r="I3676" s="211">
        <v>200</v>
      </c>
      <c r="J3676" s="211">
        <v>12</v>
      </c>
      <c r="K3676" s="212">
        <v>378.45862528632745</v>
      </c>
      <c r="L3676" s="212">
        <v>702.31652510234335</v>
      </c>
      <c r="M3676" s="212">
        <v>11.76</v>
      </c>
      <c r="N3676" s="213" t="s">
        <v>225</v>
      </c>
      <c r="O3676" s="213" t="s">
        <v>224</v>
      </c>
      <c r="P3676" s="214" t="s">
        <v>225</v>
      </c>
      <c r="Q3676" s="144"/>
    </row>
    <row r="3677" spans="5:17" x14ac:dyDescent="0.2">
      <c r="E3677" s="208" t="s">
        <v>7786</v>
      </c>
      <c r="F3677" s="209" t="s">
        <v>5014</v>
      </c>
      <c r="G3677" s="210" t="s">
        <v>3479</v>
      </c>
      <c r="H3677" s="211">
        <v>750</v>
      </c>
      <c r="I3677" s="211">
        <v>200</v>
      </c>
      <c r="J3677" s="211">
        <v>12</v>
      </c>
      <c r="K3677" s="212">
        <v>749.9730188133334</v>
      </c>
      <c r="L3677" s="212">
        <v>772.54414417054215</v>
      </c>
      <c r="M3677" s="212">
        <v>17.919999999999998</v>
      </c>
      <c r="N3677" s="213" t="s">
        <v>225</v>
      </c>
      <c r="O3677" s="213" t="s">
        <v>224</v>
      </c>
      <c r="P3677" s="214" t="s">
        <v>224</v>
      </c>
      <c r="Q3677" s="144"/>
    </row>
    <row r="3678" spans="5:17" x14ac:dyDescent="0.2">
      <c r="E3678" s="208" t="s">
        <v>7786</v>
      </c>
      <c r="F3678" s="209" t="s">
        <v>5014</v>
      </c>
      <c r="G3678" s="210" t="s">
        <v>3480</v>
      </c>
      <c r="H3678" s="211">
        <v>750</v>
      </c>
      <c r="I3678" s="211">
        <v>200</v>
      </c>
      <c r="J3678" s="211">
        <v>12</v>
      </c>
      <c r="K3678" s="212">
        <v>518.5506580763705</v>
      </c>
      <c r="L3678" s="212">
        <v>1716.8568829574303</v>
      </c>
      <c r="M3678" s="212">
        <v>19.900000000000002</v>
      </c>
      <c r="N3678" s="213" t="s">
        <v>225</v>
      </c>
      <c r="O3678" s="213" t="s">
        <v>224</v>
      </c>
      <c r="P3678" s="214" t="s">
        <v>224</v>
      </c>
      <c r="Q3678" s="144"/>
    </row>
    <row r="3679" spans="5:17" x14ac:dyDescent="0.2">
      <c r="E3679" s="208" t="s">
        <v>7786</v>
      </c>
      <c r="F3679" s="209" t="s">
        <v>5014</v>
      </c>
      <c r="G3679" s="210" t="s">
        <v>5015</v>
      </c>
      <c r="H3679" s="211">
        <v>500</v>
      </c>
      <c r="I3679" s="211">
        <v>200</v>
      </c>
      <c r="J3679" s="211">
        <v>12</v>
      </c>
      <c r="K3679" s="212">
        <v>969.58204386844227</v>
      </c>
      <c r="L3679" s="212">
        <v>243.72668202869673</v>
      </c>
      <c r="M3679" s="212">
        <v>11.600000000000001</v>
      </c>
      <c r="N3679" s="213" t="s">
        <v>224</v>
      </c>
      <c r="O3679" s="213" t="s">
        <v>224</v>
      </c>
      <c r="P3679" s="214" t="s">
        <v>225</v>
      </c>
      <c r="Q3679" s="144"/>
    </row>
    <row r="3680" spans="5:17" x14ac:dyDescent="0.2">
      <c r="E3680" s="208" t="s">
        <v>3358</v>
      </c>
      <c r="F3680" s="209" t="s">
        <v>5016</v>
      </c>
      <c r="G3680" s="210" t="s">
        <v>3475</v>
      </c>
      <c r="H3680" s="211">
        <v>750</v>
      </c>
      <c r="I3680" s="211">
        <v>200</v>
      </c>
      <c r="J3680" s="211">
        <v>12</v>
      </c>
      <c r="K3680" s="212">
        <v>972.12991561183105</v>
      </c>
      <c r="L3680" s="212">
        <v>3769.4156521580685</v>
      </c>
      <c r="M3680" s="212">
        <v>10.620000000000001</v>
      </c>
      <c r="N3680" s="213" t="s">
        <v>224</v>
      </c>
      <c r="O3680" s="213" t="s">
        <v>224</v>
      </c>
      <c r="P3680" s="214" t="s">
        <v>225</v>
      </c>
      <c r="Q3680" s="144"/>
    </row>
    <row r="3681" spans="5:17" x14ac:dyDescent="0.2">
      <c r="E3681" s="208" t="s">
        <v>31</v>
      </c>
      <c r="F3681" s="209" t="s">
        <v>4662</v>
      </c>
      <c r="G3681" s="210" t="s">
        <v>4662</v>
      </c>
      <c r="H3681" s="211">
        <v>300</v>
      </c>
      <c r="I3681" s="211">
        <v>50</v>
      </c>
      <c r="J3681" s="211">
        <v>4</v>
      </c>
      <c r="K3681" s="212">
        <v>179.96505393917209</v>
      </c>
      <c r="L3681" s="212">
        <v>47.812365999541704</v>
      </c>
      <c r="M3681" s="212">
        <v>4</v>
      </c>
      <c r="N3681" s="213" t="s">
        <v>225</v>
      </c>
      <c r="O3681" s="213" t="s">
        <v>225</v>
      </c>
      <c r="P3681" s="214" t="s">
        <v>225</v>
      </c>
      <c r="Q3681" s="144"/>
    </row>
    <row r="3682" spans="5:17" x14ac:dyDescent="0.2">
      <c r="E3682" s="208" t="s">
        <v>7832</v>
      </c>
      <c r="F3682" s="209" t="s">
        <v>4663</v>
      </c>
      <c r="G3682" s="210" t="s">
        <v>4663</v>
      </c>
      <c r="H3682" s="211">
        <v>20</v>
      </c>
      <c r="I3682" s="211">
        <v>10</v>
      </c>
      <c r="J3682" s="211">
        <v>4</v>
      </c>
      <c r="K3682" s="212">
        <v>66.860853633291327</v>
      </c>
      <c r="L3682" s="212">
        <v>589.05576706459999</v>
      </c>
      <c r="M3682" s="212">
        <v>1.2000000000000002</v>
      </c>
      <c r="N3682" s="213" t="s">
        <v>224</v>
      </c>
      <c r="O3682" s="213" t="s">
        <v>224</v>
      </c>
      <c r="P3682" s="214" t="s">
        <v>225</v>
      </c>
      <c r="Q3682" s="144"/>
    </row>
    <row r="3683" spans="5:17" x14ac:dyDescent="0.2">
      <c r="E3683" s="208" t="s">
        <v>2391</v>
      </c>
      <c r="F3683" s="209" t="s">
        <v>4664</v>
      </c>
      <c r="G3683" s="210" t="s">
        <v>4665</v>
      </c>
      <c r="H3683" s="211">
        <v>300</v>
      </c>
      <c r="I3683" s="211">
        <v>50</v>
      </c>
      <c r="J3683" s="211">
        <v>4</v>
      </c>
      <c r="K3683" s="212">
        <v>42.562577030850882</v>
      </c>
      <c r="L3683" s="212">
        <v>54.866666666627864</v>
      </c>
      <c r="M3683" s="212">
        <v>1.2000000000000002</v>
      </c>
      <c r="N3683" s="213" t="s">
        <v>225</v>
      </c>
      <c r="O3683" s="213" t="s">
        <v>224</v>
      </c>
      <c r="P3683" s="214" t="s">
        <v>225</v>
      </c>
      <c r="Q3683" s="144"/>
    </row>
    <row r="3684" spans="5:17" x14ac:dyDescent="0.2">
      <c r="E3684" s="208" t="s">
        <v>7828</v>
      </c>
      <c r="F3684" s="209" t="s">
        <v>4998</v>
      </c>
      <c r="G3684" s="210" t="s">
        <v>4999</v>
      </c>
      <c r="H3684" s="211">
        <v>20</v>
      </c>
      <c r="I3684" s="211">
        <v>10</v>
      </c>
      <c r="J3684" s="211">
        <v>4</v>
      </c>
      <c r="K3684" s="212">
        <v>15.304546979926652</v>
      </c>
      <c r="L3684" s="212">
        <v>11.725341762478719</v>
      </c>
      <c r="M3684" s="212">
        <v>2.9416107382550338</v>
      </c>
      <c r="N3684" s="213" t="s">
        <v>4565</v>
      </c>
      <c r="O3684" s="213" t="s">
        <v>4565</v>
      </c>
      <c r="P3684" s="214" t="s">
        <v>4565</v>
      </c>
      <c r="Q3684" s="144"/>
    </row>
    <row r="3685" spans="5:17" x14ac:dyDescent="0.2">
      <c r="E3685" s="208" t="s">
        <v>7803</v>
      </c>
      <c r="F3685" s="209" t="s">
        <v>2388</v>
      </c>
      <c r="G3685" s="210" t="s">
        <v>4968</v>
      </c>
      <c r="H3685" s="211">
        <v>300</v>
      </c>
      <c r="I3685" s="211">
        <v>50</v>
      </c>
      <c r="J3685" s="211">
        <v>4</v>
      </c>
      <c r="K3685" s="212">
        <v>324.19558604668566</v>
      </c>
      <c r="L3685" s="212">
        <v>15.907717325499057</v>
      </c>
      <c r="M3685" s="212">
        <v>2.8709999999999996</v>
      </c>
      <c r="N3685" s="213" t="s">
        <v>4565</v>
      </c>
      <c r="O3685" s="213" t="s">
        <v>4565</v>
      </c>
      <c r="P3685" s="214" t="s">
        <v>4565</v>
      </c>
      <c r="Q3685" s="144"/>
    </row>
    <row r="3686" spans="5:17" x14ac:dyDescent="0.2">
      <c r="E3686" s="208" t="s">
        <v>7803</v>
      </c>
      <c r="F3686" s="209" t="s">
        <v>2388</v>
      </c>
      <c r="G3686" s="210" t="s">
        <v>4969</v>
      </c>
      <c r="H3686" s="211">
        <v>300</v>
      </c>
      <c r="I3686" s="211">
        <v>50</v>
      </c>
      <c r="J3686" s="211">
        <v>4</v>
      </c>
      <c r="K3686" s="212">
        <v>359.01995322593581</v>
      </c>
      <c r="L3686" s="212">
        <v>14.301806947859436</v>
      </c>
      <c r="M3686" s="212">
        <v>2.3489999999999998</v>
      </c>
      <c r="N3686" s="213" t="s">
        <v>4565</v>
      </c>
      <c r="O3686" s="213" t="s">
        <v>4565</v>
      </c>
      <c r="P3686" s="214" t="s">
        <v>4565</v>
      </c>
      <c r="Q3686" s="144"/>
    </row>
    <row r="3687" spans="5:17" x14ac:dyDescent="0.2">
      <c r="E3687" s="208" t="s">
        <v>7803</v>
      </c>
      <c r="F3687" s="209" t="s">
        <v>2388</v>
      </c>
      <c r="G3687" s="210" t="s">
        <v>4970</v>
      </c>
      <c r="H3687" s="211">
        <v>300</v>
      </c>
      <c r="I3687" s="211">
        <v>50</v>
      </c>
      <c r="J3687" s="211">
        <v>4</v>
      </c>
      <c r="K3687" s="212">
        <v>351.10084838720093</v>
      </c>
      <c r="L3687" s="212">
        <v>39.48633163760978</v>
      </c>
      <c r="M3687" s="212">
        <v>4.9589999999999987</v>
      </c>
      <c r="N3687" s="213" t="s">
        <v>4565</v>
      </c>
      <c r="O3687" s="213" t="s">
        <v>4565</v>
      </c>
      <c r="P3687" s="214" t="s">
        <v>4565</v>
      </c>
      <c r="Q3687" s="144"/>
    </row>
    <row r="3688" spans="5:17" x14ac:dyDescent="0.2">
      <c r="E3688" s="208" t="s">
        <v>40</v>
      </c>
      <c r="F3688" s="209" t="s">
        <v>4666</v>
      </c>
      <c r="G3688" s="210" t="s">
        <v>4666</v>
      </c>
      <c r="H3688" s="211">
        <v>20</v>
      </c>
      <c r="I3688" s="211">
        <v>10</v>
      </c>
      <c r="J3688" s="211">
        <v>4</v>
      </c>
      <c r="K3688" s="212">
        <v>9.4933333332999617</v>
      </c>
      <c r="L3688" s="212">
        <v>153.67251028806422</v>
      </c>
      <c r="M3688" s="212">
        <v>0.2</v>
      </c>
      <c r="N3688" s="213" t="s">
        <v>225</v>
      </c>
      <c r="O3688" s="213" t="s">
        <v>224</v>
      </c>
      <c r="P3688" s="214" t="s">
        <v>225</v>
      </c>
      <c r="Q3688" s="144"/>
    </row>
    <row r="3689" spans="5:17" x14ac:dyDescent="0.2">
      <c r="E3689" s="208" t="s">
        <v>33</v>
      </c>
      <c r="F3689" s="209" t="s">
        <v>4667</v>
      </c>
      <c r="G3689" s="210" t="s">
        <v>4668</v>
      </c>
      <c r="H3689" s="211">
        <v>300</v>
      </c>
      <c r="I3689" s="211">
        <v>50</v>
      </c>
      <c r="J3689" s="211">
        <v>4</v>
      </c>
      <c r="K3689" s="212">
        <v>286.54666666664417</v>
      </c>
      <c r="L3689" s="212">
        <v>269.90666666671171</v>
      </c>
      <c r="M3689" s="212">
        <v>3.4000000000000004</v>
      </c>
      <c r="N3689" s="213" t="s">
        <v>225</v>
      </c>
      <c r="O3689" s="213" t="s">
        <v>224</v>
      </c>
      <c r="P3689" s="214" t="s">
        <v>225</v>
      </c>
      <c r="Q3689" s="144"/>
    </row>
    <row r="3690" spans="5:17" x14ac:dyDescent="0.2">
      <c r="E3690" s="208" t="s">
        <v>49</v>
      </c>
      <c r="F3690" s="209" t="s">
        <v>4864</v>
      </c>
      <c r="G3690" s="210" t="s">
        <v>4865</v>
      </c>
      <c r="H3690" s="211">
        <v>300</v>
      </c>
      <c r="I3690" s="211">
        <v>50</v>
      </c>
      <c r="J3690" s="211">
        <v>4</v>
      </c>
      <c r="K3690" s="212">
        <v>67.614896358595118</v>
      </c>
      <c r="L3690" s="212">
        <v>13.886666666634847</v>
      </c>
      <c r="M3690" s="212">
        <v>1.2000000000000002</v>
      </c>
      <c r="N3690" s="213" t="s">
        <v>225</v>
      </c>
      <c r="O3690" s="213" t="s">
        <v>225</v>
      </c>
      <c r="P3690" s="214" t="s">
        <v>225</v>
      </c>
      <c r="Q3690" s="144"/>
    </row>
    <row r="3691" spans="5:17" x14ac:dyDescent="0.2">
      <c r="E3691" s="208" t="s">
        <v>2391</v>
      </c>
      <c r="F3691" s="209" t="s">
        <v>4669</v>
      </c>
      <c r="G3691" s="210" t="s">
        <v>4670</v>
      </c>
      <c r="H3691" s="211">
        <v>400</v>
      </c>
      <c r="I3691" s="211">
        <v>100</v>
      </c>
      <c r="J3691" s="211">
        <v>8</v>
      </c>
      <c r="K3691" s="212">
        <v>222.51974074066595</v>
      </c>
      <c r="L3691" s="212">
        <v>23.632814814814679</v>
      </c>
      <c r="M3691" s="212">
        <v>1.6</v>
      </c>
      <c r="N3691" s="213" t="s">
        <v>225</v>
      </c>
      <c r="O3691" s="213" t="s">
        <v>225</v>
      </c>
      <c r="P3691" s="214" t="s">
        <v>225</v>
      </c>
      <c r="Q3691" s="144"/>
    </row>
    <row r="3692" spans="5:17" x14ac:dyDescent="0.2">
      <c r="E3692" s="208" t="s">
        <v>2391</v>
      </c>
      <c r="F3692" s="209" t="s">
        <v>4669</v>
      </c>
      <c r="G3692" s="210" t="s">
        <v>4671</v>
      </c>
      <c r="H3692" s="211">
        <v>400</v>
      </c>
      <c r="I3692" s="211">
        <v>100</v>
      </c>
      <c r="J3692" s="211">
        <v>8</v>
      </c>
      <c r="K3692" s="212">
        <v>175.79954814820326</v>
      </c>
      <c r="L3692" s="212">
        <v>14.181481481505717</v>
      </c>
      <c r="M3692" s="212">
        <v>1.4000000000000001</v>
      </c>
      <c r="N3692" s="213" t="s">
        <v>225</v>
      </c>
      <c r="O3692" s="213" t="s">
        <v>225</v>
      </c>
      <c r="P3692" s="214" t="s">
        <v>225</v>
      </c>
      <c r="Q3692" s="144"/>
    </row>
    <row r="3693" spans="5:17" x14ac:dyDescent="0.2">
      <c r="E3693" s="208" t="s">
        <v>2391</v>
      </c>
      <c r="F3693" s="209" t="s">
        <v>4669</v>
      </c>
      <c r="G3693" s="210" t="s">
        <v>4672</v>
      </c>
      <c r="H3693" s="211">
        <v>400</v>
      </c>
      <c r="I3693" s="211">
        <v>100</v>
      </c>
      <c r="J3693" s="211">
        <v>8</v>
      </c>
      <c r="K3693" s="212">
        <v>141.16350370380229</v>
      </c>
      <c r="L3693" s="212">
        <v>23.109555555594469</v>
      </c>
      <c r="M3693" s="212">
        <v>2.2000000000000002</v>
      </c>
      <c r="N3693" s="213" t="s">
        <v>225</v>
      </c>
      <c r="O3693" s="213" t="s">
        <v>225</v>
      </c>
      <c r="P3693" s="214" t="s">
        <v>225</v>
      </c>
      <c r="Q3693" s="144"/>
    </row>
    <row r="3694" spans="5:17" x14ac:dyDescent="0.2">
      <c r="E3694" s="208" t="s">
        <v>2391</v>
      </c>
      <c r="F3694" s="209" t="s">
        <v>4669</v>
      </c>
      <c r="G3694" s="210" t="s">
        <v>4673</v>
      </c>
      <c r="H3694" s="211">
        <v>400</v>
      </c>
      <c r="I3694" s="211">
        <v>100</v>
      </c>
      <c r="J3694" s="211">
        <v>8</v>
      </c>
      <c r="K3694" s="212">
        <v>130.46615555560692</v>
      </c>
      <c r="L3694" s="212">
        <v>8.4758518518973158</v>
      </c>
      <c r="M3694" s="212">
        <v>1.4000000000000001</v>
      </c>
      <c r="N3694" s="213" t="s">
        <v>225</v>
      </c>
      <c r="O3694" s="213" t="s">
        <v>225</v>
      </c>
      <c r="P3694" s="214" t="s">
        <v>225</v>
      </c>
      <c r="Q3694" s="144"/>
    </row>
    <row r="3695" spans="5:17" x14ac:dyDescent="0.2">
      <c r="E3695" s="208" t="s">
        <v>36</v>
      </c>
      <c r="F3695" s="209" t="s">
        <v>4674</v>
      </c>
      <c r="G3695" s="210" t="s">
        <v>4675</v>
      </c>
      <c r="H3695" s="211">
        <v>300</v>
      </c>
      <c r="I3695" s="211">
        <v>100</v>
      </c>
      <c r="J3695" s="211">
        <v>8</v>
      </c>
      <c r="K3695" s="212">
        <v>68.441736111068167</v>
      </c>
      <c r="L3695" s="212">
        <v>44.275777777815264</v>
      </c>
      <c r="M3695" s="212">
        <v>2.8000000000000003</v>
      </c>
      <c r="N3695" s="213" t="s">
        <v>225</v>
      </c>
      <c r="O3695" s="213" t="s">
        <v>225</v>
      </c>
      <c r="P3695" s="214" t="s">
        <v>225</v>
      </c>
      <c r="Q3695" s="144"/>
    </row>
    <row r="3696" spans="5:17" x14ac:dyDescent="0.2">
      <c r="E3696" s="208" t="s">
        <v>36</v>
      </c>
      <c r="F3696" s="209" t="s">
        <v>4674</v>
      </c>
      <c r="G3696" s="210" t="s">
        <v>4676</v>
      </c>
      <c r="H3696" s="211">
        <v>300</v>
      </c>
      <c r="I3696" s="211">
        <v>100</v>
      </c>
      <c r="J3696" s="211">
        <v>8</v>
      </c>
      <c r="K3696" s="212">
        <v>154.75840277774262</v>
      </c>
      <c r="L3696" s="212">
        <v>43.389111111157135</v>
      </c>
      <c r="M3696" s="212">
        <v>2.8000000000000003</v>
      </c>
      <c r="N3696" s="213" t="s">
        <v>225</v>
      </c>
      <c r="O3696" s="213" t="s">
        <v>225</v>
      </c>
      <c r="P3696" s="214" t="s">
        <v>225</v>
      </c>
      <c r="Q3696" s="145"/>
    </row>
    <row r="3697" spans="5:17" x14ac:dyDescent="0.2">
      <c r="E3697" s="208" t="s">
        <v>36</v>
      </c>
      <c r="F3697" s="209" t="s">
        <v>4674</v>
      </c>
      <c r="G3697" s="210" t="s">
        <v>4677</v>
      </c>
      <c r="H3697" s="211">
        <v>300</v>
      </c>
      <c r="I3697" s="211">
        <v>100</v>
      </c>
      <c r="J3697" s="211">
        <v>8</v>
      </c>
      <c r="K3697" s="212">
        <v>174.26812499998778</v>
      </c>
      <c r="L3697" s="212">
        <v>53.499111111143158</v>
      </c>
      <c r="M3697" s="212">
        <v>3.2</v>
      </c>
      <c r="N3697" s="213" t="s">
        <v>225</v>
      </c>
      <c r="O3697" s="213" t="s">
        <v>225</v>
      </c>
      <c r="P3697" s="214" t="s">
        <v>225</v>
      </c>
      <c r="Q3697" s="144"/>
    </row>
    <row r="3698" spans="5:17" x14ac:dyDescent="0.2">
      <c r="E3698" s="208" t="s">
        <v>47</v>
      </c>
      <c r="F3698" s="209" t="s">
        <v>47</v>
      </c>
      <c r="G3698" s="210" t="s">
        <v>4678</v>
      </c>
      <c r="H3698" s="211">
        <v>300</v>
      </c>
      <c r="I3698" s="211">
        <v>50</v>
      </c>
      <c r="J3698" s="211">
        <v>4</v>
      </c>
      <c r="K3698" s="212">
        <v>259.04099879666336</v>
      </c>
      <c r="L3698" s="212">
        <v>90.833333333325584</v>
      </c>
      <c r="M3698" s="212">
        <v>0.4</v>
      </c>
      <c r="N3698" s="213" t="s">
        <v>225</v>
      </c>
      <c r="O3698" s="213" t="s">
        <v>224</v>
      </c>
      <c r="P3698" s="214" t="s">
        <v>225</v>
      </c>
      <c r="Q3698" s="144"/>
    </row>
    <row r="3699" spans="5:17" x14ac:dyDescent="0.2">
      <c r="E3699" s="208" t="s">
        <v>47</v>
      </c>
      <c r="F3699" s="209" t="s">
        <v>47</v>
      </c>
      <c r="G3699" s="210" t="s">
        <v>4679</v>
      </c>
      <c r="H3699" s="211">
        <v>300</v>
      </c>
      <c r="I3699" s="211">
        <v>50</v>
      </c>
      <c r="J3699" s="211">
        <v>4</v>
      </c>
      <c r="K3699" s="212">
        <v>111.90433212997033</v>
      </c>
      <c r="L3699" s="212">
        <v>0</v>
      </c>
      <c r="M3699" s="212">
        <v>0</v>
      </c>
      <c r="N3699" s="213" t="s">
        <v>225</v>
      </c>
      <c r="O3699" s="213" t="s">
        <v>225</v>
      </c>
      <c r="P3699" s="214" t="s">
        <v>225</v>
      </c>
      <c r="Q3699" s="144"/>
    </row>
    <row r="3700" spans="5:17" x14ac:dyDescent="0.2">
      <c r="E3700" s="208" t="s">
        <v>7786</v>
      </c>
      <c r="F3700" s="209" t="s">
        <v>5017</v>
      </c>
      <c r="G3700" s="210" t="s">
        <v>3481</v>
      </c>
      <c r="H3700" s="211">
        <v>300</v>
      </c>
      <c r="I3700" s="211">
        <v>100</v>
      </c>
      <c r="J3700" s="211">
        <v>8</v>
      </c>
      <c r="K3700" s="212">
        <v>7925</v>
      </c>
      <c r="L3700" s="212">
        <v>0</v>
      </c>
      <c r="M3700" s="212">
        <v>0</v>
      </c>
      <c r="N3700" s="213" t="s">
        <v>224</v>
      </c>
      <c r="O3700" s="213" t="s">
        <v>225</v>
      </c>
      <c r="P3700" s="214" t="s">
        <v>225</v>
      </c>
      <c r="Q3700" s="144"/>
    </row>
    <row r="3701" spans="5:17" x14ac:dyDescent="0.2">
      <c r="E3701" s="208" t="s">
        <v>7786</v>
      </c>
      <c r="F3701" s="209" t="s">
        <v>5017</v>
      </c>
      <c r="G3701" s="210" t="s">
        <v>3482</v>
      </c>
      <c r="H3701" s="211">
        <v>300</v>
      </c>
      <c r="I3701" s="211">
        <v>100</v>
      </c>
      <c r="J3701" s="211">
        <v>8</v>
      </c>
      <c r="K3701" s="212">
        <v>7925</v>
      </c>
      <c r="L3701" s="212">
        <v>0</v>
      </c>
      <c r="M3701" s="212">
        <v>0</v>
      </c>
      <c r="N3701" s="213" t="s">
        <v>224</v>
      </c>
      <c r="O3701" s="213" t="s">
        <v>225</v>
      </c>
      <c r="P3701" s="214" t="s">
        <v>225</v>
      </c>
      <c r="Q3701" s="144"/>
    </row>
    <row r="3702" spans="5:17" x14ac:dyDescent="0.2">
      <c r="E3702" s="208" t="s">
        <v>7786</v>
      </c>
      <c r="F3702" s="209" t="s">
        <v>5017</v>
      </c>
      <c r="G3702" s="210" t="s">
        <v>3483</v>
      </c>
      <c r="H3702" s="211">
        <v>300</v>
      </c>
      <c r="I3702" s="211">
        <v>100</v>
      </c>
      <c r="J3702" s="211">
        <v>8</v>
      </c>
      <c r="K3702" s="212">
        <v>7925</v>
      </c>
      <c r="L3702" s="212">
        <v>0</v>
      </c>
      <c r="M3702" s="212">
        <v>0</v>
      </c>
      <c r="N3702" s="213" t="s">
        <v>224</v>
      </c>
      <c r="O3702" s="213" t="s">
        <v>225</v>
      </c>
      <c r="P3702" s="214" t="s">
        <v>225</v>
      </c>
      <c r="Q3702" s="144"/>
    </row>
    <row r="3703" spans="5:17" x14ac:dyDescent="0.2">
      <c r="E3703" s="208" t="s">
        <v>7786</v>
      </c>
      <c r="F3703" s="209" t="s">
        <v>5017</v>
      </c>
      <c r="G3703" s="210" t="s">
        <v>3484</v>
      </c>
      <c r="H3703" s="211">
        <v>300</v>
      </c>
      <c r="I3703" s="211">
        <v>100</v>
      </c>
      <c r="J3703" s="211">
        <v>8</v>
      </c>
      <c r="K3703" s="212">
        <v>7795.5800000000008</v>
      </c>
      <c r="L3703" s="212">
        <v>0</v>
      </c>
      <c r="M3703" s="212">
        <v>0</v>
      </c>
      <c r="N3703" s="213" t="s">
        <v>224</v>
      </c>
      <c r="O3703" s="213" t="s">
        <v>225</v>
      </c>
      <c r="P3703" s="214" t="s">
        <v>225</v>
      </c>
      <c r="Q3703" s="144"/>
    </row>
    <row r="3704" spans="5:17" x14ac:dyDescent="0.2">
      <c r="E3704" s="208" t="s">
        <v>4936</v>
      </c>
      <c r="F3704" s="209" t="s">
        <v>4936</v>
      </c>
      <c r="G3704" s="210" t="s">
        <v>4937</v>
      </c>
      <c r="H3704" s="211">
        <v>750</v>
      </c>
      <c r="I3704" s="211">
        <v>200</v>
      </c>
      <c r="J3704" s="211">
        <v>12</v>
      </c>
      <c r="K3704" s="212">
        <v>572.45666666664181</v>
      </c>
      <c r="L3704" s="212">
        <v>1334.0141089743302</v>
      </c>
      <c r="M3704" s="212">
        <v>22</v>
      </c>
      <c r="N3704" s="213" t="s">
        <v>225</v>
      </c>
      <c r="O3704" s="213" t="s">
        <v>224</v>
      </c>
      <c r="P3704" s="214" t="s">
        <v>224</v>
      </c>
      <c r="Q3704" s="144"/>
    </row>
    <row r="3705" spans="5:17" x14ac:dyDescent="0.2">
      <c r="E3705" s="208" t="s">
        <v>7819</v>
      </c>
      <c r="F3705" s="209" t="s">
        <v>4943</v>
      </c>
      <c r="G3705" s="210" t="s">
        <v>4943</v>
      </c>
      <c r="H3705" s="211">
        <v>20</v>
      </c>
      <c r="I3705" s="211">
        <v>10</v>
      </c>
      <c r="J3705" s="211">
        <v>4</v>
      </c>
      <c r="K3705" s="212">
        <v>48.049733333423504</v>
      </c>
      <c r="L3705" s="212">
        <v>90.257309941465792</v>
      </c>
      <c r="M3705" s="212">
        <v>4</v>
      </c>
      <c r="N3705" s="213" t="s">
        <v>224</v>
      </c>
      <c r="O3705" s="213" t="s">
        <v>224</v>
      </c>
      <c r="P3705" s="214" t="s">
        <v>225</v>
      </c>
      <c r="Q3705" s="144"/>
    </row>
    <row r="3706" spans="5:17" x14ac:dyDescent="0.2">
      <c r="E3706" s="208" t="s">
        <v>7805</v>
      </c>
      <c r="F3706" s="209" t="s">
        <v>7807</v>
      </c>
      <c r="G3706" s="210" t="s">
        <v>4946</v>
      </c>
      <c r="H3706" s="211">
        <v>20</v>
      </c>
      <c r="I3706" s="211">
        <v>10</v>
      </c>
      <c r="J3706" s="211">
        <v>4</v>
      </c>
      <c r="K3706" s="212">
        <v>15.112214452293612</v>
      </c>
      <c r="L3706" s="212">
        <v>20.066666666662787</v>
      </c>
      <c r="M3706" s="212">
        <v>4.2</v>
      </c>
      <c r="N3706" s="213" t="s">
        <v>225</v>
      </c>
      <c r="O3706" s="213" t="s">
        <v>224</v>
      </c>
      <c r="P3706" s="214" t="s">
        <v>224</v>
      </c>
      <c r="Q3706" s="144"/>
    </row>
    <row r="3707" spans="5:17" x14ac:dyDescent="0.2">
      <c r="E3707" s="208" t="s">
        <v>7830</v>
      </c>
      <c r="F3707" s="209" t="s">
        <v>4944</v>
      </c>
      <c r="G3707" s="210" t="s">
        <v>4944</v>
      </c>
      <c r="H3707" s="211">
        <v>20</v>
      </c>
      <c r="I3707" s="211">
        <v>10</v>
      </c>
      <c r="J3707" s="211">
        <v>4</v>
      </c>
      <c r="K3707" s="212">
        <v>0.81999999998370188</v>
      </c>
      <c r="L3707" s="212">
        <v>34.985375766424717</v>
      </c>
      <c r="M3707" s="212">
        <v>0.60000000000000009</v>
      </c>
      <c r="N3707" s="213" t="s">
        <v>225</v>
      </c>
      <c r="O3707" s="213" t="s">
        <v>224</v>
      </c>
      <c r="P3707" s="214" t="s">
        <v>225</v>
      </c>
      <c r="Q3707" s="144"/>
    </row>
    <row r="3708" spans="5:17" x14ac:dyDescent="0.2">
      <c r="E3708" s="208" t="s">
        <v>7804</v>
      </c>
      <c r="F3708" s="209" t="s">
        <v>4824</v>
      </c>
      <c r="G3708" s="210" t="s">
        <v>4824</v>
      </c>
      <c r="H3708" s="211">
        <v>20</v>
      </c>
      <c r="I3708" s="211">
        <v>10</v>
      </c>
      <c r="J3708" s="211">
        <v>4</v>
      </c>
      <c r="K3708" s="212">
        <v>5.6399999999790458</v>
      </c>
      <c r="L3708" s="212">
        <v>487.92486666667901</v>
      </c>
      <c r="M3708" s="212">
        <v>0.2</v>
      </c>
      <c r="N3708" s="213" t="s">
        <v>225</v>
      </c>
      <c r="O3708" s="213" t="s">
        <v>224</v>
      </c>
      <c r="P3708" s="214" t="s">
        <v>225</v>
      </c>
      <c r="Q3708" s="144"/>
    </row>
    <row r="3709" spans="5:17" x14ac:dyDescent="0.2">
      <c r="E3709" s="208" t="s">
        <v>7843</v>
      </c>
      <c r="F3709" s="209" t="s">
        <v>4947</v>
      </c>
      <c r="G3709" s="210" t="s">
        <v>4947</v>
      </c>
      <c r="H3709" s="211">
        <v>20</v>
      </c>
      <c r="I3709" s="211">
        <v>10</v>
      </c>
      <c r="J3709" s="211">
        <v>4</v>
      </c>
      <c r="K3709" s="212">
        <v>34.51577777774073</v>
      </c>
      <c r="L3709" s="212">
        <v>25.135037036962654</v>
      </c>
      <c r="M3709" s="212">
        <v>1.6</v>
      </c>
      <c r="N3709" s="213" t="s">
        <v>224</v>
      </c>
      <c r="O3709" s="213" t="s">
        <v>224</v>
      </c>
      <c r="P3709" s="214" t="s">
        <v>225</v>
      </c>
      <c r="Q3709" s="144"/>
    </row>
    <row r="3710" spans="5:17" x14ac:dyDescent="0.2">
      <c r="E3710" s="208" t="s">
        <v>7823</v>
      </c>
      <c r="F3710" s="209" t="s">
        <v>4945</v>
      </c>
      <c r="G3710" s="210" t="s">
        <v>4945</v>
      </c>
      <c r="H3710" s="211">
        <v>20</v>
      </c>
      <c r="I3710" s="211">
        <v>10</v>
      </c>
      <c r="J3710" s="211">
        <v>4</v>
      </c>
      <c r="K3710" s="212">
        <v>128.53893888875413</v>
      </c>
      <c r="L3710" s="212">
        <v>177.60148777775248</v>
      </c>
      <c r="M3710" s="212">
        <v>4.6000000000000005</v>
      </c>
      <c r="N3710" s="213" t="s">
        <v>224</v>
      </c>
      <c r="O3710" s="213" t="s">
        <v>224</v>
      </c>
      <c r="P3710" s="214" t="s">
        <v>224</v>
      </c>
      <c r="Q3710" s="144"/>
    </row>
    <row r="3711" spans="5:17" x14ac:dyDescent="0.2">
      <c r="E3711" s="208" t="s">
        <v>7276</v>
      </c>
      <c r="F3711" s="209" t="s">
        <v>4914</v>
      </c>
      <c r="G3711" s="210" t="s">
        <v>4914</v>
      </c>
      <c r="H3711" s="211">
        <v>20</v>
      </c>
      <c r="I3711" s="211">
        <v>10</v>
      </c>
      <c r="J3711" s="211">
        <v>4</v>
      </c>
      <c r="K3711" s="212">
        <v>40.23130355186013</v>
      </c>
      <c r="L3711" s="212">
        <v>81.723014074111035</v>
      </c>
      <c r="M3711" s="212">
        <v>2.4000000000000004</v>
      </c>
      <c r="N3711" s="213" t="s">
        <v>224</v>
      </c>
      <c r="O3711" s="213" t="s">
        <v>224</v>
      </c>
      <c r="P3711" s="214" t="s">
        <v>225</v>
      </c>
      <c r="Q3711" s="144"/>
    </row>
    <row r="3712" spans="5:17" x14ac:dyDescent="0.2">
      <c r="E3712" s="208" t="s">
        <v>7793</v>
      </c>
      <c r="F3712" s="209" t="s">
        <v>4963</v>
      </c>
      <c r="G3712" s="210" t="s">
        <v>4963</v>
      </c>
      <c r="H3712" s="211">
        <v>20</v>
      </c>
      <c r="I3712" s="211">
        <v>10</v>
      </c>
      <c r="J3712" s="211">
        <v>4</v>
      </c>
      <c r="K3712" s="212">
        <v>13.905558860404277</v>
      </c>
      <c r="L3712" s="212">
        <v>25.322515720106221</v>
      </c>
      <c r="M3712" s="212">
        <v>1.303985722784057</v>
      </c>
      <c r="N3712" s="213" t="s">
        <v>4565</v>
      </c>
      <c r="O3712" s="213" t="s">
        <v>4565</v>
      </c>
      <c r="P3712" s="214" t="s">
        <v>4565</v>
      </c>
      <c r="Q3712" s="144"/>
    </row>
    <row r="3713" spans="5:17" x14ac:dyDescent="0.2">
      <c r="E3713" s="208" t="s">
        <v>7840</v>
      </c>
      <c r="F3713" s="209" t="s">
        <v>4949</v>
      </c>
      <c r="G3713" s="210" t="s">
        <v>4949</v>
      </c>
      <c r="H3713" s="211">
        <v>20</v>
      </c>
      <c r="I3713" s="211">
        <v>10</v>
      </c>
      <c r="J3713" s="211">
        <v>4</v>
      </c>
      <c r="K3713" s="212">
        <v>28.330071911650432</v>
      </c>
      <c r="L3713" s="212">
        <v>24.988208791764457</v>
      </c>
      <c r="M3713" s="212">
        <v>1.8399552322327923</v>
      </c>
      <c r="N3713" s="213" t="s">
        <v>4565</v>
      </c>
      <c r="O3713" s="213" t="s">
        <v>4565</v>
      </c>
      <c r="P3713" s="214" t="s">
        <v>4565</v>
      </c>
      <c r="Q3713" s="144"/>
    </row>
    <row r="3714" spans="5:17" x14ac:dyDescent="0.2">
      <c r="E3714" s="208" t="s">
        <v>7838</v>
      </c>
      <c r="F3714" s="209" t="s">
        <v>4680</v>
      </c>
      <c r="G3714" s="210" t="s">
        <v>4680</v>
      </c>
      <c r="H3714" s="211">
        <v>20</v>
      </c>
      <c r="I3714" s="211">
        <v>10</v>
      </c>
      <c r="J3714" s="211">
        <v>4</v>
      </c>
      <c r="K3714" s="212">
        <v>31.560797101350591</v>
      </c>
      <c r="L3714" s="212">
        <v>6.5822463767263919</v>
      </c>
      <c r="M3714" s="212">
        <v>0.2</v>
      </c>
      <c r="N3714" s="213" t="s">
        <v>224</v>
      </c>
      <c r="O3714" s="213" t="s">
        <v>225</v>
      </c>
      <c r="P3714" s="214" t="s">
        <v>225</v>
      </c>
      <c r="Q3714" s="144"/>
    </row>
    <row r="3715" spans="5:17" x14ac:dyDescent="0.2">
      <c r="E3715" s="208" t="s">
        <v>3385</v>
      </c>
      <c r="F3715" s="209" t="s">
        <v>3568</v>
      </c>
      <c r="G3715" s="210" t="s">
        <v>3568</v>
      </c>
      <c r="H3715" s="211">
        <v>20</v>
      </c>
      <c r="I3715" s="211">
        <v>10</v>
      </c>
      <c r="J3715" s="211">
        <v>4</v>
      </c>
      <c r="K3715" s="212">
        <v>10.782814814842228</v>
      </c>
      <c r="L3715" s="212">
        <v>12.06740740737645</v>
      </c>
      <c r="M3715" s="212">
        <v>0.8</v>
      </c>
      <c r="N3715" s="213" t="s">
        <v>225</v>
      </c>
      <c r="O3715" s="213" t="s">
        <v>224</v>
      </c>
      <c r="P3715" s="214" t="s">
        <v>225</v>
      </c>
      <c r="Q3715" s="144"/>
    </row>
    <row r="3716" spans="5:17" x14ac:dyDescent="0.2">
      <c r="E3716" s="208" t="s">
        <v>7845</v>
      </c>
      <c r="F3716" s="209" t="s">
        <v>7846</v>
      </c>
      <c r="G3716" s="210" t="s">
        <v>4996</v>
      </c>
      <c r="H3716" s="211">
        <v>20</v>
      </c>
      <c r="I3716" s="211">
        <v>10</v>
      </c>
      <c r="J3716" s="211">
        <v>4</v>
      </c>
      <c r="K3716" s="212">
        <v>98.087284181104806</v>
      </c>
      <c r="L3716" s="212">
        <v>1618.5664797841191</v>
      </c>
      <c r="M3716" s="212">
        <v>104.1935736677116</v>
      </c>
      <c r="N3716" s="213" t="s">
        <v>4565</v>
      </c>
      <c r="O3716" s="213" t="s">
        <v>4565</v>
      </c>
      <c r="P3716" s="214" t="s">
        <v>4565</v>
      </c>
      <c r="Q3716" s="144"/>
    </row>
    <row r="3717" spans="5:17" x14ac:dyDescent="0.2">
      <c r="E3717" s="208" t="s">
        <v>2412</v>
      </c>
      <c r="F3717" s="209" t="s">
        <v>4681</v>
      </c>
      <c r="G3717" s="210" t="s">
        <v>4682</v>
      </c>
      <c r="H3717" s="211">
        <v>750</v>
      </c>
      <c r="I3717" s="211">
        <v>200</v>
      </c>
      <c r="J3717" s="211">
        <v>12</v>
      </c>
      <c r="K3717" s="212">
        <v>65.053333333320921</v>
      </c>
      <c r="L3717" s="212">
        <v>999.43137470079228</v>
      </c>
      <c r="M3717" s="212">
        <v>9.6000000000000014</v>
      </c>
      <c r="N3717" s="213" t="s">
        <v>225</v>
      </c>
      <c r="O3717" s="213" t="s">
        <v>224</v>
      </c>
      <c r="P3717" s="214" t="s">
        <v>225</v>
      </c>
      <c r="Q3717" s="144"/>
    </row>
    <row r="3718" spans="5:17" x14ac:dyDescent="0.2">
      <c r="E3718" s="208" t="s">
        <v>2412</v>
      </c>
      <c r="F3718" s="209" t="s">
        <v>4681</v>
      </c>
      <c r="G3718" s="210" t="s">
        <v>4683</v>
      </c>
      <c r="H3718" s="211">
        <v>750</v>
      </c>
      <c r="I3718" s="211">
        <v>200</v>
      </c>
      <c r="J3718" s="211">
        <v>12</v>
      </c>
      <c r="K3718" s="212">
        <v>66.779999999993024</v>
      </c>
      <c r="L3718" s="212">
        <v>994.44555448789015</v>
      </c>
      <c r="M3718" s="212">
        <v>6.8000000000000007</v>
      </c>
      <c r="N3718" s="213" t="s">
        <v>225</v>
      </c>
      <c r="O3718" s="213" t="s">
        <v>224</v>
      </c>
      <c r="P3718" s="214" t="s">
        <v>225</v>
      </c>
      <c r="Q3718" s="144"/>
    </row>
    <row r="3719" spans="5:17" x14ac:dyDescent="0.2">
      <c r="E3719" s="208" t="s">
        <v>7787</v>
      </c>
      <c r="F3719" s="209" t="s">
        <v>4684</v>
      </c>
      <c r="G3719" s="210" t="s">
        <v>4685</v>
      </c>
      <c r="H3719" s="211">
        <v>300</v>
      </c>
      <c r="I3719" s="211">
        <v>100</v>
      </c>
      <c r="J3719" s="211">
        <v>8</v>
      </c>
      <c r="K3719" s="212">
        <v>6.1300000000395816</v>
      </c>
      <c r="L3719" s="212">
        <v>4.8862500000279399</v>
      </c>
      <c r="M3719" s="212">
        <v>0.4</v>
      </c>
      <c r="N3719" s="213" t="s">
        <v>225</v>
      </c>
      <c r="O3719" s="213" t="s">
        <v>225</v>
      </c>
      <c r="P3719" s="214" t="s">
        <v>225</v>
      </c>
      <c r="Q3719" s="144"/>
    </row>
    <row r="3720" spans="5:17" x14ac:dyDescent="0.2">
      <c r="E3720" s="208" t="s">
        <v>7787</v>
      </c>
      <c r="F3720" s="209" t="s">
        <v>4684</v>
      </c>
      <c r="G3720" s="210" t="s">
        <v>4686</v>
      </c>
      <c r="H3720" s="211">
        <v>300</v>
      </c>
      <c r="I3720" s="211">
        <v>100</v>
      </c>
      <c r="J3720" s="211">
        <v>8</v>
      </c>
      <c r="K3720" s="212">
        <v>10.030000000004657</v>
      </c>
      <c r="L3720" s="212">
        <v>6.0711111110984355</v>
      </c>
      <c r="M3720" s="212">
        <v>0</v>
      </c>
      <c r="N3720" s="213" t="s">
        <v>225</v>
      </c>
      <c r="O3720" s="213" t="s">
        <v>225</v>
      </c>
      <c r="P3720" s="214" t="s">
        <v>225</v>
      </c>
      <c r="Q3720" s="144"/>
    </row>
    <row r="3721" spans="5:17" x14ac:dyDescent="0.2">
      <c r="E3721" s="208" t="s">
        <v>7787</v>
      </c>
      <c r="F3721" s="209" t="s">
        <v>4684</v>
      </c>
      <c r="G3721" s="210" t="s">
        <v>4687</v>
      </c>
      <c r="H3721" s="211">
        <v>300</v>
      </c>
      <c r="I3721" s="211">
        <v>50</v>
      </c>
      <c r="J3721" s="211">
        <v>4</v>
      </c>
      <c r="K3721" s="212">
        <v>4.7005673758759903</v>
      </c>
      <c r="L3721" s="212">
        <v>7.0063829787123826</v>
      </c>
      <c r="M3721" s="212">
        <v>0.2</v>
      </c>
      <c r="N3721" s="213" t="s">
        <v>225</v>
      </c>
      <c r="O3721" s="213" t="s">
        <v>225</v>
      </c>
      <c r="P3721" s="214" t="s">
        <v>225</v>
      </c>
      <c r="Q3721" s="144"/>
    </row>
    <row r="3722" spans="5:17" x14ac:dyDescent="0.2">
      <c r="E3722" s="208" t="s">
        <v>33</v>
      </c>
      <c r="F3722" s="209" t="s">
        <v>4688</v>
      </c>
      <c r="G3722" s="210" t="s">
        <v>4689</v>
      </c>
      <c r="H3722" s="211">
        <v>300</v>
      </c>
      <c r="I3722" s="211">
        <v>50</v>
      </c>
      <c r="J3722" s="211">
        <v>4</v>
      </c>
      <c r="K3722" s="212">
        <v>323.47000000001867</v>
      </c>
      <c r="L3722" s="212">
        <v>1402.5366666666116</v>
      </c>
      <c r="M3722" s="212">
        <v>0.8</v>
      </c>
      <c r="N3722" s="213" t="s">
        <v>224</v>
      </c>
      <c r="O3722" s="213" t="s">
        <v>224</v>
      </c>
      <c r="P3722" s="214" t="s">
        <v>225</v>
      </c>
      <c r="Q3722" s="144"/>
    </row>
    <row r="3723" spans="5:17" x14ac:dyDescent="0.2">
      <c r="E3723" s="208" t="s">
        <v>33</v>
      </c>
      <c r="F3723" s="209" t="s">
        <v>4688</v>
      </c>
      <c r="G3723" s="210" t="s">
        <v>4690</v>
      </c>
      <c r="H3723" s="211">
        <v>300</v>
      </c>
      <c r="I3723" s="211">
        <v>50</v>
      </c>
      <c r="J3723" s="211">
        <v>4</v>
      </c>
      <c r="K3723" s="212">
        <v>323.47000000001867</v>
      </c>
      <c r="L3723" s="212">
        <v>1402.4166666666397</v>
      </c>
      <c r="M3723" s="212">
        <v>0.60000000000000009</v>
      </c>
      <c r="N3723" s="213" t="s">
        <v>224</v>
      </c>
      <c r="O3723" s="213" t="s">
        <v>224</v>
      </c>
      <c r="P3723" s="214" t="s">
        <v>225</v>
      </c>
      <c r="Q3723" s="144"/>
    </row>
    <row r="3724" spans="5:17" x14ac:dyDescent="0.2">
      <c r="E3724" s="208" t="s">
        <v>33</v>
      </c>
      <c r="F3724" s="209" t="s">
        <v>4691</v>
      </c>
      <c r="G3724" s="210" t="s">
        <v>4692</v>
      </c>
      <c r="H3724" s="211">
        <v>300</v>
      </c>
      <c r="I3724" s="211">
        <v>50</v>
      </c>
      <c r="J3724" s="211">
        <v>4</v>
      </c>
      <c r="K3724" s="212">
        <v>308.9465143434785</v>
      </c>
      <c r="L3724" s="212">
        <v>1062.1433333332768</v>
      </c>
      <c r="M3724" s="212">
        <v>2.4000000000000004</v>
      </c>
      <c r="N3724" s="213" t="s">
        <v>224</v>
      </c>
      <c r="O3724" s="213" t="s">
        <v>224</v>
      </c>
      <c r="P3724" s="214" t="s">
        <v>225</v>
      </c>
      <c r="Q3724" s="144"/>
    </row>
    <row r="3725" spans="5:17" x14ac:dyDescent="0.2">
      <c r="E3725" s="208" t="s">
        <v>33</v>
      </c>
      <c r="F3725" s="209" t="s">
        <v>4691</v>
      </c>
      <c r="G3725" s="210" t="s">
        <v>4693</v>
      </c>
      <c r="H3725" s="211">
        <v>300</v>
      </c>
      <c r="I3725" s="211">
        <v>50</v>
      </c>
      <c r="J3725" s="211">
        <v>4</v>
      </c>
      <c r="K3725" s="212">
        <v>387.70318101013197</v>
      </c>
      <c r="L3725" s="212">
        <v>913.39333333336981</v>
      </c>
      <c r="M3725" s="212">
        <v>4.4000000000000004</v>
      </c>
      <c r="N3725" s="213" t="s">
        <v>224</v>
      </c>
      <c r="O3725" s="213" t="s">
        <v>224</v>
      </c>
      <c r="P3725" s="214" t="s">
        <v>224</v>
      </c>
      <c r="Q3725" s="144"/>
    </row>
    <row r="3726" spans="5:17" x14ac:dyDescent="0.2">
      <c r="E3726" s="208" t="s">
        <v>33</v>
      </c>
      <c r="F3726" s="209" t="s">
        <v>4694</v>
      </c>
      <c r="G3726" s="210" t="s">
        <v>4695</v>
      </c>
      <c r="H3726" s="211">
        <v>300</v>
      </c>
      <c r="I3726" s="211">
        <v>50</v>
      </c>
      <c r="J3726" s="211">
        <v>4</v>
      </c>
      <c r="K3726" s="212">
        <v>368.98666666662325</v>
      </c>
      <c r="L3726" s="212">
        <v>276.22549494948856</v>
      </c>
      <c r="M3726" s="212">
        <v>10</v>
      </c>
      <c r="N3726" s="213" t="s">
        <v>224</v>
      </c>
      <c r="O3726" s="213" t="s">
        <v>224</v>
      </c>
      <c r="P3726" s="214" t="s">
        <v>224</v>
      </c>
      <c r="Q3726" s="144"/>
    </row>
    <row r="3727" spans="5:17" x14ac:dyDescent="0.2">
      <c r="E3727" s="208" t="s">
        <v>33</v>
      </c>
      <c r="F3727" s="209" t="s">
        <v>4694</v>
      </c>
      <c r="G3727" s="210" t="s">
        <v>4696</v>
      </c>
      <c r="H3727" s="211">
        <v>300</v>
      </c>
      <c r="I3727" s="211">
        <v>50</v>
      </c>
      <c r="J3727" s="211">
        <v>4</v>
      </c>
      <c r="K3727" s="212">
        <v>377.88333333337215</v>
      </c>
      <c r="L3727" s="212">
        <v>225.46666666679084</v>
      </c>
      <c r="M3727" s="212">
        <v>8.4</v>
      </c>
      <c r="N3727" s="213" t="s">
        <v>224</v>
      </c>
      <c r="O3727" s="213" t="s">
        <v>224</v>
      </c>
      <c r="P3727" s="214" t="s">
        <v>224</v>
      </c>
      <c r="Q3727" s="144"/>
    </row>
    <row r="3728" spans="5:17" x14ac:dyDescent="0.2">
      <c r="E3728" s="208" t="s">
        <v>7786</v>
      </c>
      <c r="F3728" s="209" t="s">
        <v>5018</v>
      </c>
      <c r="G3728" s="210" t="s">
        <v>3485</v>
      </c>
      <c r="H3728" s="211">
        <v>300</v>
      </c>
      <c r="I3728" s="211">
        <v>100</v>
      </c>
      <c r="J3728" s="211">
        <v>8</v>
      </c>
      <c r="K3728" s="212">
        <v>465.58333333332104</v>
      </c>
      <c r="L3728" s="212">
        <v>110.38682539678246</v>
      </c>
      <c r="M3728" s="212">
        <v>4.8000000000000007</v>
      </c>
      <c r="N3728" s="213" t="s">
        <v>224</v>
      </c>
      <c r="O3728" s="213" t="s">
        <v>224</v>
      </c>
      <c r="P3728" s="214" t="s">
        <v>225</v>
      </c>
      <c r="Q3728" s="144"/>
    </row>
    <row r="3729" spans="5:17" x14ac:dyDescent="0.2">
      <c r="E3729" s="208" t="s">
        <v>7786</v>
      </c>
      <c r="F3729" s="209" t="s">
        <v>5018</v>
      </c>
      <c r="G3729" s="210" t="s">
        <v>3486</v>
      </c>
      <c r="H3729" s="211">
        <v>300</v>
      </c>
      <c r="I3729" s="211">
        <v>100</v>
      </c>
      <c r="J3729" s="211">
        <v>8</v>
      </c>
      <c r="K3729" s="212">
        <v>517.57333333332554</v>
      </c>
      <c r="L3729" s="212">
        <v>141.63000000021356</v>
      </c>
      <c r="M3729" s="212">
        <v>4.8000000000000007</v>
      </c>
      <c r="N3729" s="213" t="s">
        <v>224</v>
      </c>
      <c r="O3729" s="213" t="s">
        <v>224</v>
      </c>
      <c r="P3729" s="214" t="s">
        <v>225</v>
      </c>
      <c r="Q3729" s="144"/>
    </row>
    <row r="3730" spans="5:17" x14ac:dyDescent="0.2">
      <c r="E3730" s="208" t="s">
        <v>7786</v>
      </c>
      <c r="F3730" s="209" t="s">
        <v>5018</v>
      </c>
      <c r="G3730" s="210" t="s">
        <v>3487</v>
      </c>
      <c r="H3730" s="211">
        <v>300</v>
      </c>
      <c r="I3730" s="211">
        <v>100</v>
      </c>
      <c r="J3730" s="211">
        <v>8</v>
      </c>
      <c r="K3730" s="212">
        <v>587.43333333333715</v>
      </c>
      <c r="L3730" s="212">
        <v>177.67000000007215</v>
      </c>
      <c r="M3730" s="212">
        <v>5.6000000000000005</v>
      </c>
      <c r="N3730" s="213" t="s">
        <v>224</v>
      </c>
      <c r="O3730" s="213" t="s">
        <v>224</v>
      </c>
      <c r="P3730" s="214" t="s">
        <v>225</v>
      </c>
      <c r="Q3730" s="144"/>
    </row>
    <row r="3731" spans="5:17" x14ac:dyDescent="0.2">
      <c r="E3731" s="208" t="s">
        <v>7786</v>
      </c>
      <c r="F3731" s="209" t="s">
        <v>5018</v>
      </c>
      <c r="G3731" s="210" t="s">
        <v>3488</v>
      </c>
      <c r="H3731" s="211">
        <v>300</v>
      </c>
      <c r="I3731" s="211">
        <v>100</v>
      </c>
      <c r="J3731" s="211">
        <v>8</v>
      </c>
      <c r="K3731" s="212">
        <v>3417.7699999999977</v>
      </c>
      <c r="L3731" s="212">
        <v>200.97158730157986</v>
      </c>
      <c r="M3731" s="212">
        <v>2.8000000000000003</v>
      </c>
      <c r="N3731" s="213" t="s">
        <v>224</v>
      </c>
      <c r="O3731" s="213" t="s">
        <v>224</v>
      </c>
      <c r="P3731" s="214" t="s">
        <v>225</v>
      </c>
      <c r="Q3731" s="144"/>
    </row>
    <row r="3732" spans="5:17" x14ac:dyDescent="0.2">
      <c r="E3732" s="208" t="s">
        <v>22</v>
      </c>
      <c r="F3732" s="209" t="s">
        <v>23</v>
      </c>
      <c r="G3732" s="210" t="s">
        <v>4697</v>
      </c>
      <c r="H3732" s="211">
        <v>750</v>
      </c>
      <c r="I3732" s="211">
        <v>200</v>
      </c>
      <c r="J3732" s="211">
        <v>12</v>
      </c>
      <c r="K3732" s="212">
        <v>626.2803276700788</v>
      </c>
      <c r="L3732" s="212">
        <v>472.41307716824343</v>
      </c>
      <c r="M3732" s="212">
        <v>6</v>
      </c>
      <c r="N3732" s="213" t="s">
        <v>225</v>
      </c>
      <c r="O3732" s="213" t="s">
        <v>224</v>
      </c>
      <c r="P3732" s="214" t="s">
        <v>225</v>
      </c>
      <c r="Q3732" s="144"/>
    </row>
    <row r="3733" spans="5:17" x14ac:dyDescent="0.2">
      <c r="E3733" s="208" t="s">
        <v>22</v>
      </c>
      <c r="F3733" s="209" t="s">
        <v>23</v>
      </c>
      <c r="G3733" s="210" t="s">
        <v>4698</v>
      </c>
      <c r="H3733" s="211">
        <v>750</v>
      </c>
      <c r="I3733" s="211">
        <v>200</v>
      </c>
      <c r="J3733" s="211">
        <v>12</v>
      </c>
      <c r="K3733" s="212">
        <v>465.32643317083296</v>
      </c>
      <c r="L3733" s="212">
        <v>729.40798108018373</v>
      </c>
      <c r="M3733" s="212">
        <v>5.4</v>
      </c>
      <c r="N3733" s="213" t="s">
        <v>225</v>
      </c>
      <c r="O3733" s="213" t="s">
        <v>224</v>
      </c>
      <c r="P3733" s="214" t="s">
        <v>225</v>
      </c>
      <c r="Q3733" s="144"/>
    </row>
    <row r="3734" spans="5:17" x14ac:dyDescent="0.2">
      <c r="E3734" s="208" t="s">
        <v>22</v>
      </c>
      <c r="F3734" s="209" t="s">
        <v>23</v>
      </c>
      <c r="G3734" s="210" t="s">
        <v>4699</v>
      </c>
      <c r="H3734" s="211">
        <v>750</v>
      </c>
      <c r="I3734" s="211">
        <v>200</v>
      </c>
      <c r="J3734" s="211">
        <v>12</v>
      </c>
      <c r="K3734" s="212">
        <v>306.19391150134987</v>
      </c>
      <c r="L3734" s="212">
        <v>217.53284566160391</v>
      </c>
      <c r="M3734" s="212">
        <v>3.6</v>
      </c>
      <c r="N3734" s="213" t="s">
        <v>225</v>
      </c>
      <c r="O3734" s="213" t="s">
        <v>224</v>
      </c>
      <c r="P3734" s="214" t="s">
        <v>225</v>
      </c>
      <c r="Q3734" s="144"/>
    </row>
    <row r="3735" spans="5:17" x14ac:dyDescent="0.2">
      <c r="E3735" s="208" t="s">
        <v>22</v>
      </c>
      <c r="F3735" s="209" t="s">
        <v>23</v>
      </c>
      <c r="G3735" s="210" t="s">
        <v>4700</v>
      </c>
      <c r="H3735" s="211">
        <v>750</v>
      </c>
      <c r="I3735" s="211">
        <v>200</v>
      </c>
      <c r="J3735" s="211">
        <v>12</v>
      </c>
      <c r="K3735" s="212">
        <v>421.20566082940115</v>
      </c>
      <c r="L3735" s="212">
        <v>249.72627424315078</v>
      </c>
      <c r="M3735" s="212">
        <v>3.4000000000000004</v>
      </c>
      <c r="N3735" s="213" t="s">
        <v>225</v>
      </c>
      <c r="O3735" s="213" t="s">
        <v>224</v>
      </c>
      <c r="P3735" s="214" t="s">
        <v>225</v>
      </c>
      <c r="Q3735" s="144"/>
    </row>
    <row r="3736" spans="5:17" x14ac:dyDescent="0.2">
      <c r="E3736" s="208" t="s">
        <v>22</v>
      </c>
      <c r="F3736" s="209" t="s">
        <v>23</v>
      </c>
      <c r="G3736" s="210" t="s">
        <v>4701</v>
      </c>
      <c r="H3736" s="211">
        <v>750</v>
      </c>
      <c r="I3736" s="211">
        <v>200</v>
      </c>
      <c r="J3736" s="211">
        <v>12</v>
      </c>
      <c r="K3736" s="212">
        <v>344.27381881617555</v>
      </c>
      <c r="L3736" s="212">
        <v>329.76889793811108</v>
      </c>
      <c r="M3736" s="212">
        <v>3.2133513757329726</v>
      </c>
      <c r="N3736" s="213" t="s">
        <v>4565</v>
      </c>
      <c r="O3736" s="213" t="s">
        <v>4565</v>
      </c>
      <c r="P3736" s="214" t="s">
        <v>4565</v>
      </c>
      <c r="Q3736" s="144"/>
    </row>
    <row r="3737" spans="5:17" x14ac:dyDescent="0.2">
      <c r="E3737" s="208" t="s">
        <v>22</v>
      </c>
      <c r="F3737" s="209" t="s">
        <v>4893</v>
      </c>
      <c r="G3737" s="210" t="s">
        <v>4894</v>
      </c>
      <c r="H3737" s="211">
        <v>300</v>
      </c>
      <c r="I3737" s="211">
        <v>50</v>
      </c>
      <c r="J3737" s="211">
        <v>4</v>
      </c>
      <c r="K3737" s="212">
        <v>396.32186364830409</v>
      </c>
      <c r="L3737" s="212">
        <v>69.323333333409394</v>
      </c>
      <c r="M3737" s="212">
        <v>2</v>
      </c>
      <c r="N3737" s="213" t="s">
        <v>224</v>
      </c>
      <c r="O3737" s="213" t="s">
        <v>224</v>
      </c>
      <c r="P3737" s="214" t="s">
        <v>225</v>
      </c>
      <c r="Q3737" s="144"/>
    </row>
    <row r="3738" spans="5:17" x14ac:dyDescent="0.2">
      <c r="E3738" s="208" t="s">
        <v>22</v>
      </c>
      <c r="F3738" s="209" t="s">
        <v>4893</v>
      </c>
      <c r="G3738" s="210" t="s">
        <v>4895</v>
      </c>
      <c r="H3738" s="211">
        <v>300</v>
      </c>
      <c r="I3738" s="211">
        <v>50</v>
      </c>
      <c r="J3738" s="211">
        <v>4</v>
      </c>
      <c r="K3738" s="212">
        <v>431.03853031497852</v>
      </c>
      <c r="L3738" s="212">
        <v>68.489999999979048</v>
      </c>
      <c r="M3738" s="212">
        <v>2</v>
      </c>
      <c r="N3738" s="213" t="s">
        <v>224</v>
      </c>
      <c r="O3738" s="213" t="s">
        <v>224</v>
      </c>
      <c r="P3738" s="214" t="s">
        <v>225</v>
      </c>
      <c r="Q3738" s="144"/>
    </row>
    <row r="3739" spans="5:17" x14ac:dyDescent="0.2">
      <c r="E3739" s="208" t="s">
        <v>4573</v>
      </c>
      <c r="F3739" s="209" t="s">
        <v>4702</v>
      </c>
      <c r="G3739" s="210" t="s">
        <v>4702</v>
      </c>
      <c r="H3739" s="211">
        <v>300</v>
      </c>
      <c r="I3739" s="211">
        <v>50</v>
      </c>
      <c r="J3739" s="211">
        <v>4</v>
      </c>
      <c r="K3739" s="212">
        <v>205.09333333336983</v>
      </c>
      <c r="L3739" s="212">
        <v>62.455231275699056</v>
      </c>
      <c r="M3739" s="212">
        <v>0.8</v>
      </c>
      <c r="N3739" s="213" t="s">
        <v>225</v>
      </c>
      <c r="O3739" s="213" t="s">
        <v>224</v>
      </c>
      <c r="P3739" s="214" t="s">
        <v>225</v>
      </c>
      <c r="Q3739" s="144"/>
    </row>
    <row r="3740" spans="5:17" x14ac:dyDescent="0.2">
      <c r="E3740" s="208" t="s">
        <v>37</v>
      </c>
      <c r="F3740" s="209" t="s">
        <v>3315</v>
      </c>
      <c r="G3740" s="210" t="s">
        <v>4703</v>
      </c>
      <c r="H3740" s="211">
        <v>300</v>
      </c>
      <c r="I3740" s="211">
        <v>50</v>
      </c>
      <c r="J3740" s="211">
        <v>4</v>
      </c>
      <c r="K3740" s="212">
        <v>554.72741480372827</v>
      </c>
      <c r="L3740" s="212">
        <v>124.04118777948538</v>
      </c>
      <c r="M3740" s="212">
        <v>7.2</v>
      </c>
      <c r="N3740" s="213" t="s">
        <v>224</v>
      </c>
      <c r="O3740" s="213" t="s">
        <v>224</v>
      </c>
      <c r="P3740" s="214" t="s">
        <v>224</v>
      </c>
      <c r="Q3740" s="144"/>
    </row>
    <row r="3741" spans="5:17" x14ac:dyDescent="0.2">
      <c r="E3741" s="208" t="s">
        <v>2391</v>
      </c>
      <c r="F3741" s="209" t="s">
        <v>4704</v>
      </c>
      <c r="G3741" s="210" t="s">
        <v>4705</v>
      </c>
      <c r="H3741" s="211">
        <v>300</v>
      </c>
      <c r="I3741" s="211">
        <v>50</v>
      </c>
      <c r="J3741" s="211">
        <v>4</v>
      </c>
      <c r="K3741" s="212">
        <v>72.694845938354646</v>
      </c>
      <c r="L3741" s="212">
        <v>2.2464367815758988</v>
      </c>
      <c r="M3741" s="212">
        <v>0.60000000000000009</v>
      </c>
      <c r="N3741" s="213" t="s">
        <v>225</v>
      </c>
      <c r="O3741" s="213" t="s">
        <v>225</v>
      </c>
      <c r="P3741" s="214" t="s">
        <v>225</v>
      </c>
      <c r="Q3741" s="144"/>
    </row>
    <row r="3742" spans="5:17" x14ac:dyDescent="0.2">
      <c r="E3742" s="208" t="s">
        <v>2391</v>
      </c>
      <c r="F3742" s="209" t="s">
        <v>4704</v>
      </c>
      <c r="G3742" s="210" t="s">
        <v>4706</v>
      </c>
      <c r="H3742" s="211">
        <v>300</v>
      </c>
      <c r="I3742" s="211">
        <v>50</v>
      </c>
      <c r="J3742" s="211">
        <v>4</v>
      </c>
      <c r="K3742" s="212">
        <v>102.66482905988099</v>
      </c>
      <c r="L3742" s="212">
        <v>67.107816091984716</v>
      </c>
      <c r="M3742" s="212">
        <v>0.2</v>
      </c>
      <c r="N3742" s="213" t="s">
        <v>225</v>
      </c>
      <c r="O3742" s="213" t="s">
        <v>224</v>
      </c>
      <c r="P3742" s="214" t="s">
        <v>225</v>
      </c>
      <c r="Q3742" s="144"/>
    </row>
    <row r="3743" spans="5:17" x14ac:dyDescent="0.2">
      <c r="E3743" s="208" t="s">
        <v>2391</v>
      </c>
      <c r="F3743" s="209" t="s">
        <v>4704</v>
      </c>
      <c r="G3743" s="210" t="s">
        <v>4707</v>
      </c>
      <c r="H3743" s="211">
        <v>300</v>
      </c>
      <c r="I3743" s="211">
        <v>50</v>
      </c>
      <c r="J3743" s="211">
        <v>4</v>
      </c>
      <c r="K3743" s="212">
        <v>110.99645299135636</v>
      </c>
      <c r="L3743" s="212">
        <v>1.980459770123904</v>
      </c>
      <c r="M3743" s="212">
        <v>0.2</v>
      </c>
      <c r="N3743" s="213" t="s">
        <v>225</v>
      </c>
      <c r="O3743" s="213" t="s">
        <v>225</v>
      </c>
      <c r="P3743" s="214" t="s">
        <v>225</v>
      </c>
      <c r="Q3743" s="144"/>
    </row>
    <row r="3744" spans="5:17" x14ac:dyDescent="0.2">
      <c r="E3744" s="208" t="s">
        <v>3443</v>
      </c>
      <c r="F3744" s="209" t="s">
        <v>5019</v>
      </c>
      <c r="G3744" s="210" t="s">
        <v>3542</v>
      </c>
      <c r="H3744" s="211">
        <v>300</v>
      </c>
      <c r="I3744" s="211">
        <v>100</v>
      </c>
      <c r="J3744" s="211">
        <v>8</v>
      </c>
      <c r="K3744" s="212">
        <v>840.82666666663727</v>
      </c>
      <c r="L3744" s="212">
        <v>1556.8467817448113</v>
      </c>
      <c r="M3744" s="212">
        <v>11.4</v>
      </c>
      <c r="N3744" s="213" t="s">
        <v>224</v>
      </c>
      <c r="O3744" s="213" t="s">
        <v>224</v>
      </c>
      <c r="P3744" s="214" t="s">
        <v>224</v>
      </c>
      <c r="Q3744" s="144"/>
    </row>
    <row r="3745" spans="5:17" x14ac:dyDescent="0.2">
      <c r="E3745" s="208" t="s">
        <v>3443</v>
      </c>
      <c r="F3745" s="209" t="s">
        <v>5019</v>
      </c>
      <c r="G3745" s="210" t="s">
        <v>3543</v>
      </c>
      <c r="H3745" s="211">
        <v>300</v>
      </c>
      <c r="I3745" s="211">
        <v>100</v>
      </c>
      <c r="J3745" s="211">
        <v>8</v>
      </c>
      <c r="K3745" s="212">
        <v>685.82000000000016</v>
      </c>
      <c r="L3745" s="212">
        <v>3164.8974705882783</v>
      </c>
      <c r="M3745" s="212">
        <v>11.38</v>
      </c>
      <c r="N3745" s="213" t="s">
        <v>224</v>
      </c>
      <c r="O3745" s="213" t="s">
        <v>224</v>
      </c>
      <c r="P3745" s="214" t="s">
        <v>224</v>
      </c>
      <c r="Q3745" s="144"/>
    </row>
    <row r="3746" spans="5:17" x14ac:dyDescent="0.2">
      <c r="E3746" s="208" t="s">
        <v>3443</v>
      </c>
      <c r="F3746" s="209" t="s">
        <v>5019</v>
      </c>
      <c r="G3746" s="210" t="s">
        <v>3544</v>
      </c>
      <c r="H3746" s="211">
        <v>300</v>
      </c>
      <c r="I3746" s="211">
        <v>100</v>
      </c>
      <c r="J3746" s="211">
        <v>8</v>
      </c>
      <c r="K3746" s="212">
        <v>863.85999999998842</v>
      </c>
      <c r="L3746" s="212">
        <v>1704.6636244742008</v>
      </c>
      <c r="M3746" s="212">
        <v>10.66</v>
      </c>
      <c r="N3746" s="213" t="s">
        <v>224</v>
      </c>
      <c r="O3746" s="213" t="s">
        <v>224</v>
      </c>
      <c r="P3746" s="214" t="s">
        <v>224</v>
      </c>
      <c r="Q3746" s="144"/>
    </row>
    <row r="3747" spans="5:17" x14ac:dyDescent="0.2">
      <c r="E3747" s="208" t="s">
        <v>3443</v>
      </c>
      <c r="F3747" s="209" t="s">
        <v>5019</v>
      </c>
      <c r="G3747" s="210" t="s">
        <v>3545</v>
      </c>
      <c r="H3747" s="211">
        <v>300</v>
      </c>
      <c r="I3747" s="211">
        <v>100</v>
      </c>
      <c r="J3747" s="211">
        <v>8</v>
      </c>
      <c r="K3747" s="212">
        <v>4766.093333333326</v>
      </c>
      <c r="L3747" s="212">
        <v>728.85345098038897</v>
      </c>
      <c r="M3747" s="212">
        <v>8.84</v>
      </c>
      <c r="N3747" s="213" t="s">
        <v>224</v>
      </c>
      <c r="O3747" s="213" t="s">
        <v>224</v>
      </c>
      <c r="P3747" s="214" t="s">
        <v>224</v>
      </c>
      <c r="Q3747" s="144"/>
    </row>
    <row r="3748" spans="5:17" x14ac:dyDescent="0.2">
      <c r="E3748" s="208" t="s">
        <v>2391</v>
      </c>
      <c r="F3748" s="209" t="s">
        <v>4708</v>
      </c>
      <c r="G3748" s="210" t="s">
        <v>4709</v>
      </c>
      <c r="H3748" s="211">
        <v>300</v>
      </c>
      <c r="I3748" s="211">
        <v>50</v>
      </c>
      <c r="J3748" s="211">
        <v>4</v>
      </c>
      <c r="K3748" s="212">
        <v>279.37552380944243</v>
      </c>
      <c r="L3748" s="212">
        <v>192.2260952381128</v>
      </c>
      <c r="M3748" s="212">
        <v>4</v>
      </c>
      <c r="N3748" s="213" t="s">
        <v>225</v>
      </c>
      <c r="O3748" s="213" t="s">
        <v>224</v>
      </c>
      <c r="P3748" s="214" t="s">
        <v>225</v>
      </c>
      <c r="Q3748" s="144"/>
    </row>
    <row r="3749" spans="5:17" x14ac:dyDescent="0.2">
      <c r="E3749" s="208" t="s">
        <v>2391</v>
      </c>
      <c r="F3749" s="209" t="s">
        <v>4708</v>
      </c>
      <c r="G3749" s="210" t="s">
        <v>4710</v>
      </c>
      <c r="H3749" s="211">
        <v>300</v>
      </c>
      <c r="I3749" s="211">
        <v>50</v>
      </c>
      <c r="J3749" s="211">
        <v>4</v>
      </c>
      <c r="K3749" s="212">
        <v>273.21552380951459</v>
      </c>
      <c r="L3749" s="212">
        <v>20.679333333433608</v>
      </c>
      <c r="M3749" s="212">
        <v>3.6</v>
      </c>
      <c r="N3749" s="213" t="s">
        <v>225</v>
      </c>
      <c r="O3749" s="213" t="s">
        <v>225</v>
      </c>
      <c r="P3749" s="214" t="s">
        <v>225</v>
      </c>
      <c r="Q3749" s="144"/>
    </row>
    <row r="3750" spans="5:17" x14ac:dyDescent="0.2">
      <c r="E3750" s="208" t="s">
        <v>33</v>
      </c>
      <c r="F3750" s="209" t="s">
        <v>4980</v>
      </c>
      <c r="G3750" s="210" t="s">
        <v>4981</v>
      </c>
      <c r="H3750" s="211">
        <v>300</v>
      </c>
      <c r="I3750" s="211">
        <v>50</v>
      </c>
      <c r="J3750" s="211">
        <v>4</v>
      </c>
      <c r="K3750" s="212">
        <v>497.0062814815962</v>
      </c>
      <c r="L3750" s="212">
        <v>24.86757407674607</v>
      </c>
      <c r="M3750" s="212">
        <v>3.6267990074441689</v>
      </c>
      <c r="N3750" s="213" t="s">
        <v>4565</v>
      </c>
      <c r="O3750" s="213" t="s">
        <v>4565</v>
      </c>
      <c r="P3750" s="214" t="s">
        <v>4565</v>
      </c>
      <c r="Q3750" s="144"/>
    </row>
    <row r="3751" spans="5:17" x14ac:dyDescent="0.2">
      <c r="E3751" s="208" t="s">
        <v>33</v>
      </c>
      <c r="F3751" s="209" t="s">
        <v>4980</v>
      </c>
      <c r="G3751" s="210" t="s">
        <v>4982</v>
      </c>
      <c r="H3751" s="211">
        <v>300</v>
      </c>
      <c r="I3751" s="211">
        <v>50</v>
      </c>
      <c r="J3751" s="211">
        <v>4</v>
      </c>
      <c r="K3751" s="212">
        <v>549.58062227316157</v>
      </c>
      <c r="L3751" s="212">
        <v>300.32434145861521</v>
      </c>
      <c r="M3751" s="212">
        <v>7.5558312655086848</v>
      </c>
      <c r="N3751" s="213" t="s">
        <v>4565</v>
      </c>
      <c r="O3751" s="213" t="s">
        <v>4565</v>
      </c>
      <c r="P3751" s="214" t="s">
        <v>4565</v>
      </c>
      <c r="Q3751" s="144"/>
    </row>
    <row r="3752" spans="5:17" x14ac:dyDescent="0.2">
      <c r="E3752" s="208" t="s">
        <v>3390</v>
      </c>
      <c r="F3752" s="209" t="s">
        <v>5020</v>
      </c>
      <c r="G3752" s="210" t="s">
        <v>5020</v>
      </c>
      <c r="H3752" s="211">
        <v>500</v>
      </c>
      <c r="I3752" s="211">
        <v>200</v>
      </c>
      <c r="J3752" s="211">
        <v>12</v>
      </c>
      <c r="K3752" s="212">
        <v>84.813571180919581</v>
      </c>
      <c r="L3752" s="212">
        <v>109.88910245902424</v>
      </c>
      <c r="M3752" s="212">
        <v>24.249272727272729</v>
      </c>
      <c r="N3752" s="213" t="s">
        <v>4565</v>
      </c>
      <c r="O3752" s="213" t="s">
        <v>4565</v>
      </c>
      <c r="P3752" s="214" t="s">
        <v>4565</v>
      </c>
      <c r="Q3752" s="144"/>
    </row>
    <row r="3753" spans="5:17" x14ac:dyDescent="0.2">
      <c r="E3753" s="208" t="s">
        <v>7813</v>
      </c>
      <c r="F3753" s="209" t="s">
        <v>4713</v>
      </c>
      <c r="G3753" s="210" t="s">
        <v>4714</v>
      </c>
      <c r="H3753" s="211">
        <v>300</v>
      </c>
      <c r="I3753" s="211">
        <v>50</v>
      </c>
      <c r="J3753" s="211">
        <v>4</v>
      </c>
      <c r="K3753" s="212">
        <v>498.58978373674677</v>
      </c>
      <c r="L3753" s="212">
        <v>357.47795118364331</v>
      </c>
      <c r="M3753" s="212">
        <v>4.8000000000000007</v>
      </c>
      <c r="N3753" s="213" t="s">
        <v>224</v>
      </c>
      <c r="O3753" s="213" t="s">
        <v>224</v>
      </c>
      <c r="P3753" s="214" t="s">
        <v>224</v>
      </c>
      <c r="Q3753" s="144"/>
    </row>
    <row r="3754" spans="5:17" x14ac:dyDescent="0.2">
      <c r="E3754" s="208" t="s">
        <v>7813</v>
      </c>
      <c r="F3754" s="209" t="s">
        <v>4713</v>
      </c>
      <c r="G3754" s="210" t="s">
        <v>4715</v>
      </c>
      <c r="H3754" s="211">
        <v>300</v>
      </c>
      <c r="I3754" s="211">
        <v>50</v>
      </c>
      <c r="J3754" s="211">
        <v>4</v>
      </c>
      <c r="K3754" s="212">
        <v>457.80286210200086</v>
      </c>
      <c r="L3754" s="212">
        <v>1348.7546178502107</v>
      </c>
      <c r="M3754" s="212">
        <v>4.6000000000000005</v>
      </c>
      <c r="N3754" s="213" t="s">
        <v>224</v>
      </c>
      <c r="O3754" s="213" t="s">
        <v>224</v>
      </c>
      <c r="P3754" s="214" t="s">
        <v>224</v>
      </c>
      <c r="Q3754" s="144"/>
    </row>
    <row r="3755" spans="5:17" x14ac:dyDescent="0.2">
      <c r="E3755" s="208" t="s">
        <v>7802</v>
      </c>
      <c r="F3755" s="209" t="s">
        <v>4716</v>
      </c>
      <c r="G3755" s="210" t="s">
        <v>4717</v>
      </c>
      <c r="H3755" s="211">
        <v>300</v>
      </c>
      <c r="I3755" s="211">
        <v>50</v>
      </c>
      <c r="J3755" s="211">
        <v>4</v>
      </c>
      <c r="K3755" s="212">
        <v>798.11544301073798</v>
      </c>
      <c r="L3755" s="212">
        <v>175.12101075250416</v>
      </c>
      <c r="M3755" s="212">
        <v>10.8</v>
      </c>
      <c r="N3755" s="213" t="s">
        <v>224</v>
      </c>
      <c r="O3755" s="213" t="s">
        <v>224</v>
      </c>
      <c r="P3755" s="214" t="s">
        <v>224</v>
      </c>
      <c r="Q3755" s="144"/>
    </row>
    <row r="3756" spans="5:17" x14ac:dyDescent="0.2">
      <c r="E3756" s="208" t="s">
        <v>7802</v>
      </c>
      <c r="F3756" s="209" t="s">
        <v>4716</v>
      </c>
      <c r="G3756" s="210" t="s">
        <v>4718</v>
      </c>
      <c r="H3756" s="211">
        <v>300</v>
      </c>
      <c r="I3756" s="211">
        <v>50</v>
      </c>
      <c r="J3756" s="211">
        <v>4</v>
      </c>
      <c r="K3756" s="212">
        <v>804.83544301077984</v>
      </c>
      <c r="L3756" s="212">
        <v>181.15775053755038</v>
      </c>
      <c r="M3756" s="212">
        <v>9.2000000000000011</v>
      </c>
      <c r="N3756" s="213" t="s">
        <v>224</v>
      </c>
      <c r="O3756" s="213" t="s">
        <v>224</v>
      </c>
      <c r="P3756" s="214" t="s">
        <v>224</v>
      </c>
      <c r="Q3756" s="144"/>
    </row>
    <row r="3757" spans="5:17" x14ac:dyDescent="0.2">
      <c r="E3757" s="208" t="s">
        <v>22</v>
      </c>
      <c r="F3757" s="209" t="s">
        <v>4720</v>
      </c>
      <c r="G3757" s="210" t="s">
        <v>4719</v>
      </c>
      <c r="H3757" s="211">
        <v>300</v>
      </c>
      <c r="I3757" s="211">
        <v>50</v>
      </c>
      <c r="J3757" s="211">
        <v>4</v>
      </c>
      <c r="K3757" s="212">
        <v>0</v>
      </c>
      <c r="L3757" s="212">
        <v>9484.7999444444322</v>
      </c>
      <c r="M3757" s="212">
        <v>0.2</v>
      </c>
      <c r="N3757" s="213" t="s">
        <v>225</v>
      </c>
      <c r="O3757" s="213" t="s">
        <v>224</v>
      </c>
      <c r="P3757" s="214" t="s">
        <v>225</v>
      </c>
      <c r="Q3757" s="144"/>
    </row>
    <row r="3758" spans="5:17" x14ac:dyDescent="0.2">
      <c r="E3758" s="208" t="s">
        <v>22</v>
      </c>
      <c r="F3758" s="209" t="s">
        <v>4720</v>
      </c>
      <c r="G3758" s="210" t="s">
        <v>4721</v>
      </c>
      <c r="H3758" s="211">
        <v>750</v>
      </c>
      <c r="I3758" s="211">
        <v>200</v>
      </c>
      <c r="J3758" s="211">
        <v>12</v>
      </c>
      <c r="K3758" s="212">
        <v>4.9999999999883586</v>
      </c>
      <c r="L3758" s="212">
        <v>145.83000000006288</v>
      </c>
      <c r="M3758" s="212">
        <v>0.4</v>
      </c>
      <c r="N3758" s="213" t="s">
        <v>225</v>
      </c>
      <c r="O3758" s="213" t="s">
        <v>225</v>
      </c>
      <c r="P3758" s="214" t="s">
        <v>225</v>
      </c>
      <c r="Q3758" s="144"/>
    </row>
    <row r="3759" spans="5:17" x14ac:dyDescent="0.2">
      <c r="E3759" s="208" t="s">
        <v>22</v>
      </c>
      <c r="F3759" s="209" t="s">
        <v>4720</v>
      </c>
      <c r="G3759" s="210" t="s">
        <v>4722</v>
      </c>
      <c r="H3759" s="211">
        <v>750</v>
      </c>
      <c r="I3759" s="211">
        <v>200</v>
      </c>
      <c r="J3759" s="211">
        <v>12</v>
      </c>
      <c r="K3759" s="212">
        <v>2.6784444444261801</v>
      </c>
      <c r="L3759" s="212">
        <v>274.06000000006753</v>
      </c>
      <c r="M3759" s="212">
        <v>0.60000000000000009</v>
      </c>
      <c r="N3759" s="213" t="s">
        <v>225</v>
      </c>
      <c r="O3759" s="213" t="s">
        <v>224</v>
      </c>
      <c r="P3759" s="214" t="s">
        <v>225</v>
      </c>
      <c r="Q3759" s="144"/>
    </row>
    <row r="3760" spans="5:17" x14ac:dyDescent="0.2">
      <c r="E3760" s="208" t="s">
        <v>22</v>
      </c>
      <c r="F3760" s="209" t="s">
        <v>4723</v>
      </c>
      <c r="G3760" s="210" t="s">
        <v>4724</v>
      </c>
      <c r="H3760" s="211">
        <v>750</v>
      </c>
      <c r="I3760" s="211">
        <v>200</v>
      </c>
      <c r="J3760" s="211">
        <v>12</v>
      </c>
      <c r="K3760" s="212">
        <v>471.77999999999304</v>
      </c>
      <c r="L3760" s="212">
        <v>43.546360153295424</v>
      </c>
      <c r="M3760" s="212">
        <v>3</v>
      </c>
      <c r="N3760" s="213" t="s">
        <v>225</v>
      </c>
      <c r="O3760" s="213" t="s">
        <v>225</v>
      </c>
      <c r="P3760" s="214" t="s">
        <v>225</v>
      </c>
      <c r="Q3760" s="144"/>
    </row>
    <row r="3761" spans="5:17" x14ac:dyDescent="0.2">
      <c r="E3761" s="208" t="s">
        <v>7799</v>
      </c>
      <c r="F3761" s="209" t="s">
        <v>4724</v>
      </c>
      <c r="G3761" s="210" t="s">
        <v>4956</v>
      </c>
      <c r="H3761" s="211">
        <v>300</v>
      </c>
      <c r="I3761" s="211">
        <v>50</v>
      </c>
      <c r="J3761" s="211">
        <v>4</v>
      </c>
      <c r="K3761" s="212">
        <v>144.36360267357608</v>
      </c>
      <c r="L3761" s="212">
        <v>348.56284979524651</v>
      </c>
      <c r="M3761" s="212">
        <v>1.3055390113162595</v>
      </c>
      <c r="N3761" s="213" t="s">
        <v>4565</v>
      </c>
      <c r="O3761" s="213" t="s">
        <v>4565</v>
      </c>
      <c r="P3761" s="214" t="s">
        <v>4565</v>
      </c>
      <c r="Q3761" s="144"/>
    </row>
    <row r="3762" spans="5:17" x14ac:dyDescent="0.2">
      <c r="E3762" s="208" t="s">
        <v>7799</v>
      </c>
      <c r="F3762" s="209" t="s">
        <v>4724</v>
      </c>
      <c r="G3762" s="210" t="s">
        <v>4957</v>
      </c>
      <c r="H3762" s="211">
        <v>300</v>
      </c>
      <c r="I3762" s="211">
        <v>50</v>
      </c>
      <c r="J3762" s="211">
        <v>4</v>
      </c>
      <c r="K3762" s="212">
        <v>203.42473694661291</v>
      </c>
      <c r="L3762" s="212">
        <v>711.2119426322638</v>
      </c>
      <c r="M3762" s="212">
        <v>1.5231288465356361</v>
      </c>
      <c r="N3762" s="213" t="s">
        <v>4565</v>
      </c>
      <c r="O3762" s="213" t="s">
        <v>4565</v>
      </c>
      <c r="P3762" s="214" t="s">
        <v>4565</v>
      </c>
      <c r="Q3762" s="144"/>
    </row>
    <row r="3763" spans="5:17" x14ac:dyDescent="0.2">
      <c r="E3763" s="208" t="s">
        <v>22</v>
      </c>
      <c r="F3763" s="209" t="s">
        <v>4723</v>
      </c>
      <c r="G3763" s="210" t="s">
        <v>4725</v>
      </c>
      <c r="H3763" s="211">
        <v>750</v>
      </c>
      <c r="I3763" s="211">
        <v>200</v>
      </c>
      <c r="J3763" s="211">
        <v>12</v>
      </c>
      <c r="K3763" s="212">
        <v>374.64000000001397</v>
      </c>
      <c r="L3763" s="212">
        <v>147.76980170946692</v>
      </c>
      <c r="M3763" s="212">
        <v>4.8000000000000007</v>
      </c>
      <c r="N3763" s="213" t="s">
        <v>225</v>
      </c>
      <c r="O3763" s="213" t="s">
        <v>225</v>
      </c>
      <c r="P3763" s="214" t="s">
        <v>225</v>
      </c>
      <c r="Q3763" s="144"/>
    </row>
    <row r="3764" spans="5:17" x14ac:dyDescent="0.2">
      <c r="E3764" s="208" t="s">
        <v>7793</v>
      </c>
      <c r="F3764" s="209" t="s">
        <v>4958</v>
      </c>
      <c r="G3764" s="210" t="s">
        <v>4958</v>
      </c>
      <c r="H3764" s="211">
        <v>20</v>
      </c>
      <c r="I3764" s="211">
        <v>10</v>
      </c>
      <c r="J3764" s="211">
        <v>4</v>
      </c>
      <c r="K3764" s="212">
        <v>176.3270599906287</v>
      </c>
      <c r="L3764" s="212">
        <v>22.704316212541848</v>
      </c>
      <c r="M3764" s="212">
        <v>0.87295898048586218</v>
      </c>
      <c r="N3764" s="213" t="s">
        <v>4565</v>
      </c>
      <c r="O3764" s="213" t="s">
        <v>4565</v>
      </c>
      <c r="P3764" s="214" t="s">
        <v>4565</v>
      </c>
      <c r="Q3764" s="144"/>
    </row>
    <row r="3765" spans="5:17" x14ac:dyDescent="0.2">
      <c r="E3765" s="208" t="s">
        <v>7793</v>
      </c>
      <c r="F3765" s="209" t="s">
        <v>4966</v>
      </c>
      <c r="G3765" s="210" t="s">
        <v>4966</v>
      </c>
      <c r="H3765" s="211">
        <v>20</v>
      </c>
      <c r="I3765" s="211">
        <v>10</v>
      </c>
      <c r="J3765" s="211">
        <v>4</v>
      </c>
      <c r="K3765" s="212">
        <v>31.651069936543486</v>
      </c>
      <c r="L3765" s="212">
        <v>12.958399390497467</v>
      </c>
      <c r="M3765" s="212">
        <v>0</v>
      </c>
      <c r="N3765" s="213" t="s">
        <v>4565</v>
      </c>
      <c r="O3765" s="213" t="s">
        <v>4565</v>
      </c>
      <c r="P3765" s="214" t="s">
        <v>4565</v>
      </c>
      <c r="Q3765" s="144"/>
    </row>
    <row r="3766" spans="5:17" x14ac:dyDescent="0.2">
      <c r="E3766" s="208" t="s">
        <v>36</v>
      </c>
      <c r="F3766" s="209" t="s">
        <v>4726</v>
      </c>
      <c r="G3766" s="210" t="s">
        <v>4727</v>
      </c>
      <c r="H3766" s="211">
        <v>300</v>
      </c>
      <c r="I3766" s="211">
        <v>100</v>
      </c>
      <c r="J3766" s="211">
        <v>8</v>
      </c>
      <c r="K3766" s="212">
        <v>5.5958440750425815</v>
      </c>
      <c r="L3766" s="212">
        <v>10.012698412708207</v>
      </c>
      <c r="M3766" s="212">
        <v>1.2000000000000002</v>
      </c>
      <c r="N3766" s="213" t="s">
        <v>225</v>
      </c>
      <c r="O3766" s="213" t="s">
        <v>225</v>
      </c>
      <c r="P3766" s="214" t="s">
        <v>225</v>
      </c>
      <c r="Q3766" s="144"/>
    </row>
    <row r="3767" spans="5:17" x14ac:dyDescent="0.2">
      <c r="E3767" s="208" t="s">
        <v>36</v>
      </c>
      <c r="F3767" s="209" t="s">
        <v>4726</v>
      </c>
      <c r="G3767" s="210" t="s">
        <v>4728</v>
      </c>
      <c r="H3767" s="211">
        <v>300</v>
      </c>
      <c r="I3767" s="211">
        <v>100</v>
      </c>
      <c r="J3767" s="211">
        <v>8</v>
      </c>
      <c r="K3767" s="212">
        <v>415.45837219489869</v>
      </c>
      <c r="L3767" s="212">
        <v>15.656031746031452</v>
      </c>
      <c r="M3767" s="212">
        <v>1.4000000000000001</v>
      </c>
      <c r="N3767" s="213" t="s">
        <v>224</v>
      </c>
      <c r="O3767" s="213" t="s">
        <v>225</v>
      </c>
      <c r="P3767" s="214" t="s">
        <v>225</v>
      </c>
      <c r="Q3767" s="144"/>
    </row>
    <row r="3768" spans="5:17" x14ac:dyDescent="0.2">
      <c r="E3768" s="208" t="s">
        <v>86</v>
      </c>
      <c r="F3768" s="209" t="s">
        <v>4906</v>
      </c>
      <c r="G3768" s="210" t="s">
        <v>4907</v>
      </c>
      <c r="H3768" s="211">
        <v>750</v>
      </c>
      <c r="I3768" s="211">
        <v>200</v>
      </c>
      <c r="J3768" s="211">
        <v>12</v>
      </c>
      <c r="K3768" s="212">
        <v>675.06999999998379</v>
      </c>
      <c r="L3768" s="212">
        <v>685.80207360932309</v>
      </c>
      <c r="M3768" s="212">
        <v>10.8</v>
      </c>
      <c r="N3768" s="213" t="s">
        <v>225</v>
      </c>
      <c r="O3768" s="213" t="s">
        <v>224</v>
      </c>
      <c r="P3768" s="214" t="s">
        <v>225</v>
      </c>
      <c r="Q3768" s="144"/>
    </row>
    <row r="3769" spans="5:17" x14ac:dyDescent="0.2">
      <c r="E3769" s="208" t="s">
        <v>86</v>
      </c>
      <c r="F3769" s="209" t="s">
        <v>4906</v>
      </c>
      <c r="G3769" s="210" t="s">
        <v>4908</v>
      </c>
      <c r="H3769" s="211">
        <v>750</v>
      </c>
      <c r="I3769" s="211">
        <v>200</v>
      </c>
      <c r="J3769" s="211">
        <v>12</v>
      </c>
      <c r="K3769" s="212">
        <v>628.65333333330932</v>
      </c>
      <c r="L3769" s="212">
        <v>1808.4278600774771</v>
      </c>
      <c r="M3769" s="212">
        <v>10.4</v>
      </c>
      <c r="N3769" s="213" t="s">
        <v>225</v>
      </c>
      <c r="O3769" s="213" t="s">
        <v>224</v>
      </c>
      <c r="P3769" s="214" t="s">
        <v>225</v>
      </c>
      <c r="Q3769" s="144"/>
    </row>
    <row r="3770" spans="5:17" x14ac:dyDescent="0.2">
      <c r="E3770" s="208" t="s">
        <v>32</v>
      </c>
      <c r="F3770" s="209" t="s">
        <v>5001</v>
      </c>
      <c r="G3770" s="210" t="s">
        <v>7212</v>
      </c>
      <c r="H3770" s="211">
        <v>300</v>
      </c>
      <c r="I3770" s="211">
        <v>100</v>
      </c>
      <c r="J3770" s="211">
        <v>8</v>
      </c>
      <c r="K3770" s="212">
        <v>0</v>
      </c>
      <c r="L3770" s="212">
        <v>0</v>
      </c>
      <c r="M3770" s="212">
        <v>0</v>
      </c>
      <c r="N3770" s="213" t="s">
        <v>225</v>
      </c>
      <c r="O3770" s="213" t="s">
        <v>225</v>
      </c>
      <c r="P3770" s="214" t="s">
        <v>225</v>
      </c>
      <c r="Q3770" s="144"/>
    </row>
    <row r="3771" spans="5:17" x14ac:dyDescent="0.2">
      <c r="E3771" s="208" t="s">
        <v>32</v>
      </c>
      <c r="F3771" s="209" t="s">
        <v>5001</v>
      </c>
      <c r="G3771" s="210" t="s">
        <v>7213</v>
      </c>
      <c r="H3771" s="211">
        <v>300</v>
      </c>
      <c r="I3771" s="211">
        <v>100</v>
      </c>
      <c r="J3771" s="211">
        <v>8</v>
      </c>
      <c r="K3771" s="212">
        <v>0</v>
      </c>
      <c r="L3771" s="212">
        <v>0</v>
      </c>
      <c r="M3771" s="212">
        <v>0</v>
      </c>
      <c r="N3771" s="213" t="s">
        <v>225</v>
      </c>
      <c r="O3771" s="213" t="s">
        <v>225</v>
      </c>
      <c r="P3771" s="214" t="s">
        <v>225</v>
      </c>
      <c r="Q3771" s="144"/>
    </row>
    <row r="3772" spans="5:17" x14ac:dyDescent="0.2">
      <c r="E3772" s="208" t="s">
        <v>32</v>
      </c>
      <c r="F3772" s="209" t="s">
        <v>5001</v>
      </c>
      <c r="G3772" s="210" t="s">
        <v>7214</v>
      </c>
      <c r="H3772" s="211">
        <v>300</v>
      </c>
      <c r="I3772" s="211">
        <v>100</v>
      </c>
      <c r="J3772" s="211">
        <v>8</v>
      </c>
      <c r="K3772" s="212">
        <v>0</v>
      </c>
      <c r="L3772" s="212">
        <v>0</v>
      </c>
      <c r="M3772" s="212">
        <v>0</v>
      </c>
      <c r="N3772" s="213" t="s">
        <v>225</v>
      </c>
      <c r="O3772" s="213" t="s">
        <v>225</v>
      </c>
      <c r="P3772" s="214" t="s">
        <v>225</v>
      </c>
      <c r="Q3772" s="144"/>
    </row>
    <row r="3773" spans="5:17" x14ac:dyDescent="0.2">
      <c r="E3773" s="208" t="s">
        <v>32</v>
      </c>
      <c r="F3773" s="209" t="s">
        <v>5001</v>
      </c>
      <c r="G3773" s="210" t="s">
        <v>7215</v>
      </c>
      <c r="H3773" s="211">
        <v>300</v>
      </c>
      <c r="I3773" s="211">
        <v>100</v>
      </c>
      <c r="J3773" s="211">
        <v>8</v>
      </c>
      <c r="K3773" s="212">
        <v>0</v>
      </c>
      <c r="L3773" s="212">
        <v>0</v>
      </c>
      <c r="M3773" s="212">
        <v>0</v>
      </c>
      <c r="N3773" s="213" t="s">
        <v>225</v>
      </c>
      <c r="O3773" s="213" t="s">
        <v>225</v>
      </c>
      <c r="P3773" s="214" t="s">
        <v>225</v>
      </c>
      <c r="Q3773" s="144"/>
    </row>
    <row r="3774" spans="5:17" x14ac:dyDescent="0.2">
      <c r="E3774" s="208" t="s">
        <v>7808</v>
      </c>
      <c r="F3774" s="209" t="s">
        <v>4729</v>
      </c>
      <c r="G3774" s="210" t="s">
        <v>4730</v>
      </c>
      <c r="H3774" s="211">
        <v>300</v>
      </c>
      <c r="I3774" s="211">
        <v>50</v>
      </c>
      <c r="J3774" s="211">
        <v>4</v>
      </c>
      <c r="K3774" s="212">
        <v>208.56666666663952</v>
      </c>
      <c r="L3774" s="212">
        <v>4.1766666666604584</v>
      </c>
      <c r="M3774" s="212">
        <v>2.8000000000000003</v>
      </c>
      <c r="N3774" s="213" t="s">
        <v>225</v>
      </c>
      <c r="O3774" s="213" t="s">
        <v>225</v>
      </c>
      <c r="P3774" s="214" t="s">
        <v>225</v>
      </c>
      <c r="Q3774" s="144"/>
    </row>
    <row r="3775" spans="5:17" x14ac:dyDescent="0.2">
      <c r="E3775" s="208" t="s">
        <v>7808</v>
      </c>
      <c r="F3775" s="209" t="s">
        <v>4729</v>
      </c>
      <c r="G3775" s="210" t="s">
        <v>4731</v>
      </c>
      <c r="H3775" s="211">
        <v>300</v>
      </c>
      <c r="I3775" s="211">
        <v>50</v>
      </c>
      <c r="J3775" s="211">
        <v>4</v>
      </c>
      <c r="K3775" s="212">
        <v>211.50000000003493</v>
      </c>
      <c r="L3775" s="212">
        <v>3.420000000006985</v>
      </c>
      <c r="M3775" s="212">
        <v>2.4000000000000004</v>
      </c>
      <c r="N3775" s="213" t="s">
        <v>225</v>
      </c>
      <c r="O3775" s="213" t="s">
        <v>225</v>
      </c>
      <c r="P3775" s="214" t="s">
        <v>225</v>
      </c>
      <c r="Q3775" s="144"/>
    </row>
    <row r="3776" spans="5:17" x14ac:dyDescent="0.2">
      <c r="E3776" s="208" t="s">
        <v>7790</v>
      </c>
      <c r="F3776" s="209" t="s">
        <v>4732</v>
      </c>
      <c r="G3776" s="210" t="s">
        <v>4733</v>
      </c>
      <c r="H3776" s="211">
        <v>750</v>
      </c>
      <c r="I3776" s="211">
        <v>200</v>
      </c>
      <c r="J3776" s="211">
        <v>12</v>
      </c>
      <c r="K3776" s="212">
        <v>1444.4499999999769</v>
      </c>
      <c r="L3776" s="212">
        <v>505.3980455555735</v>
      </c>
      <c r="M3776" s="212">
        <v>5.6000000000000005</v>
      </c>
      <c r="N3776" s="213" t="s">
        <v>224</v>
      </c>
      <c r="O3776" s="213" t="s">
        <v>224</v>
      </c>
      <c r="P3776" s="214" t="s">
        <v>225</v>
      </c>
      <c r="Q3776" s="144"/>
    </row>
    <row r="3777" spans="5:17" x14ac:dyDescent="0.2">
      <c r="E3777" s="208" t="s">
        <v>36</v>
      </c>
      <c r="F3777" s="209" t="s">
        <v>4734</v>
      </c>
      <c r="G3777" s="210" t="s">
        <v>4735</v>
      </c>
      <c r="H3777" s="211">
        <v>300</v>
      </c>
      <c r="I3777" s="211">
        <v>100</v>
      </c>
      <c r="J3777" s="211">
        <v>8</v>
      </c>
      <c r="K3777" s="212">
        <v>0</v>
      </c>
      <c r="L3777" s="212">
        <v>897.46666666654642</v>
      </c>
      <c r="M3777" s="212">
        <v>4.4000000000000004</v>
      </c>
      <c r="N3777" s="213" t="s">
        <v>225</v>
      </c>
      <c r="O3777" s="213" t="s">
        <v>224</v>
      </c>
      <c r="P3777" s="214" t="s">
        <v>225</v>
      </c>
      <c r="Q3777" s="144"/>
    </row>
    <row r="3778" spans="5:17" x14ac:dyDescent="0.2">
      <c r="E3778" s="208" t="s">
        <v>38</v>
      </c>
      <c r="F3778" s="209" t="s">
        <v>4736</v>
      </c>
      <c r="G3778" s="210" t="s">
        <v>4737</v>
      </c>
      <c r="H3778" s="211">
        <v>300</v>
      </c>
      <c r="I3778" s="211">
        <v>50</v>
      </c>
      <c r="J3778" s="211">
        <v>4</v>
      </c>
      <c r="K3778" s="212">
        <v>238.44333333332327</v>
      </c>
      <c r="L3778" s="212">
        <v>43.787543859568082</v>
      </c>
      <c r="M3778" s="212">
        <v>5.2</v>
      </c>
      <c r="N3778" s="213" t="s">
        <v>225</v>
      </c>
      <c r="O3778" s="213" t="s">
        <v>225</v>
      </c>
      <c r="P3778" s="214" t="s">
        <v>224</v>
      </c>
      <c r="Q3778" s="144"/>
    </row>
    <row r="3779" spans="5:17" x14ac:dyDescent="0.2">
      <c r="E3779" s="208" t="s">
        <v>38</v>
      </c>
      <c r="F3779" s="209" t="s">
        <v>4736</v>
      </c>
      <c r="G3779" s="210" t="s">
        <v>4738</v>
      </c>
      <c r="H3779" s="211">
        <v>300</v>
      </c>
      <c r="I3779" s="211">
        <v>50</v>
      </c>
      <c r="J3779" s="211">
        <v>4</v>
      </c>
      <c r="K3779" s="212">
        <v>199.84999999998837</v>
      </c>
      <c r="L3779" s="212">
        <v>11.624210526342626</v>
      </c>
      <c r="M3779" s="212">
        <v>2.6</v>
      </c>
      <c r="N3779" s="213" t="s">
        <v>225</v>
      </c>
      <c r="O3779" s="213" t="s">
        <v>225</v>
      </c>
      <c r="P3779" s="214" t="s">
        <v>225</v>
      </c>
      <c r="Q3779" s="144"/>
    </row>
    <row r="3780" spans="5:17" x14ac:dyDescent="0.2">
      <c r="E3780" s="208" t="s">
        <v>7833</v>
      </c>
      <c r="F3780" s="209" t="s">
        <v>442</v>
      </c>
      <c r="G3780" s="210" t="s">
        <v>4959</v>
      </c>
      <c r="H3780" s="211">
        <v>300</v>
      </c>
      <c r="I3780" s="211">
        <v>50</v>
      </c>
      <c r="J3780" s="211">
        <v>4</v>
      </c>
      <c r="K3780" s="212">
        <v>3.0482310669054162</v>
      </c>
      <c r="L3780" s="212">
        <v>9.2076658791714809</v>
      </c>
      <c r="M3780" s="212">
        <v>5.6799336650082921</v>
      </c>
      <c r="N3780" s="213" t="s">
        <v>4565</v>
      </c>
      <c r="O3780" s="213" t="s">
        <v>4565</v>
      </c>
      <c r="P3780" s="214" t="s">
        <v>4565</v>
      </c>
      <c r="Q3780" s="144"/>
    </row>
    <row r="3781" spans="5:17" x14ac:dyDescent="0.2">
      <c r="E3781" s="208" t="s">
        <v>31</v>
      </c>
      <c r="F3781" s="209" t="s">
        <v>4739</v>
      </c>
      <c r="G3781" s="210" t="s">
        <v>4739</v>
      </c>
      <c r="H3781" s="211">
        <v>300</v>
      </c>
      <c r="I3781" s="211">
        <v>50</v>
      </c>
      <c r="J3781" s="211">
        <v>4</v>
      </c>
      <c r="K3781" s="212">
        <v>239.12666666664882</v>
      </c>
      <c r="L3781" s="212">
        <v>28.477333333418358</v>
      </c>
      <c r="M3781" s="212">
        <v>3.6</v>
      </c>
      <c r="N3781" s="213" t="s">
        <v>225</v>
      </c>
      <c r="O3781" s="213" t="s">
        <v>225</v>
      </c>
      <c r="P3781" s="214" t="s">
        <v>225</v>
      </c>
      <c r="Q3781" s="144"/>
    </row>
    <row r="3782" spans="5:17" x14ac:dyDescent="0.2">
      <c r="E3782" s="208" t="s">
        <v>7788</v>
      </c>
      <c r="F3782" s="209" t="s">
        <v>4740</v>
      </c>
      <c r="G3782" s="210" t="s">
        <v>4741</v>
      </c>
      <c r="H3782" s="211">
        <v>300</v>
      </c>
      <c r="I3782" s="211">
        <v>100</v>
      </c>
      <c r="J3782" s="211">
        <v>8</v>
      </c>
      <c r="K3782" s="212">
        <v>31.663333333341871</v>
      </c>
      <c r="L3782" s="212">
        <v>6168.9199999998564</v>
      </c>
      <c r="M3782" s="212">
        <v>15.8</v>
      </c>
      <c r="N3782" s="213" t="s">
        <v>225</v>
      </c>
      <c r="O3782" s="213" t="s">
        <v>224</v>
      </c>
      <c r="P3782" s="214" t="s">
        <v>224</v>
      </c>
      <c r="Q3782" s="144"/>
    </row>
    <row r="3783" spans="5:17" x14ac:dyDescent="0.2">
      <c r="E3783" s="208" t="s">
        <v>7788</v>
      </c>
      <c r="F3783" s="209" t="s">
        <v>4740</v>
      </c>
      <c r="G3783" s="210" t="s">
        <v>4742</v>
      </c>
      <c r="H3783" s="211">
        <v>300</v>
      </c>
      <c r="I3783" s="211">
        <v>100</v>
      </c>
      <c r="J3783" s="211">
        <v>8</v>
      </c>
      <c r="K3783" s="212">
        <v>39.173333333374472</v>
      </c>
      <c r="L3783" s="212">
        <v>1720.9999999999536</v>
      </c>
      <c r="M3783" s="212">
        <v>4.6000000000000005</v>
      </c>
      <c r="N3783" s="213" t="s">
        <v>225</v>
      </c>
      <c r="O3783" s="213" t="s">
        <v>224</v>
      </c>
      <c r="P3783" s="214" t="s">
        <v>225</v>
      </c>
      <c r="Q3783" s="144"/>
    </row>
    <row r="3784" spans="5:17" x14ac:dyDescent="0.2">
      <c r="E3784" s="208" t="s">
        <v>7788</v>
      </c>
      <c r="F3784" s="209" t="s">
        <v>4743</v>
      </c>
      <c r="G3784" s="210" t="s">
        <v>4744</v>
      </c>
      <c r="H3784" s="211">
        <v>300</v>
      </c>
      <c r="I3784" s="211">
        <v>100</v>
      </c>
      <c r="J3784" s="211">
        <v>8</v>
      </c>
      <c r="K3784" s="212">
        <v>108.77506126336189</v>
      </c>
      <c r="L3784" s="212">
        <v>116.92761194067921</v>
      </c>
      <c r="M3784" s="212">
        <v>15.200000000000001</v>
      </c>
      <c r="N3784" s="213" t="s">
        <v>225</v>
      </c>
      <c r="O3784" s="213" t="s">
        <v>224</v>
      </c>
      <c r="P3784" s="214" t="s">
        <v>224</v>
      </c>
      <c r="Q3784" s="144"/>
    </row>
    <row r="3785" spans="5:17" x14ac:dyDescent="0.2">
      <c r="E3785" s="208" t="s">
        <v>7788</v>
      </c>
      <c r="F3785" s="209" t="s">
        <v>4743</v>
      </c>
      <c r="G3785" s="210" t="s">
        <v>4753</v>
      </c>
      <c r="H3785" s="211">
        <v>300</v>
      </c>
      <c r="I3785" s="211">
        <v>100</v>
      </c>
      <c r="J3785" s="211">
        <v>8</v>
      </c>
      <c r="K3785" s="212">
        <v>108.77506126336189</v>
      </c>
      <c r="L3785" s="212">
        <v>116.92761194067921</v>
      </c>
      <c r="M3785" s="212">
        <v>15.200000000000001</v>
      </c>
      <c r="N3785" s="213" t="s">
        <v>225</v>
      </c>
      <c r="O3785" s="213" t="s">
        <v>224</v>
      </c>
      <c r="P3785" s="214" t="s">
        <v>224</v>
      </c>
      <c r="Q3785" s="144"/>
    </row>
    <row r="3786" spans="5:17" x14ac:dyDescent="0.2">
      <c r="E3786" s="208" t="s">
        <v>7788</v>
      </c>
      <c r="F3786" s="209" t="s">
        <v>4743</v>
      </c>
      <c r="G3786" s="210" t="s">
        <v>4754</v>
      </c>
      <c r="H3786" s="211">
        <v>300</v>
      </c>
      <c r="I3786" s="211">
        <v>100</v>
      </c>
      <c r="J3786" s="211">
        <v>8</v>
      </c>
      <c r="K3786" s="212">
        <v>108.77506126336189</v>
      </c>
      <c r="L3786" s="212">
        <v>118.31761194066991</v>
      </c>
      <c r="M3786" s="212">
        <v>15.600000000000001</v>
      </c>
      <c r="N3786" s="213" t="s">
        <v>225</v>
      </c>
      <c r="O3786" s="213" t="s">
        <v>224</v>
      </c>
      <c r="P3786" s="214" t="s">
        <v>224</v>
      </c>
      <c r="Q3786" s="144"/>
    </row>
    <row r="3787" spans="5:17" x14ac:dyDescent="0.2">
      <c r="E3787" s="208" t="s">
        <v>7788</v>
      </c>
      <c r="F3787" s="209" t="s">
        <v>4743</v>
      </c>
      <c r="G3787" s="210" t="s">
        <v>4755</v>
      </c>
      <c r="H3787" s="211">
        <v>300</v>
      </c>
      <c r="I3787" s="211">
        <v>100</v>
      </c>
      <c r="J3787" s="211">
        <v>8</v>
      </c>
      <c r="K3787" s="212">
        <v>108.77506126336189</v>
      </c>
      <c r="L3787" s="212">
        <v>118.31761194066991</v>
      </c>
      <c r="M3787" s="212">
        <v>15.600000000000001</v>
      </c>
      <c r="N3787" s="213" t="s">
        <v>225</v>
      </c>
      <c r="O3787" s="213" t="s">
        <v>224</v>
      </c>
      <c r="P3787" s="214" t="s">
        <v>224</v>
      </c>
      <c r="Q3787" s="144"/>
    </row>
    <row r="3788" spans="5:17" x14ac:dyDescent="0.2">
      <c r="E3788" s="208" t="s">
        <v>7788</v>
      </c>
      <c r="F3788" s="209" t="s">
        <v>4743</v>
      </c>
      <c r="G3788" s="210" t="s">
        <v>4756</v>
      </c>
      <c r="H3788" s="211">
        <v>300</v>
      </c>
      <c r="I3788" s="211">
        <v>100</v>
      </c>
      <c r="J3788" s="211">
        <v>8</v>
      </c>
      <c r="K3788" s="212">
        <v>108.77506126336189</v>
      </c>
      <c r="L3788" s="212">
        <v>118.31761194066991</v>
      </c>
      <c r="M3788" s="212">
        <v>15.600000000000001</v>
      </c>
      <c r="N3788" s="213" t="s">
        <v>225</v>
      </c>
      <c r="O3788" s="213" t="s">
        <v>224</v>
      </c>
      <c r="P3788" s="214" t="s">
        <v>224</v>
      </c>
      <c r="Q3788" s="144"/>
    </row>
    <row r="3789" spans="5:17" x14ac:dyDescent="0.2">
      <c r="E3789" s="208" t="s">
        <v>7788</v>
      </c>
      <c r="F3789" s="209" t="s">
        <v>4743</v>
      </c>
      <c r="G3789" s="210" t="s">
        <v>4757</v>
      </c>
      <c r="H3789" s="211">
        <v>300</v>
      </c>
      <c r="I3789" s="211">
        <v>100</v>
      </c>
      <c r="J3789" s="211">
        <v>8</v>
      </c>
      <c r="K3789" s="212">
        <v>108.77506126336189</v>
      </c>
      <c r="L3789" s="212">
        <v>118.31761194066991</v>
      </c>
      <c r="M3789" s="212">
        <v>15.600000000000001</v>
      </c>
      <c r="N3789" s="213" t="s">
        <v>225</v>
      </c>
      <c r="O3789" s="213" t="s">
        <v>224</v>
      </c>
      <c r="P3789" s="214" t="s">
        <v>224</v>
      </c>
      <c r="Q3789" s="144"/>
    </row>
    <row r="3790" spans="5:17" x14ac:dyDescent="0.2">
      <c r="E3790" s="208" t="s">
        <v>7788</v>
      </c>
      <c r="F3790" s="209" t="s">
        <v>4743</v>
      </c>
      <c r="G3790" s="210" t="s">
        <v>4745</v>
      </c>
      <c r="H3790" s="211">
        <v>300</v>
      </c>
      <c r="I3790" s="211">
        <v>100</v>
      </c>
      <c r="J3790" s="211">
        <v>8</v>
      </c>
      <c r="K3790" s="212">
        <v>108.77506126336189</v>
      </c>
      <c r="L3790" s="212">
        <v>117.95761194068388</v>
      </c>
      <c r="M3790" s="212">
        <v>15.4</v>
      </c>
      <c r="N3790" s="213" t="s">
        <v>225</v>
      </c>
      <c r="O3790" s="213" t="s">
        <v>224</v>
      </c>
      <c r="P3790" s="214" t="s">
        <v>224</v>
      </c>
      <c r="Q3790" s="144"/>
    </row>
    <row r="3791" spans="5:17" x14ac:dyDescent="0.2">
      <c r="E3791" s="208" t="s">
        <v>7788</v>
      </c>
      <c r="F3791" s="209" t="s">
        <v>4743</v>
      </c>
      <c r="G3791" s="210" t="s">
        <v>4746</v>
      </c>
      <c r="H3791" s="211">
        <v>300</v>
      </c>
      <c r="I3791" s="211">
        <v>100</v>
      </c>
      <c r="J3791" s="211">
        <v>8</v>
      </c>
      <c r="K3791" s="212">
        <v>108.77506126336189</v>
      </c>
      <c r="L3791" s="212">
        <v>118.31761194066991</v>
      </c>
      <c r="M3791" s="212">
        <v>15.600000000000001</v>
      </c>
      <c r="N3791" s="213" t="s">
        <v>225</v>
      </c>
      <c r="O3791" s="213" t="s">
        <v>224</v>
      </c>
      <c r="P3791" s="214" t="s">
        <v>224</v>
      </c>
      <c r="Q3791" s="144"/>
    </row>
    <row r="3792" spans="5:17" x14ac:dyDescent="0.2">
      <c r="E3792" s="208" t="s">
        <v>7788</v>
      </c>
      <c r="F3792" s="209" t="s">
        <v>4743</v>
      </c>
      <c r="G3792" s="210" t="s">
        <v>4747</v>
      </c>
      <c r="H3792" s="211">
        <v>300</v>
      </c>
      <c r="I3792" s="211">
        <v>100</v>
      </c>
      <c r="J3792" s="211">
        <v>8</v>
      </c>
      <c r="K3792" s="212">
        <v>108.77506126336189</v>
      </c>
      <c r="L3792" s="212">
        <v>118.31761194066991</v>
      </c>
      <c r="M3792" s="212">
        <v>15.600000000000001</v>
      </c>
      <c r="N3792" s="213" t="s">
        <v>225</v>
      </c>
      <c r="O3792" s="213" t="s">
        <v>224</v>
      </c>
      <c r="P3792" s="214" t="s">
        <v>224</v>
      </c>
      <c r="Q3792" s="144"/>
    </row>
    <row r="3793" spans="5:17" x14ac:dyDescent="0.2">
      <c r="E3793" s="208" t="s">
        <v>7788</v>
      </c>
      <c r="F3793" s="209" t="s">
        <v>4743</v>
      </c>
      <c r="G3793" s="210" t="s">
        <v>4748</v>
      </c>
      <c r="H3793" s="211">
        <v>300</v>
      </c>
      <c r="I3793" s="211">
        <v>100</v>
      </c>
      <c r="J3793" s="211">
        <v>8</v>
      </c>
      <c r="K3793" s="212">
        <v>108.77506126336189</v>
      </c>
      <c r="L3793" s="212">
        <v>118.31761194066991</v>
      </c>
      <c r="M3793" s="212">
        <v>15.600000000000001</v>
      </c>
      <c r="N3793" s="213" t="s">
        <v>225</v>
      </c>
      <c r="O3793" s="213" t="s">
        <v>224</v>
      </c>
      <c r="P3793" s="214" t="s">
        <v>224</v>
      </c>
      <c r="Q3793" s="144"/>
    </row>
    <row r="3794" spans="5:17" x14ac:dyDescent="0.2">
      <c r="E3794" s="208" t="s">
        <v>7788</v>
      </c>
      <c r="F3794" s="209" t="s">
        <v>4743</v>
      </c>
      <c r="G3794" s="210" t="s">
        <v>4749</v>
      </c>
      <c r="H3794" s="211">
        <v>300</v>
      </c>
      <c r="I3794" s="211">
        <v>100</v>
      </c>
      <c r="J3794" s="211">
        <v>8</v>
      </c>
      <c r="K3794" s="212">
        <v>108.77506126336189</v>
      </c>
      <c r="L3794" s="212">
        <v>118.31761194066991</v>
      </c>
      <c r="M3794" s="212">
        <v>15.600000000000001</v>
      </c>
      <c r="N3794" s="213" t="s">
        <v>225</v>
      </c>
      <c r="O3794" s="213" t="s">
        <v>224</v>
      </c>
      <c r="P3794" s="214" t="s">
        <v>224</v>
      </c>
      <c r="Q3794" s="144"/>
    </row>
    <row r="3795" spans="5:17" x14ac:dyDescent="0.2">
      <c r="E3795" s="208" t="s">
        <v>7788</v>
      </c>
      <c r="F3795" s="209" t="s">
        <v>4743</v>
      </c>
      <c r="G3795" s="210" t="s">
        <v>4750</v>
      </c>
      <c r="H3795" s="211">
        <v>300</v>
      </c>
      <c r="I3795" s="211">
        <v>100</v>
      </c>
      <c r="J3795" s="211">
        <v>8</v>
      </c>
      <c r="K3795" s="212">
        <v>108.77506126336189</v>
      </c>
      <c r="L3795" s="212">
        <v>118.31761194066991</v>
      </c>
      <c r="M3795" s="212">
        <v>15.600000000000001</v>
      </c>
      <c r="N3795" s="213" t="s">
        <v>225</v>
      </c>
      <c r="O3795" s="213" t="s">
        <v>224</v>
      </c>
      <c r="P3795" s="214" t="s">
        <v>224</v>
      </c>
      <c r="Q3795" s="144"/>
    </row>
    <row r="3796" spans="5:17" x14ac:dyDescent="0.2">
      <c r="E3796" s="208" t="s">
        <v>7788</v>
      </c>
      <c r="F3796" s="209" t="s">
        <v>4743</v>
      </c>
      <c r="G3796" s="210" t="s">
        <v>4751</v>
      </c>
      <c r="H3796" s="211">
        <v>300</v>
      </c>
      <c r="I3796" s="211">
        <v>100</v>
      </c>
      <c r="J3796" s="211">
        <v>8</v>
      </c>
      <c r="K3796" s="212">
        <v>108.77506126336189</v>
      </c>
      <c r="L3796" s="212">
        <v>118.31761194066991</v>
      </c>
      <c r="M3796" s="212">
        <v>15.600000000000001</v>
      </c>
      <c r="N3796" s="213" t="s">
        <v>225</v>
      </c>
      <c r="O3796" s="213" t="s">
        <v>224</v>
      </c>
      <c r="P3796" s="214" t="s">
        <v>224</v>
      </c>
      <c r="Q3796" s="144"/>
    </row>
    <row r="3797" spans="5:17" x14ac:dyDescent="0.2">
      <c r="E3797" s="208" t="s">
        <v>7788</v>
      </c>
      <c r="F3797" s="209" t="s">
        <v>4743</v>
      </c>
      <c r="G3797" s="210" t="s">
        <v>4752</v>
      </c>
      <c r="H3797" s="211">
        <v>300</v>
      </c>
      <c r="I3797" s="211">
        <v>100</v>
      </c>
      <c r="J3797" s="211">
        <v>8</v>
      </c>
      <c r="K3797" s="212">
        <v>108.77506126336189</v>
      </c>
      <c r="L3797" s="212">
        <v>116.92761194067921</v>
      </c>
      <c r="M3797" s="212">
        <v>15.200000000000001</v>
      </c>
      <c r="N3797" s="213" t="s">
        <v>225</v>
      </c>
      <c r="O3797" s="213" t="s">
        <v>224</v>
      </c>
      <c r="P3797" s="214" t="s">
        <v>224</v>
      </c>
      <c r="Q3797" s="144"/>
    </row>
    <row r="3798" spans="5:17" x14ac:dyDescent="0.2">
      <c r="E3798" s="208" t="s">
        <v>3344</v>
      </c>
      <c r="F3798" s="209" t="s">
        <v>41</v>
      </c>
      <c r="G3798" s="210" t="s">
        <v>41</v>
      </c>
      <c r="H3798" s="211">
        <v>20</v>
      </c>
      <c r="I3798" s="211">
        <v>10</v>
      </c>
      <c r="J3798" s="211">
        <v>4</v>
      </c>
      <c r="K3798" s="212">
        <v>116.41953771290019</v>
      </c>
      <c r="L3798" s="212">
        <v>13.867903225748959</v>
      </c>
      <c r="M3798" s="212">
        <v>0.4</v>
      </c>
      <c r="N3798" s="213" t="s">
        <v>224</v>
      </c>
      <c r="O3798" s="213" t="s">
        <v>224</v>
      </c>
      <c r="P3798" s="214" t="s">
        <v>225</v>
      </c>
      <c r="Q3798" s="144"/>
    </row>
    <row r="3799" spans="5:17" x14ac:dyDescent="0.2">
      <c r="E3799" s="208" t="s">
        <v>7836</v>
      </c>
      <c r="F3799" s="209" t="s">
        <v>443</v>
      </c>
      <c r="G3799" s="210" t="s">
        <v>7210</v>
      </c>
      <c r="H3799" s="211">
        <v>300</v>
      </c>
      <c r="I3799" s="211">
        <v>50</v>
      </c>
      <c r="J3799" s="211">
        <v>4</v>
      </c>
      <c r="K3799" s="212">
        <v>24.170929592990003</v>
      </c>
      <c r="L3799" s="212">
        <v>0.51243124313659438</v>
      </c>
      <c r="M3799" s="212">
        <v>0.45214521452145218</v>
      </c>
      <c r="N3799" s="213" t="s">
        <v>4565</v>
      </c>
      <c r="O3799" s="213" t="s">
        <v>4565</v>
      </c>
      <c r="P3799" s="214" t="s">
        <v>4565</v>
      </c>
      <c r="Q3799" s="144"/>
    </row>
    <row r="3800" spans="5:17" x14ac:dyDescent="0.2">
      <c r="E3800" s="208" t="s">
        <v>7810</v>
      </c>
      <c r="F3800" s="209" t="s">
        <v>4933</v>
      </c>
      <c r="G3800" s="210" t="s">
        <v>4934</v>
      </c>
      <c r="H3800" s="211">
        <v>300</v>
      </c>
      <c r="I3800" s="211">
        <v>50</v>
      </c>
      <c r="J3800" s="211">
        <v>4</v>
      </c>
      <c r="K3800" s="212">
        <v>567.60666666654868</v>
      </c>
      <c r="L3800" s="212">
        <v>191.69278048249586</v>
      </c>
      <c r="M3800" s="212">
        <v>14.200000000000001</v>
      </c>
      <c r="N3800" s="213" t="s">
        <v>224</v>
      </c>
      <c r="O3800" s="213" t="s">
        <v>224</v>
      </c>
      <c r="P3800" s="214" t="s">
        <v>224</v>
      </c>
      <c r="Q3800" s="144"/>
    </row>
    <row r="3801" spans="5:17" x14ac:dyDescent="0.2">
      <c r="E3801" s="208" t="s">
        <v>7810</v>
      </c>
      <c r="F3801" s="209" t="s">
        <v>4933</v>
      </c>
      <c r="G3801" s="210" t="s">
        <v>4935</v>
      </c>
      <c r="H3801" s="211">
        <v>300</v>
      </c>
      <c r="I3801" s="211">
        <v>50</v>
      </c>
      <c r="J3801" s="211">
        <v>4</v>
      </c>
      <c r="K3801" s="212">
        <v>232.9133333333186</v>
      </c>
      <c r="L3801" s="212">
        <v>529.98999999995578</v>
      </c>
      <c r="M3801" s="212">
        <v>7.6000000000000005</v>
      </c>
      <c r="N3801" s="213" t="s">
        <v>225</v>
      </c>
      <c r="O3801" s="213" t="s">
        <v>224</v>
      </c>
      <c r="P3801" s="214" t="s">
        <v>224</v>
      </c>
      <c r="Q3801" s="144"/>
    </row>
    <row r="3802" spans="5:17" x14ac:dyDescent="0.2">
      <c r="E3802" s="208" t="s">
        <v>7826</v>
      </c>
      <c r="F3802" s="209" t="s">
        <v>4935</v>
      </c>
      <c r="G3802" s="210" t="s">
        <v>4960</v>
      </c>
      <c r="H3802" s="211">
        <v>300</v>
      </c>
      <c r="I3802" s="211">
        <v>50</v>
      </c>
      <c r="J3802" s="211">
        <v>4</v>
      </c>
      <c r="K3802" s="212">
        <v>175.09623855477608</v>
      </c>
      <c r="L3802" s="212">
        <v>359.30546894365688</v>
      </c>
      <c r="M3802" s="212">
        <v>6.3058648849294734</v>
      </c>
      <c r="N3802" s="213" t="s">
        <v>4565</v>
      </c>
      <c r="O3802" s="213" t="s">
        <v>4565</v>
      </c>
      <c r="P3802" s="214" t="s">
        <v>4565</v>
      </c>
      <c r="Q3802" s="144"/>
    </row>
    <row r="3803" spans="5:17" x14ac:dyDescent="0.2">
      <c r="E3803" s="208" t="s">
        <v>2391</v>
      </c>
      <c r="F3803" s="209" t="s">
        <v>4758</v>
      </c>
      <c r="G3803" s="210" t="s">
        <v>4759</v>
      </c>
      <c r="H3803" s="211">
        <v>300</v>
      </c>
      <c r="I3803" s="211">
        <v>50</v>
      </c>
      <c r="J3803" s="211">
        <v>4</v>
      </c>
      <c r="K3803" s="212">
        <v>314.8145555554222</v>
      </c>
      <c r="L3803" s="212">
        <v>458.66992592598518</v>
      </c>
      <c r="M3803" s="212">
        <v>1.4000000000000001</v>
      </c>
      <c r="N3803" s="213" t="s">
        <v>224</v>
      </c>
      <c r="O3803" s="213" t="s">
        <v>224</v>
      </c>
      <c r="P3803" s="214" t="s">
        <v>225</v>
      </c>
      <c r="Q3803" s="144"/>
    </row>
    <row r="3804" spans="5:17" x14ac:dyDescent="0.2">
      <c r="E3804" s="208" t="s">
        <v>2391</v>
      </c>
      <c r="F3804" s="209" t="s">
        <v>4758</v>
      </c>
      <c r="G3804" s="210" t="s">
        <v>4760</v>
      </c>
      <c r="H3804" s="211">
        <v>300</v>
      </c>
      <c r="I3804" s="211">
        <v>50</v>
      </c>
      <c r="J3804" s="211">
        <v>4</v>
      </c>
      <c r="K3804" s="212">
        <v>294.75788888879197</v>
      </c>
      <c r="L3804" s="212">
        <v>391.37974074085901</v>
      </c>
      <c r="M3804" s="212">
        <v>2.6</v>
      </c>
      <c r="N3804" s="213" t="s">
        <v>225</v>
      </c>
      <c r="O3804" s="213" t="s">
        <v>224</v>
      </c>
      <c r="P3804" s="214" t="s">
        <v>225</v>
      </c>
      <c r="Q3804" s="144"/>
    </row>
    <row r="3805" spans="5:17" x14ac:dyDescent="0.2">
      <c r="E3805" s="208" t="s">
        <v>21</v>
      </c>
      <c r="F3805" s="209" t="s">
        <v>4761</v>
      </c>
      <c r="G3805" s="210" t="s">
        <v>4762</v>
      </c>
      <c r="H3805" s="211">
        <v>300</v>
      </c>
      <c r="I3805" s="211">
        <v>50</v>
      </c>
      <c r="J3805" s="211">
        <v>4</v>
      </c>
      <c r="K3805" s="212">
        <v>389.05825894998708</v>
      </c>
      <c r="L3805" s="212">
        <v>102.90658220550191</v>
      </c>
      <c r="M3805" s="212">
        <v>2.8000000000000003</v>
      </c>
      <c r="N3805" s="213" t="s">
        <v>224</v>
      </c>
      <c r="O3805" s="213" t="s">
        <v>224</v>
      </c>
      <c r="P3805" s="214" t="s">
        <v>225</v>
      </c>
      <c r="Q3805" s="144"/>
    </row>
    <row r="3806" spans="5:17" x14ac:dyDescent="0.2">
      <c r="E3806" s="208" t="s">
        <v>21</v>
      </c>
      <c r="F3806" s="209" t="s">
        <v>4763</v>
      </c>
      <c r="G3806" s="210" t="s">
        <v>4764</v>
      </c>
      <c r="H3806" s="211">
        <v>300</v>
      </c>
      <c r="I3806" s="211">
        <v>50</v>
      </c>
      <c r="J3806" s="211">
        <v>4</v>
      </c>
      <c r="K3806" s="212">
        <v>1249.6481954886949</v>
      </c>
      <c r="L3806" s="212">
        <v>48.042205513804397</v>
      </c>
      <c r="M3806" s="212">
        <v>2.6</v>
      </c>
      <c r="N3806" s="213" t="s">
        <v>224</v>
      </c>
      <c r="O3806" s="213" t="s">
        <v>225</v>
      </c>
      <c r="P3806" s="214" t="s">
        <v>225</v>
      </c>
      <c r="Q3806" s="144"/>
    </row>
    <row r="3807" spans="5:17" x14ac:dyDescent="0.2">
      <c r="E3807" s="208" t="s">
        <v>21</v>
      </c>
      <c r="F3807" s="209" t="s">
        <v>4763</v>
      </c>
      <c r="G3807" s="210" t="s">
        <v>4765</v>
      </c>
      <c r="H3807" s="211">
        <v>300</v>
      </c>
      <c r="I3807" s="211">
        <v>50</v>
      </c>
      <c r="J3807" s="211">
        <v>4</v>
      </c>
      <c r="K3807" s="212">
        <v>922.67152882199957</v>
      </c>
      <c r="L3807" s="212">
        <v>57.781879699228369</v>
      </c>
      <c r="M3807" s="212">
        <v>3.2</v>
      </c>
      <c r="N3807" s="213" t="s">
        <v>224</v>
      </c>
      <c r="O3807" s="213" t="s">
        <v>224</v>
      </c>
      <c r="P3807" s="214" t="s">
        <v>225</v>
      </c>
      <c r="Q3807" s="144"/>
    </row>
    <row r="3808" spans="5:17" x14ac:dyDescent="0.2">
      <c r="E3808" s="208" t="s">
        <v>21</v>
      </c>
      <c r="F3808" s="209" t="s">
        <v>4763</v>
      </c>
      <c r="G3808" s="210" t="s">
        <v>4766</v>
      </c>
      <c r="H3808" s="211">
        <v>300</v>
      </c>
      <c r="I3808" s="211">
        <v>50</v>
      </c>
      <c r="J3808" s="211">
        <v>4</v>
      </c>
      <c r="K3808" s="212">
        <v>755.22791979955969</v>
      </c>
      <c r="L3808" s="212">
        <v>85.25486215547015</v>
      </c>
      <c r="M3808" s="212">
        <v>2.6</v>
      </c>
      <c r="N3808" s="213" t="s">
        <v>224</v>
      </c>
      <c r="O3808" s="213" t="s">
        <v>224</v>
      </c>
      <c r="P3808" s="214" t="s">
        <v>225</v>
      </c>
      <c r="Q3808" s="144"/>
    </row>
    <row r="3809" spans="5:17" x14ac:dyDescent="0.2">
      <c r="E3809" s="208" t="s">
        <v>22</v>
      </c>
      <c r="F3809" s="209" t="s">
        <v>4767</v>
      </c>
      <c r="G3809" s="210" t="s">
        <v>4768</v>
      </c>
      <c r="H3809" s="211">
        <v>300</v>
      </c>
      <c r="I3809" s="211">
        <v>50</v>
      </c>
      <c r="J3809" s="211">
        <v>4</v>
      </c>
      <c r="K3809" s="212">
        <v>110.41633373253902</v>
      </c>
      <c r="L3809" s="212">
        <v>3.4060578842160805</v>
      </c>
      <c r="M3809" s="212">
        <v>0.8</v>
      </c>
      <c r="N3809" s="213" t="s">
        <v>225</v>
      </c>
      <c r="O3809" s="213" t="s">
        <v>225</v>
      </c>
      <c r="P3809" s="214" t="s">
        <v>225</v>
      </c>
      <c r="Q3809" s="144"/>
    </row>
    <row r="3810" spans="5:17" x14ac:dyDescent="0.2">
      <c r="E3810" s="208" t="s">
        <v>7841</v>
      </c>
      <c r="F3810" s="209" t="s">
        <v>444</v>
      </c>
      <c r="G3810" s="210" t="s">
        <v>444</v>
      </c>
      <c r="H3810" s="211">
        <v>20</v>
      </c>
      <c r="I3810" s="211">
        <v>10</v>
      </c>
      <c r="J3810" s="211">
        <v>4</v>
      </c>
      <c r="K3810" s="212">
        <v>99.182760156024145</v>
      </c>
      <c r="L3810" s="212">
        <v>257.57251192232616</v>
      </c>
      <c r="M3810" s="212">
        <v>1.2994310099573256</v>
      </c>
      <c r="N3810" s="213" t="s">
        <v>4565</v>
      </c>
      <c r="O3810" s="213" t="s">
        <v>4565</v>
      </c>
      <c r="P3810" s="214" t="s">
        <v>4565</v>
      </c>
      <c r="Q3810" s="144"/>
    </row>
    <row r="3811" spans="5:17" x14ac:dyDescent="0.2">
      <c r="E3811" s="208" t="s">
        <v>7786</v>
      </c>
      <c r="F3811" s="209" t="s">
        <v>5018</v>
      </c>
      <c r="G3811" s="210" t="s">
        <v>3489</v>
      </c>
      <c r="H3811" s="211">
        <v>300</v>
      </c>
      <c r="I3811" s="211">
        <v>100</v>
      </c>
      <c r="J3811" s="211">
        <v>8</v>
      </c>
      <c r="K3811" s="212">
        <v>557.86666666670237</v>
      </c>
      <c r="L3811" s="212">
        <v>91.564774774710557</v>
      </c>
      <c r="M3811" s="212">
        <v>4.2</v>
      </c>
      <c r="N3811" s="213" t="s">
        <v>224</v>
      </c>
      <c r="O3811" s="213" t="s">
        <v>225</v>
      </c>
      <c r="P3811" s="214" t="s">
        <v>225</v>
      </c>
      <c r="Q3811" s="144"/>
    </row>
    <row r="3812" spans="5:17" x14ac:dyDescent="0.2">
      <c r="E3812" s="208" t="s">
        <v>7786</v>
      </c>
      <c r="F3812" s="209" t="s">
        <v>5018</v>
      </c>
      <c r="G3812" s="210" t="s">
        <v>3490</v>
      </c>
      <c r="H3812" s="211">
        <v>300</v>
      </c>
      <c r="I3812" s="211">
        <v>100</v>
      </c>
      <c r="J3812" s="211">
        <v>8</v>
      </c>
      <c r="K3812" s="212">
        <v>375.04333333332329</v>
      </c>
      <c r="L3812" s="212">
        <v>39.204924924845521</v>
      </c>
      <c r="M3812" s="212">
        <v>3.6</v>
      </c>
      <c r="N3812" s="213" t="s">
        <v>224</v>
      </c>
      <c r="O3812" s="213" t="s">
        <v>225</v>
      </c>
      <c r="P3812" s="214" t="s">
        <v>225</v>
      </c>
      <c r="Q3812" s="144"/>
    </row>
    <row r="3813" spans="5:17" x14ac:dyDescent="0.2">
      <c r="E3813" s="208" t="s">
        <v>7786</v>
      </c>
      <c r="F3813" s="209" t="s">
        <v>5018</v>
      </c>
      <c r="G3813" s="210" t="s">
        <v>3491</v>
      </c>
      <c r="H3813" s="211">
        <v>300</v>
      </c>
      <c r="I3813" s="211">
        <v>100</v>
      </c>
      <c r="J3813" s="211">
        <v>8</v>
      </c>
      <c r="K3813" s="212">
        <v>490.12666666665586</v>
      </c>
      <c r="L3813" s="212">
        <v>47.42462462470089</v>
      </c>
      <c r="M3813" s="212">
        <v>4.6000000000000005</v>
      </c>
      <c r="N3813" s="213" t="s">
        <v>224</v>
      </c>
      <c r="O3813" s="213" t="s">
        <v>225</v>
      </c>
      <c r="P3813" s="214" t="s">
        <v>225</v>
      </c>
      <c r="Q3813" s="144"/>
    </row>
    <row r="3814" spans="5:17" x14ac:dyDescent="0.2">
      <c r="E3814" s="208" t="s">
        <v>7786</v>
      </c>
      <c r="F3814" s="209" t="s">
        <v>5018</v>
      </c>
      <c r="G3814" s="210" t="s">
        <v>3492</v>
      </c>
      <c r="H3814" s="211">
        <v>300</v>
      </c>
      <c r="I3814" s="211">
        <v>100</v>
      </c>
      <c r="J3814" s="211">
        <v>8</v>
      </c>
      <c r="K3814" s="212">
        <v>417.79999999999313</v>
      </c>
      <c r="L3814" s="212">
        <v>35.885923392527665</v>
      </c>
      <c r="M3814" s="212">
        <v>3.8000000000000003</v>
      </c>
      <c r="N3814" s="213" t="s">
        <v>224</v>
      </c>
      <c r="O3814" s="213" t="s">
        <v>225</v>
      </c>
      <c r="P3814" s="214" t="s">
        <v>225</v>
      </c>
      <c r="Q3814" s="144"/>
    </row>
    <row r="3815" spans="5:17" x14ac:dyDescent="0.2">
      <c r="E3815" s="208" t="s">
        <v>7786</v>
      </c>
      <c r="F3815" s="209" t="s">
        <v>5018</v>
      </c>
      <c r="G3815" s="210" t="s">
        <v>3493</v>
      </c>
      <c r="H3815" s="211">
        <v>300</v>
      </c>
      <c r="I3815" s="211">
        <v>100</v>
      </c>
      <c r="J3815" s="211">
        <v>8</v>
      </c>
      <c r="K3815" s="212">
        <v>1964.2233333333047</v>
      </c>
      <c r="L3815" s="212">
        <v>181.25886456901489</v>
      </c>
      <c r="M3815" s="212">
        <v>3.2</v>
      </c>
      <c r="N3815" s="213" t="s">
        <v>224</v>
      </c>
      <c r="O3815" s="213" t="s">
        <v>224</v>
      </c>
      <c r="P3815" s="214" t="s">
        <v>225</v>
      </c>
      <c r="Q3815" s="144"/>
    </row>
    <row r="3816" spans="5:17" x14ac:dyDescent="0.2">
      <c r="E3816" s="208" t="s">
        <v>21</v>
      </c>
      <c r="F3816" s="209" t="s">
        <v>4769</v>
      </c>
      <c r="G3816" s="210" t="s">
        <v>4770</v>
      </c>
      <c r="H3816" s="211">
        <v>400</v>
      </c>
      <c r="I3816" s="211">
        <v>100</v>
      </c>
      <c r="J3816" s="211">
        <v>8</v>
      </c>
      <c r="K3816" s="212">
        <v>508.00771929828937</v>
      </c>
      <c r="L3816" s="212">
        <v>539.61725995862275</v>
      </c>
      <c r="M3816" s="212">
        <v>0.8</v>
      </c>
      <c r="N3816" s="213" t="s">
        <v>224</v>
      </c>
      <c r="O3816" s="213" t="s">
        <v>224</v>
      </c>
      <c r="P3816" s="214" t="s">
        <v>225</v>
      </c>
      <c r="Q3816" s="144"/>
    </row>
    <row r="3817" spans="5:17" x14ac:dyDescent="0.2">
      <c r="E3817" s="208" t="s">
        <v>21</v>
      </c>
      <c r="F3817" s="209" t="s">
        <v>4769</v>
      </c>
      <c r="G3817" s="210" t="s">
        <v>4771</v>
      </c>
      <c r="H3817" s="211">
        <v>400</v>
      </c>
      <c r="I3817" s="211">
        <v>100</v>
      </c>
      <c r="J3817" s="211">
        <v>8</v>
      </c>
      <c r="K3817" s="212">
        <v>419.16312280694603</v>
      </c>
      <c r="L3817" s="212">
        <v>552.324593292023</v>
      </c>
      <c r="M3817" s="212">
        <v>1.4000000000000001</v>
      </c>
      <c r="N3817" s="213" t="s">
        <v>224</v>
      </c>
      <c r="O3817" s="213" t="s">
        <v>224</v>
      </c>
      <c r="P3817" s="214" t="s">
        <v>225</v>
      </c>
      <c r="Q3817" s="144"/>
    </row>
    <row r="3818" spans="5:17" x14ac:dyDescent="0.2">
      <c r="E3818" s="208" t="s">
        <v>7786</v>
      </c>
      <c r="F3818" s="209" t="s">
        <v>5022</v>
      </c>
      <c r="G3818" s="210" t="s">
        <v>3494</v>
      </c>
      <c r="H3818" s="211">
        <v>300</v>
      </c>
      <c r="I3818" s="211">
        <v>100</v>
      </c>
      <c r="J3818" s="211">
        <v>8</v>
      </c>
      <c r="K3818" s="212">
        <v>8613.380000000001</v>
      </c>
      <c r="L3818" s="212">
        <v>0</v>
      </c>
      <c r="M3818" s="212">
        <v>0</v>
      </c>
      <c r="N3818" s="213" t="s">
        <v>224</v>
      </c>
      <c r="O3818" s="213" t="s">
        <v>225</v>
      </c>
      <c r="P3818" s="214" t="s">
        <v>225</v>
      </c>
      <c r="Q3818" s="144"/>
    </row>
    <row r="3819" spans="5:17" x14ac:dyDescent="0.2">
      <c r="E3819" s="208" t="s">
        <v>22</v>
      </c>
      <c r="F3819" s="209" t="s">
        <v>4772</v>
      </c>
      <c r="G3819" s="210" t="s">
        <v>4773</v>
      </c>
      <c r="H3819" s="211">
        <v>300</v>
      </c>
      <c r="I3819" s="211">
        <v>50</v>
      </c>
      <c r="J3819" s="211">
        <v>4</v>
      </c>
      <c r="K3819" s="212">
        <v>257.32333333322316</v>
      </c>
      <c r="L3819" s="212">
        <v>42.345037037048797</v>
      </c>
      <c r="M3819" s="212">
        <v>1.6</v>
      </c>
      <c r="N3819" s="213" t="s">
        <v>225</v>
      </c>
      <c r="O3819" s="213" t="s">
        <v>225</v>
      </c>
      <c r="P3819" s="214" t="s">
        <v>225</v>
      </c>
      <c r="Q3819" s="144"/>
    </row>
    <row r="3820" spans="5:17" x14ac:dyDescent="0.2">
      <c r="E3820" s="208" t="s">
        <v>22</v>
      </c>
      <c r="F3820" s="209" t="s">
        <v>4772</v>
      </c>
      <c r="G3820" s="210" t="s">
        <v>4774</v>
      </c>
      <c r="H3820" s="211">
        <v>300</v>
      </c>
      <c r="I3820" s="211">
        <v>50</v>
      </c>
      <c r="J3820" s="211">
        <v>4</v>
      </c>
      <c r="K3820" s="212">
        <v>202.08000000006288</v>
      </c>
      <c r="L3820" s="212">
        <v>191.34577777773066</v>
      </c>
      <c r="M3820" s="212">
        <v>1.2000000000000002</v>
      </c>
      <c r="N3820" s="213" t="s">
        <v>225</v>
      </c>
      <c r="O3820" s="213" t="s">
        <v>224</v>
      </c>
      <c r="P3820" s="214" t="s">
        <v>225</v>
      </c>
      <c r="Q3820" s="144"/>
    </row>
    <row r="3821" spans="5:17" x14ac:dyDescent="0.2">
      <c r="E3821" s="208" t="s">
        <v>22</v>
      </c>
      <c r="F3821" s="209" t="s">
        <v>4772</v>
      </c>
      <c r="G3821" s="210" t="s">
        <v>4775</v>
      </c>
      <c r="H3821" s="211">
        <v>300</v>
      </c>
      <c r="I3821" s="211">
        <v>50</v>
      </c>
      <c r="J3821" s="211">
        <v>4</v>
      </c>
      <c r="K3821" s="212">
        <v>312.3</v>
      </c>
      <c r="L3821" s="212">
        <v>124.02666666676524</v>
      </c>
      <c r="M3821" s="212">
        <v>2.4000000000000004</v>
      </c>
      <c r="N3821" s="213" t="s">
        <v>224</v>
      </c>
      <c r="O3821" s="213" t="s">
        <v>224</v>
      </c>
      <c r="P3821" s="214" t="s">
        <v>225</v>
      </c>
      <c r="Q3821" s="144"/>
    </row>
    <row r="3822" spans="5:17" x14ac:dyDescent="0.2">
      <c r="E3822" s="208" t="s">
        <v>22</v>
      </c>
      <c r="F3822" s="209" t="s">
        <v>4772</v>
      </c>
      <c r="G3822" s="210" t="s">
        <v>4776</v>
      </c>
      <c r="H3822" s="211">
        <v>300</v>
      </c>
      <c r="I3822" s="211">
        <v>50</v>
      </c>
      <c r="J3822" s="211">
        <v>4</v>
      </c>
      <c r="K3822" s="212">
        <v>5.6966666666558012</v>
      </c>
      <c r="L3822" s="212">
        <v>39.18999999999069</v>
      </c>
      <c r="M3822" s="212">
        <v>0.2</v>
      </c>
      <c r="N3822" s="213" t="s">
        <v>225</v>
      </c>
      <c r="O3822" s="213" t="s">
        <v>225</v>
      </c>
      <c r="P3822" s="214" t="s">
        <v>225</v>
      </c>
      <c r="Q3822" s="144"/>
    </row>
    <row r="3823" spans="5:17" x14ac:dyDescent="0.2">
      <c r="E3823" s="208" t="s">
        <v>22</v>
      </c>
      <c r="F3823" s="209" t="s">
        <v>4772</v>
      </c>
      <c r="G3823" s="210" t="s">
        <v>4777</v>
      </c>
      <c r="H3823" s="211">
        <v>300</v>
      </c>
      <c r="I3823" s="211">
        <v>50</v>
      </c>
      <c r="J3823" s="211">
        <v>4</v>
      </c>
      <c r="K3823" s="212">
        <v>5.6966666666558012</v>
      </c>
      <c r="L3823" s="212">
        <v>55.779999999969732</v>
      </c>
      <c r="M3823" s="212">
        <v>0.2</v>
      </c>
      <c r="N3823" s="213" t="s">
        <v>225</v>
      </c>
      <c r="O3823" s="213" t="s">
        <v>224</v>
      </c>
      <c r="P3823" s="214" t="s">
        <v>225</v>
      </c>
      <c r="Q3823" s="144"/>
    </row>
    <row r="3824" spans="5:17" x14ac:dyDescent="0.2">
      <c r="E3824" s="208" t="s">
        <v>6283</v>
      </c>
      <c r="F3824" s="209" t="s">
        <v>4990</v>
      </c>
      <c r="G3824" s="210" t="s">
        <v>4991</v>
      </c>
      <c r="H3824" s="211">
        <v>300</v>
      </c>
      <c r="I3824" s="211">
        <v>50</v>
      </c>
      <c r="J3824" s="211">
        <v>4</v>
      </c>
      <c r="K3824" s="212">
        <v>295.22345260252496</v>
      </c>
      <c r="L3824" s="212">
        <v>1465.1073844248863</v>
      </c>
      <c r="M3824" s="212">
        <v>5.669999999999999</v>
      </c>
      <c r="N3824" s="213" t="s">
        <v>4565</v>
      </c>
      <c r="O3824" s="213" t="s">
        <v>4565</v>
      </c>
      <c r="P3824" s="214" t="s">
        <v>4565</v>
      </c>
      <c r="Q3824" s="144"/>
    </row>
    <row r="3825" spans="5:17" x14ac:dyDescent="0.2">
      <c r="E3825" s="208" t="s">
        <v>6283</v>
      </c>
      <c r="F3825" s="209" t="s">
        <v>4990</v>
      </c>
      <c r="G3825" s="210" t="s">
        <v>4992</v>
      </c>
      <c r="H3825" s="211">
        <v>300</v>
      </c>
      <c r="I3825" s="211">
        <v>50</v>
      </c>
      <c r="J3825" s="211">
        <v>4</v>
      </c>
      <c r="K3825" s="212">
        <v>173.85395260251033</v>
      </c>
      <c r="L3825" s="212">
        <v>1322.7133591430297</v>
      </c>
      <c r="M3825" s="212">
        <v>5.0399999999999991</v>
      </c>
      <c r="N3825" s="213" t="s">
        <v>4565</v>
      </c>
      <c r="O3825" s="213" t="s">
        <v>4565</v>
      </c>
      <c r="P3825" s="214" t="s">
        <v>4565</v>
      </c>
      <c r="Q3825" s="144"/>
    </row>
    <row r="3826" spans="5:17" x14ac:dyDescent="0.2">
      <c r="E3826" s="208" t="s">
        <v>3342</v>
      </c>
      <c r="F3826" s="209" t="s">
        <v>4778</v>
      </c>
      <c r="G3826" s="210" t="s">
        <v>4779</v>
      </c>
      <c r="H3826" s="211">
        <v>300</v>
      </c>
      <c r="I3826" s="211">
        <v>50</v>
      </c>
      <c r="J3826" s="211">
        <v>4</v>
      </c>
      <c r="K3826" s="212">
        <v>191.40000000003494</v>
      </c>
      <c r="L3826" s="212">
        <v>5.4699999999138527</v>
      </c>
      <c r="M3826" s="212">
        <v>1.6</v>
      </c>
      <c r="N3826" s="213" t="s">
        <v>225</v>
      </c>
      <c r="O3826" s="213" t="s">
        <v>225</v>
      </c>
      <c r="P3826" s="214" t="s">
        <v>225</v>
      </c>
      <c r="Q3826" s="144"/>
    </row>
    <row r="3827" spans="5:17" x14ac:dyDescent="0.2">
      <c r="E3827" s="208" t="s">
        <v>3342</v>
      </c>
      <c r="F3827" s="209" t="s">
        <v>4778</v>
      </c>
      <c r="G3827" s="210" t="s">
        <v>4780</v>
      </c>
      <c r="H3827" s="211">
        <v>300</v>
      </c>
      <c r="I3827" s="211">
        <v>50</v>
      </c>
      <c r="J3827" s="211">
        <v>4</v>
      </c>
      <c r="K3827" s="212">
        <v>191.40000000003494</v>
      </c>
      <c r="L3827" s="212">
        <v>5.8233333333162598</v>
      </c>
      <c r="M3827" s="212">
        <v>1.2000000000000002</v>
      </c>
      <c r="N3827" s="213" t="s">
        <v>225</v>
      </c>
      <c r="O3827" s="213" t="s">
        <v>225</v>
      </c>
      <c r="P3827" s="214" t="s">
        <v>225</v>
      </c>
      <c r="Q3827" s="144"/>
    </row>
    <row r="3828" spans="5:17" x14ac:dyDescent="0.2">
      <c r="E3828" s="208" t="s">
        <v>3452</v>
      </c>
      <c r="F3828" s="209" t="s">
        <v>5023</v>
      </c>
      <c r="G3828" s="210" t="s">
        <v>3546</v>
      </c>
      <c r="H3828" s="211">
        <v>20</v>
      </c>
      <c r="I3828" s="211">
        <v>10</v>
      </c>
      <c r="J3828" s="211">
        <v>4</v>
      </c>
      <c r="K3828" s="212">
        <v>31.165940691490682</v>
      </c>
      <c r="L3828" s="212">
        <v>176.38098263494058</v>
      </c>
      <c r="M3828" s="212">
        <v>16.749501661129564</v>
      </c>
      <c r="N3828" s="213" t="s">
        <v>4565</v>
      </c>
      <c r="O3828" s="213" t="s">
        <v>4565</v>
      </c>
      <c r="P3828" s="214" t="s">
        <v>4565</v>
      </c>
      <c r="Q3828" s="144"/>
    </row>
    <row r="3829" spans="5:17" x14ac:dyDescent="0.2">
      <c r="E3829" s="208" t="s">
        <v>48</v>
      </c>
      <c r="F3829" s="209" t="s">
        <v>4896</v>
      </c>
      <c r="G3829" s="210" t="s">
        <v>4897</v>
      </c>
      <c r="H3829" s="211">
        <v>300</v>
      </c>
      <c r="I3829" s="211">
        <v>50</v>
      </c>
      <c r="J3829" s="211">
        <v>4</v>
      </c>
      <c r="K3829" s="212">
        <v>199.80968253964591</v>
      </c>
      <c r="L3829" s="212">
        <v>102.77317460316976</v>
      </c>
      <c r="M3829" s="212">
        <v>6.6000000000000005</v>
      </c>
      <c r="N3829" s="213" t="s">
        <v>225</v>
      </c>
      <c r="O3829" s="213" t="s">
        <v>224</v>
      </c>
      <c r="P3829" s="214" t="s">
        <v>224</v>
      </c>
      <c r="Q3829" s="144"/>
    </row>
    <row r="3830" spans="5:17" x14ac:dyDescent="0.2">
      <c r="E3830" s="208" t="s">
        <v>71</v>
      </c>
      <c r="F3830" s="209" t="s">
        <v>71</v>
      </c>
      <c r="G3830" s="210" t="s">
        <v>71</v>
      </c>
      <c r="H3830" s="211">
        <v>750</v>
      </c>
      <c r="I3830" s="211">
        <v>200</v>
      </c>
      <c r="J3830" s="211">
        <v>12</v>
      </c>
      <c r="K3830" s="212">
        <v>679.88106060602968</v>
      </c>
      <c r="L3830" s="212">
        <v>2736.7290705707451</v>
      </c>
      <c r="M3830" s="212">
        <v>26</v>
      </c>
      <c r="N3830" s="213" t="s">
        <v>225</v>
      </c>
      <c r="O3830" s="213" t="s">
        <v>224</v>
      </c>
      <c r="P3830" s="214" t="s">
        <v>224</v>
      </c>
      <c r="Q3830" s="144"/>
    </row>
    <row r="3831" spans="5:17" x14ac:dyDescent="0.2">
      <c r="E3831" s="208" t="s">
        <v>42</v>
      </c>
      <c r="F3831" s="209" t="s">
        <v>4781</v>
      </c>
      <c r="G3831" s="210" t="s">
        <v>7198</v>
      </c>
      <c r="H3831" s="211">
        <v>300</v>
      </c>
      <c r="I3831" s="211">
        <v>100</v>
      </c>
      <c r="J3831" s="211">
        <v>8</v>
      </c>
      <c r="K3831" s="212">
        <v>110.0400000000358</v>
      </c>
      <c r="L3831" s="212">
        <v>39.290833333329651</v>
      </c>
      <c r="M3831" s="212">
        <v>1</v>
      </c>
      <c r="N3831" s="213" t="s">
        <v>225</v>
      </c>
      <c r="O3831" s="213" t="s">
        <v>225</v>
      </c>
      <c r="P3831" s="214" t="s">
        <v>225</v>
      </c>
      <c r="Q3831" s="144"/>
    </row>
    <row r="3832" spans="5:17" x14ac:dyDescent="0.2">
      <c r="E3832" s="208" t="s">
        <v>42</v>
      </c>
      <c r="F3832" s="209" t="s">
        <v>4781</v>
      </c>
      <c r="G3832" s="210" t="s">
        <v>7199</v>
      </c>
      <c r="H3832" s="211">
        <v>300</v>
      </c>
      <c r="I3832" s="211">
        <v>100</v>
      </c>
      <c r="J3832" s="211">
        <v>8</v>
      </c>
      <c r="K3832" s="212">
        <v>110.0400000000358</v>
      </c>
      <c r="L3832" s="212">
        <v>41.060833333336632</v>
      </c>
      <c r="M3832" s="212">
        <v>1</v>
      </c>
      <c r="N3832" s="213" t="s">
        <v>225</v>
      </c>
      <c r="O3832" s="213" t="s">
        <v>225</v>
      </c>
      <c r="P3832" s="214" t="s">
        <v>225</v>
      </c>
      <c r="Q3832" s="144"/>
    </row>
    <row r="3833" spans="5:17" x14ac:dyDescent="0.2">
      <c r="E3833" s="208" t="s">
        <v>42</v>
      </c>
      <c r="F3833" s="209" t="s">
        <v>4781</v>
      </c>
      <c r="G3833" s="210" t="s">
        <v>7200</v>
      </c>
      <c r="H3833" s="211">
        <v>300</v>
      </c>
      <c r="I3833" s="211">
        <v>100</v>
      </c>
      <c r="J3833" s="211">
        <v>8</v>
      </c>
      <c r="K3833" s="212">
        <v>110.0400000000358</v>
      </c>
      <c r="L3833" s="212">
        <v>39.207500000004075</v>
      </c>
      <c r="M3833" s="212">
        <v>0.8</v>
      </c>
      <c r="N3833" s="213" t="s">
        <v>225</v>
      </c>
      <c r="O3833" s="213" t="s">
        <v>225</v>
      </c>
      <c r="P3833" s="214" t="s">
        <v>225</v>
      </c>
      <c r="Q3833" s="144"/>
    </row>
    <row r="3834" spans="5:17" x14ac:dyDescent="0.2">
      <c r="E3834" s="208" t="s">
        <v>42</v>
      </c>
      <c r="F3834" s="209" t="s">
        <v>4781</v>
      </c>
      <c r="G3834" s="210" t="s">
        <v>7201</v>
      </c>
      <c r="H3834" s="211">
        <v>300</v>
      </c>
      <c r="I3834" s="211">
        <v>100</v>
      </c>
      <c r="J3834" s="211">
        <v>8</v>
      </c>
      <c r="K3834" s="212">
        <v>110.0400000000358</v>
      </c>
      <c r="L3834" s="212">
        <v>40.317500000025035</v>
      </c>
      <c r="M3834" s="212">
        <v>1</v>
      </c>
      <c r="N3834" s="213" t="s">
        <v>225</v>
      </c>
      <c r="O3834" s="213" t="s">
        <v>225</v>
      </c>
      <c r="P3834" s="214" t="s">
        <v>225</v>
      </c>
      <c r="Q3834" s="144"/>
    </row>
    <row r="3835" spans="5:17" x14ac:dyDescent="0.2">
      <c r="E3835" s="208" t="s">
        <v>42</v>
      </c>
      <c r="F3835" s="209" t="s">
        <v>4781</v>
      </c>
      <c r="G3835" s="210" t="s">
        <v>7202</v>
      </c>
      <c r="H3835" s="211">
        <v>300</v>
      </c>
      <c r="I3835" s="211">
        <v>100</v>
      </c>
      <c r="J3835" s="211">
        <v>8</v>
      </c>
      <c r="K3835" s="212">
        <v>110.0400000000358</v>
      </c>
      <c r="L3835" s="212">
        <v>39.207500000004075</v>
      </c>
      <c r="M3835" s="212">
        <v>0.8</v>
      </c>
      <c r="N3835" s="213" t="s">
        <v>225</v>
      </c>
      <c r="O3835" s="213" t="s">
        <v>225</v>
      </c>
      <c r="P3835" s="214" t="s">
        <v>225</v>
      </c>
      <c r="Q3835" s="144"/>
    </row>
    <row r="3836" spans="5:17" x14ac:dyDescent="0.2">
      <c r="E3836" s="208" t="s">
        <v>42</v>
      </c>
      <c r="F3836" s="209" t="s">
        <v>4781</v>
      </c>
      <c r="G3836" s="210" t="s">
        <v>7203</v>
      </c>
      <c r="H3836" s="211">
        <v>300</v>
      </c>
      <c r="I3836" s="211">
        <v>100</v>
      </c>
      <c r="J3836" s="211">
        <v>8</v>
      </c>
      <c r="K3836" s="212">
        <v>110.0400000000358</v>
      </c>
      <c r="L3836" s="212">
        <v>39.207500000004075</v>
      </c>
      <c r="M3836" s="212">
        <v>0.8</v>
      </c>
      <c r="N3836" s="213" t="s">
        <v>225</v>
      </c>
      <c r="O3836" s="213" t="s">
        <v>225</v>
      </c>
      <c r="P3836" s="214" t="s">
        <v>225</v>
      </c>
      <c r="Q3836" s="144"/>
    </row>
    <row r="3837" spans="5:17" x14ac:dyDescent="0.2">
      <c r="E3837" s="208" t="s">
        <v>7786</v>
      </c>
      <c r="F3837" s="209" t="s">
        <v>5022</v>
      </c>
      <c r="G3837" s="210" t="s">
        <v>3495</v>
      </c>
      <c r="H3837" s="211">
        <v>300</v>
      </c>
      <c r="I3837" s="211">
        <v>100</v>
      </c>
      <c r="J3837" s="211">
        <v>8</v>
      </c>
      <c r="K3837" s="212">
        <v>8554.4800000000014</v>
      </c>
      <c r="L3837" s="212">
        <v>20.12</v>
      </c>
      <c r="M3837" s="212">
        <v>0.2</v>
      </c>
      <c r="N3837" s="213" t="s">
        <v>224</v>
      </c>
      <c r="O3837" s="213" t="s">
        <v>225</v>
      </c>
      <c r="P3837" s="214" t="s">
        <v>225</v>
      </c>
      <c r="Q3837" s="144"/>
    </row>
    <row r="3838" spans="5:17" x14ac:dyDescent="0.2">
      <c r="E3838" s="208" t="s">
        <v>7786</v>
      </c>
      <c r="F3838" s="209" t="s">
        <v>5022</v>
      </c>
      <c r="G3838" s="210" t="s">
        <v>3496</v>
      </c>
      <c r="H3838" s="211">
        <v>300</v>
      </c>
      <c r="I3838" s="211">
        <v>100</v>
      </c>
      <c r="J3838" s="211">
        <v>8</v>
      </c>
      <c r="K3838" s="212">
        <v>6598.5</v>
      </c>
      <c r="L3838" s="212">
        <v>70.58</v>
      </c>
      <c r="M3838" s="212">
        <v>0.8</v>
      </c>
      <c r="N3838" s="213" t="s">
        <v>224</v>
      </c>
      <c r="O3838" s="213" t="s">
        <v>225</v>
      </c>
      <c r="P3838" s="214" t="s">
        <v>225</v>
      </c>
      <c r="Q3838" s="144"/>
    </row>
    <row r="3839" spans="5:17" x14ac:dyDescent="0.2">
      <c r="E3839" s="208" t="s">
        <v>7787</v>
      </c>
      <c r="F3839" s="209" t="s">
        <v>5024</v>
      </c>
      <c r="G3839" s="210" t="s">
        <v>3519</v>
      </c>
      <c r="H3839" s="211">
        <v>300</v>
      </c>
      <c r="I3839" s="211">
        <v>100</v>
      </c>
      <c r="J3839" s="211">
        <v>8</v>
      </c>
      <c r="K3839" s="212">
        <v>8616.18</v>
      </c>
      <c r="L3839" s="212">
        <v>0</v>
      </c>
      <c r="M3839" s="212">
        <v>0</v>
      </c>
      <c r="N3839" s="213" t="s">
        <v>224</v>
      </c>
      <c r="O3839" s="213" t="s">
        <v>225</v>
      </c>
      <c r="P3839" s="214" t="s">
        <v>225</v>
      </c>
      <c r="Q3839" s="144"/>
    </row>
    <row r="3840" spans="5:17" x14ac:dyDescent="0.2">
      <c r="E3840" s="208" t="s">
        <v>7787</v>
      </c>
      <c r="F3840" s="209" t="s">
        <v>5024</v>
      </c>
      <c r="G3840" s="210" t="s">
        <v>3520</v>
      </c>
      <c r="H3840" s="211">
        <v>300</v>
      </c>
      <c r="I3840" s="211">
        <v>100</v>
      </c>
      <c r="J3840" s="211">
        <v>8</v>
      </c>
      <c r="K3840" s="212">
        <v>8616.2000000000007</v>
      </c>
      <c r="L3840" s="212">
        <v>0</v>
      </c>
      <c r="M3840" s="212">
        <v>0</v>
      </c>
      <c r="N3840" s="213" t="s">
        <v>224</v>
      </c>
      <c r="O3840" s="213" t="s">
        <v>225</v>
      </c>
      <c r="P3840" s="214" t="s">
        <v>225</v>
      </c>
      <c r="Q3840" s="144"/>
    </row>
    <row r="3841" spans="5:17" x14ac:dyDescent="0.2">
      <c r="E3841" s="208" t="s">
        <v>7787</v>
      </c>
      <c r="F3841" s="209" t="s">
        <v>5024</v>
      </c>
      <c r="G3841" s="210" t="s">
        <v>3521</v>
      </c>
      <c r="H3841" s="211">
        <v>300</v>
      </c>
      <c r="I3841" s="211">
        <v>100</v>
      </c>
      <c r="J3841" s="211">
        <v>8</v>
      </c>
      <c r="K3841" s="212">
        <v>358.34</v>
      </c>
      <c r="L3841" s="212">
        <v>20.166666666667446</v>
      </c>
      <c r="M3841" s="212">
        <v>2.4000000000000004</v>
      </c>
      <c r="N3841" s="213" t="s">
        <v>224</v>
      </c>
      <c r="O3841" s="213" t="s">
        <v>225</v>
      </c>
      <c r="P3841" s="214" t="s">
        <v>225</v>
      </c>
      <c r="Q3841" s="144"/>
    </row>
    <row r="3842" spans="5:17" x14ac:dyDescent="0.2">
      <c r="E3842" s="208" t="s">
        <v>7787</v>
      </c>
      <c r="F3842" s="209" t="s">
        <v>5024</v>
      </c>
      <c r="G3842" s="210" t="s">
        <v>3522</v>
      </c>
      <c r="H3842" s="211">
        <v>300</v>
      </c>
      <c r="I3842" s="211">
        <v>100</v>
      </c>
      <c r="J3842" s="211">
        <v>8</v>
      </c>
      <c r="K3842" s="212">
        <v>160.05999999999301</v>
      </c>
      <c r="L3842" s="212">
        <v>162.94666666660925</v>
      </c>
      <c r="M3842" s="212">
        <v>3.6</v>
      </c>
      <c r="N3842" s="213" t="s">
        <v>225</v>
      </c>
      <c r="O3842" s="213" t="s">
        <v>224</v>
      </c>
      <c r="P3842" s="214" t="s">
        <v>225</v>
      </c>
      <c r="Q3842" s="144"/>
    </row>
    <row r="3843" spans="5:17" x14ac:dyDescent="0.2">
      <c r="E3843" s="208" t="s">
        <v>7787</v>
      </c>
      <c r="F3843" s="209" t="s">
        <v>5024</v>
      </c>
      <c r="G3843" s="210" t="s">
        <v>3523</v>
      </c>
      <c r="H3843" s="211">
        <v>300</v>
      </c>
      <c r="I3843" s="211">
        <v>100</v>
      </c>
      <c r="J3843" s="211">
        <v>8</v>
      </c>
      <c r="K3843" s="212">
        <v>352.55999999998835</v>
      </c>
      <c r="L3843" s="212">
        <v>39.260000000020959</v>
      </c>
      <c r="M3843" s="212">
        <v>1.8</v>
      </c>
      <c r="N3843" s="213" t="s">
        <v>224</v>
      </c>
      <c r="O3843" s="213" t="s">
        <v>225</v>
      </c>
      <c r="P3843" s="214" t="s">
        <v>225</v>
      </c>
      <c r="Q3843" s="144"/>
    </row>
    <row r="3844" spans="5:17" x14ac:dyDescent="0.2">
      <c r="E3844" s="208" t="s">
        <v>7787</v>
      </c>
      <c r="F3844" s="209" t="s">
        <v>5024</v>
      </c>
      <c r="G3844" s="210" t="s">
        <v>3524</v>
      </c>
      <c r="H3844" s="211">
        <v>300</v>
      </c>
      <c r="I3844" s="211">
        <v>100</v>
      </c>
      <c r="J3844" s="211">
        <v>8</v>
      </c>
      <c r="K3844" s="212">
        <v>7921.92</v>
      </c>
      <c r="L3844" s="212">
        <v>89.06</v>
      </c>
      <c r="M3844" s="212">
        <v>2</v>
      </c>
      <c r="N3844" s="213" t="s">
        <v>224</v>
      </c>
      <c r="O3844" s="213" t="s">
        <v>225</v>
      </c>
      <c r="P3844" s="214" t="s">
        <v>225</v>
      </c>
      <c r="Q3844" s="144"/>
    </row>
    <row r="3845" spans="5:17" x14ac:dyDescent="0.2">
      <c r="E3845" s="208" t="s">
        <v>7787</v>
      </c>
      <c r="F3845" s="209" t="s">
        <v>5024</v>
      </c>
      <c r="G3845" s="210" t="s">
        <v>3525</v>
      </c>
      <c r="H3845" s="211">
        <v>300</v>
      </c>
      <c r="I3845" s="211">
        <v>100</v>
      </c>
      <c r="J3845" s="211">
        <v>8</v>
      </c>
      <c r="K3845" s="212">
        <v>17.180000000000003</v>
      </c>
      <c r="L3845" s="212">
        <v>21.266666666690728</v>
      </c>
      <c r="M3845" s="212">
        <v>2</v>
      </c>
      <c r="N3845" s="213" t="s">
        <v>225</v>
      </c>
      <c r="O3845" s="213" t="s">
        <v>225</v>
      </c>
      <c r="P3845" s="214" t="s">
        <v>225</v>
      </c>
      <c r="Q3845" s="144"/>
    </row>
    <row r="3846" spans="5:17" x14ac:dyDescent="0.2">
      <c r="E3846" s="208" t="s">
        <v>7787</v>
      </c>
      <c r="F3846" s="209" t="s">
        <v>5024</v>
      </c>
      <c r="G3846" s="210" t="s">
        <v>3526</v>
      </c>
      <c r="H3846" s="211">
        <v>300</v>
      </c>
      <c r="I3846" s="211">
        <v>100</v>
      </c>
      <c r="J3846" s="211">
        <v>8</v>
      </c>
      <c r="K3846" s="212">
        <v>8611.4</v>
      </c>
      <c r="L3846" s="212">
        <v>4.8</v>
      </c>
      <c r="M3846" s="212">
        <v>0.2</v>
      </c>
      <c r="N3846" s="213" t="s">
        <v>224</v>
      </c>
      <c r="O3846" s="213" t="s">
        <v>225</v>
      </c>
      <c r="P3846" s="214" t="s">
        <v>225</v>
      </c>
      <c r="Q3846" s="144"/>
    </row>
    <row r="3847" spans="5:17" x14ac:dyDescent="0.2">
      <c r="E3847" s="208" t="s">
        <v>7787</v>
      </c>
      <c r="F3847" s="209" t="s">
        <v>5024</v>
      </c>
      <c r="G3847" s="210" t="s">
        <v>3527</v>
      </c>
      <c r="H3847" s="211">
        <v>300</v>
      </c>
      <c r="I3847" s="211">
        <v>100</v>
      </c>
      <c r="J3847" s="211">
        <v>8</v>
      </c>
      <c r="K3847" s="212">
        <v>110.80000000000001</v>
      </c>
      <c r="L3847" s="212">
        <v>36.490000000013971</v>
      </c>
      <c r="M3847" s="212">
        <v>1.8</v>
      </c>
      <c r="N3847" s="213" t="s">
        <v>225</v>
      </c>
      <c r="O3847" s="213" t="s">
        <v>225</v>
      </c>
      <c r="P3847" s="214" t="s">
        <v>225</v>
      </c>
      <c r="Q3847" s="144"/>
    </row>
    <row r="3848" spans="5:17" x14ac:dyDescent="0.2">
      <c r="E3848" s="208" t="s">
        <v>7787</v>
      </c>
      <c r="F3848" s="209" t="s">
        <v>5024</v>
      </c>
      <c r="G3848" s="210" t="s">
        <v>3528</v>
      </c>
      <c r="H3848" s="211">
        <v>300</v>
      </c>
      <c r="I3848" s="211">
        <v>100</v>
      </c>
      <c r="J3848" s="211">
        <v>8</v>
      </c>
      <c r="K3848" s="212">
        <v>41.800000000000004</v>
      </c>
      <c r="L3848" s="212">
        <v>75.620000000013974</v>
      </c>
      <c r="M3848" s="212">
        <v>3.2</v>
      </c>
      <c r="N3848" s="213" t="s">
        <v>225</v>
      </c>
      <c r="O3848" s="213" t="s">
        <v>225</v>
      </c>
      <c r="P3848" s="214" t="s">
        <v>225</v>
      </c>
      <c r="Q3848" s="144"/>
    </row>
    <row r="3849" spans="5:17" x14ac:dyDescent="0.2">
      <c r="E3849" s="208" t="s">
        <v>7799</v>
      </c>
      <c r="F3849" s="209" t="s">
        <v>4782</v>
      </c>
      <c r="G3849" s="210" t="s">
        <v>4782</v>
      </c>
      <c r="H3849" s="211">
        <v>20</v>
      </c>
      <c r="I3849" s="211">
        <v>10</v>
      </c>
      <c r="J3849" s="211">
        <v>4</v>
      </c>
      <c r="K3849" s="212">
        <v>8.3800000000395816</v>
      </c>
      <c r="L3849" s="212">
        <v>378.81333333336516</v>
      </c>
      <c r="M3849" s="212">
        <v>0.8</v>
      </c>
      <c r="N3849" s="213" t="s">
        <v>225</v>
      </c>
      <c r="O3849" s="213" t="s">
        <v>224</v>
      </c>
      <c r="P3849" s="214" t="s">
        <v>225</v>
      </c>
      <c r="Q3849" s="144"/>
    </row>
    <row r="3850" spans="5:17" x14ac:dyDescent="0.2">
      <c r="E3850" s="208" t="s">
        <v>7786</v>
      </c>
      <c r="F3850" s="209" t="s">
        <v>5022</v>
      </c>
      <c r="G3850" s="210" t="s">
        <v>3497</v>
      </c>
      <c r="H3850" s="211">
        <v>300</v>
      </c>
      <c r="I3850" s="211">
        <v>100</v>
      </c>
      <c r="J3850" s="211">
        <v>8</v>
      </c>
      <c r="K3850" s="212">
        <v>8616.2000000000007</v>
      </c>
      <c r="L3850" s="212">
        <v>0</v>
      </c>
      <c r="M3850" s="212">
        <v>0</v>
      </c>
      <c r="N3850" s="213" t="s">
        <v>224</v>
      </c>
      <c r="O3850" s="213" t="s">
        <v>225</v>
      </c>
      <c r="P3850" s="214" t="s">
        <v>225</v>
      </c>
      <c r="Q3850" s="144"/>
    </row>
    <row r="3851" spans="5:17" x14ac:dyDescent="0.2">
      <c r="E3851" s="208" t="s">
        <v>7801</v>
      </c>
      <c r="F3851" s="209" t="s">
        <v>4903</v>
      </c>
      <c r="G3851" s="210" t="s">
        <v>4904</v>
      </c>
      <c r="H3851" s="211">
        <v>300</v>
      </c>
      <c r="I3851" s="211">
        <v>50</v>
      </c>
      <c r="J3851" s="211">
        <v>4</v>
      </c>
      <c r="K3851" s="212">
        <v>0.7466666666907259</v>
      </c>
      <c r="L3851" s="212">
        <v>107.89333333336981</v>
      </c>
      <c r="M3851" s="212">
        <v>3.2</v>
      </c>
      <c r="N3851" s="213" t="s">
        <v>225</v>
      </c>
      <c r="O3851" s="213" t="s">
        <v>224</v>
      </c>
      <c r="P3851" s="214" t="s">
        <v>225</v>
      </c>
      <c r="Q3851" s="144"/>
    </row>
    <row r="3852" spans="5:17" x14ac:dyDescent="0.2">
      <c r="E3852" s="208" t="s">
        <v>7801</v>
      </c>
      <c r="F3852" s="209" t="s">
        <v>4903</v>
      </c>
      <c r="G3852" s="210" t="s">
        <v>4905</v>
      </c>
      <c r="H3852" s="211">
        <v>300</v>
      </c>
      <c r="I3852" s="211">
        <v>50</v>
      </c>
      <c r="J3852" s="211">
        <v>4</v>
      </c>
      <c r="K3852" s="212">
        <v>0.7466666666907259</v>
      </c>
      <c r="L3852" s="212">
        <v>107.89333333336981</v>
      </c>
      <c r="M3852" s="212">
        <v>3.2</v>
      </c>
      <c r="N3852" s="213" t="s">
        <v>225</v>
      </c>
      <c r="O3852" s="213" t="s">
        <v>224</v>
      </c>
      <c r="P3852" s="214" t="s">
        <v>225</v>
      </c>
      <c r="Q3852" s="144"/>
    </row>
    <row r="3853" spans="5:17" x14ac:dyDescent="0.2">
      <c r="E3853" s="208" t="s">
        <v>21</v>
      </c>
      <c r="F3853" s="209" t="s">
        <v>4783</v>
      </c>
      <c r="G3853" s="210" t="s">
        <v>4783</v>
      </c>
      <c r="H3853" s="211">
        <v>500</v>
      </c>
      <c r="I3853" s="211">
        <v>200</v>
      </c>
      <c r="J3853" s="211">
        <v>12</v>
      </c>
      <c r="K3853" s="212">
        <v>886.29294660539244</v>
      </c>
      <c r="L3853" s="212">
        <v>745.30752866111584</v>
      </c>
      <c r="M3853" s="212">
        <v>5.8000000000000007</v>
      </c>
      <c r="N3853" s="213" t="s">
        <v>224</v>
      </c>
      <c r="O3853" s="213" t="s">
        <v>224</v>
      </c>
      <c r="P3853" s="214" t="s">
        <v>225</v>
      </c>
      <c r="Q3853" s="144"/>
    </row>
    <row r="3854" spans="5:17" x14ac:dyDescent="0.2">
      <c r="E3854" s="208" t="s">
        <v>21</v>
      </c>
      <c r="F3854" s="209" t="s">
        <v>4784</v>
      </c>
      <c r="G3854" s="210" t="s">
        <v>4784</v>
      </c>
      <c r="H3854" s="211">
        <v>500</v>
      </c>
      <c r="I3854" s="211">
        <v>200</v>
      </c>
      <c r="J3854" s="211">
        <v>12</v>
      </c>
      <c r="K3854" s="212">
        <v>1401.3688970136825</v>
      </c>
      <c r="L3854" s="212">
        <v>1614.7710839816364</v>
      </c>
      <c r="M3854" s="212">
        <v>5.8000000000000007</v>
      </c>
      <c r="N3854" s="213" t="s">
        <v>224</v>
      </c>
      <c r="O3854" s="213" t="s">
        <v>224</v>
      </c>
      <c r="P3854" s="214" t="s">
        <v>225</v>
      </c>
      <c r="Q3854" s="144"/>
    </row>
    <row r="3855" spans="5:17" x14ac:dyDescent="0.2">
      <c r="E3855" s="208" t="s">
        <v>21</v>
      </c>
      <c r="F3855" s="209" t="s">
        <v>4785</v>
      </c>
      <c r="G3855" s="210" t="s">
        <v>4786</v>
      </c>
      <c r="H3855" s="211">
        <v>300</v>
      </c>
      <c r="I3855" s="211">
        <v>50</v>
      </c>
      <c r="J3855" s="211">
        <v>4</v>
      </c>
      <c r="K3855" s="212">
        <v>135.35898692811466</v>
      </c>
      <c r="L3855" s="212">
        <v>173.84316993461402</v>
      </c>
      <c r="M3855" s="212">
        <v>1.4000000000000001</v>
      </c>
      <c r="N3855" s="213" t="s">
        <v>225</v>
      </c>
      <c r="O3855" s="213" t="s">
        <v>224</v>
      </c>
      <c r="P3855" s="214" t="s">
        <v>225</v>
      </c>
      <c r="Q3855" s="144"/>
    </row>
    <row r="3856" spans="5:17" x14ac:dyDescent="0.2">
      <c r="E3856" s="208" t="s">
        <v>44</v>
      </c>
      <c r="F3856" s="209" t="s">
        <v>4787</v>
      </c>
      <c r="G3856" s="210" t="s">
        <v>4787</v>
      </c>
      <c r="H3856" s="211">
        <v>300</v>
      </c>
      <c r="I3856" s="211">
        <v>50</v>
      </c>
      <c r="J3856" s="211">
        <v>4</v>
      </c>
      <c r="K3856" s="212">
        <v>1.7533333333209158</v>
      </c>
      <c r="L3856" s="212">
        <v>950.77999999998144</v>
      </c>
      <c r="M3856" s="212">
        <v>1</v>
      </c>
      <c r="N3856" s="213" t="s">
        <v>225</v>
      </c>
      <c r="O3856" s="213" t="s">
        <v>224</v>
      </c>
      <c r="P3856" s="214" t="s">
        <v>225</v>
      </c>
      <c r="Q3856" s="144"/>
    </row>
    <row r="3857" spans="5:17" x14ac:dyDescent="0.2">
      <c r="E3857" s="208" t="s">
        <v>22</v>
      </c>
      <c r="F3857" s="209" t="s">
        <v>5025</v>
      </c>
      <c r="G3857" s="210" t="s">
        <v>3470</v>
      </c>
      <c r="H3857" s="211">
        <v>750</v>
      </c>
      <c r="I3857" s="211">
        <v>200</v>
      </c>
      <c r="J3857" s="211">
        <v>12</v>
      </c>
      <c r="K3857" s="212">
        <v>512.00904151347549</v>
      </c>
      <c r="L3857" s="212">
        <v>253.66067016811368</v>
      </c>
      <c r="M3857" s="212">
        <v>7.66</v>
      </c>
      <c r="N3857" s="213" t="s">
        <v>225</v>
      </c>
      <c r="O3857" s="213" t="s">
        <v>224</v>
      </c>
      <c r="P3857" s="214" t="s">
        <v>225</v>
      </c>
      <c r="Q3857" s="144"/>
    </row>
    <row r="3858" spans="5:17" x14ac:dyDescent="0.2">
      <c r="E3858" s="208" t="s">
        <v>22</v>
      </c>
      <c r="F3858" s="209" t="s">
        <v>5025</v>
      </c>
      <c r="G3858" s="210" t="s">
        <v>3471</v>
      </c>
      <c r="H3858" s="211">
        <v>750</v>
      </c>
      <c r="I3858" s="211">
        <v>200</v>
      </c>
      <c r="J3858" s="211">
        <v>12</v>
      </c>
      <c r="K3858" s="212">
        <v>772.60921453120807</v>
      </c>
      <c r="L3858" s="212">
        <v>193.56931762398975</v>
      </c>
      <c r="M3858" s="212">
        <v>7.7400000000000011</v>
      </c>
      <c r="N3858" s="213" t="s">
        <v>224</v>
      </c>
      <c r="O3858" s="213" t="s">
        <v>225</v>
      </c>
      <c r="P3858" s="214" t="s">
        <v>225</v>
      </c>
      <c r="Q3858" s="144"/>
    </row>
    <row r="3859" spans="5:17" x14ac:dyDescent="0.2">
      <c r="E3859" s="208" t="s">
        <v>7818</v>
      </c>
      <c r="F3859" s="209" t="s">
        <v>4788</v>
      </c>
      <c r="G3859" s="210" t="s">
        <v>4789</v>
      </c>
      <c r="H3859" s="211">
        <v>750</v>
      </c>
      <c r="I3859" s="211">
        <v>200</v>
      </c>
      <c r="J3859" s="211">
        <v>12</v>
      </c>
      <c r="K3859" s="212">
        <v>290.39666666665579</v>
      </c>
      <c r="L3859" s="212">
        <v>1075.345431782973</v>
      </c>
      <c r="M3859" s="212">
        <v>11.8</v>
      </c>
      <c r="N3859" s="213" t="s">
        <v>225</v>
      </c>
      <c r="O3859" s="213" t="s">
        <v>224</v>
      </c>
      <c r="P3859" s="214" t="s">
        <v>225</v>
      </c>
      <c r="Q3859" s="144"/>
    </row>
    <row r="3860" spans="5:17" x14ac:dyDescent="0.2">
      <c r="E3860" s="208" t="s">
        <v>4573</v>
      </c>
      <c r="F3860" s="209" t="s">
        <v>4790</v>
      </c>
      <c r="G3860" s="210" t="s">
        <v>4791</v>
      </c>
      <c r="H3860" s="211">
        <v>300</v>
      </c>
      <c r="I3860" s="211">
        <v>50</v>
      </c>
      <c r="J3860" s="211">
        <v>4</v>
      </c>
      <c r="K3860" s="212">
        <v>0</v>
      </c>
      <c r="L3860" s="212">
        <v>7147.6229999999923</v>
      </c>
      <c r="M3860" s="212">
        <v>3.6</v>
      </c>
      <c r="N3860" s="213" t="s">
        <v>225</v>
      </c>
      <c r="O3860" s="213" t="s">
        <v>224</v>
      </c>
      <c r="P3860" s="214" t="s">
        <v>225</v>
      </c>
      <c r="Q3860" s="144"/>
    </row>
    <row r="3861" spans="5:17" x14ac:dyDescent="0.2">
      <c r="E3861" s="208" t="s">
        <v>7790</v>
      </c>
      <c r="F3861" s="209" t="s">
        <v>4792</v>
      </c>
      <c r="G3861" s="210" t="s">
        <v>4793</v>
      </c>
      <c r="H3861" s="211">
        <v>750</v>
      </c>
      <c r="I3861" s="211">
        <v>200</v>
      </c>
      <c r="J3861" s="211">
        <v>12</v>
      </c>
      <c r="K3861" s="212">
        <v>419.60999999998603</v>
      </c>
      <c r="L3861" s="212">
        <v>668.01471240462433</v>
      </c>
      <c r="M3861" s="212">
        <v>6</v>
      </c>
      <c r="N3861" s="213" t="s">
        <v>225</v>
      </c>
      <c r="O3861" s="213" t="s">
        <v>224</v>
      </c>
      <c r="P3861" s="214" t="s">
        <v>225</v>
      </c>
      <c r="Q3861" s="144"/>
    </row>
    <row r="3862" spans="5:17" x14ac:dyDescent="0.2">
      <c r="E3862" s="208" t="s">
        <v>22</v>
      </c>
      <c r="F3862" s="209" t="s">
        <v>4794</v>
      </c>
      <c r="G3862" s="210" t="s">
        <v>4794</v>
      </c>
      <c r="H3862" s="211">
        <v>500</v>
      </c>
      <c r="I3862" s="211">
        <v>200</v>
      </c>
      <c r="J3862" s="211">
        <v>12</v>
      </c>
      <c r="K3862" s="212">
        <v>1215.0528042379233</v>
      </c>
      <c r="L3862" s="212">
        <v>797.92003645388945</v>
      </c>
      <c r="M3862" s="212">
        <v>10</v>
      </c>
      <c r="N3862" s="213" t="s">
        <v>224</v>
      </c>
      <c r="O3862" s="213" t="s">
        <v>224</v>
      </c>
      <c r="P3862" s="214" t="s">
        <v>225</v>
      </c>
      <c r="Q3862" s="144"/>
    </row>
    <row r="3863" spans="5:17" x14ac:dyDescent="0.2">
      <c r="E3863" s="208" t="s">
        <v>22</v>
      </c>
      <c r="F3863" s="209" t="s">
        <v>4795</v>
      </c>
      <c r="G3863" s="210" t="s">
        <v>4796</v>
      </c>
      <c r="H3863" s="211">
        <v>750</v>
      </c>
      <c r="I3863" s="211">
        <v>200</v>
      </c>
      <c r="J3863" s="211">
        <v>12</v>
      </c>
      <c r="K3863" s="212">
        <v>410.39853030418345</v>
      </c>
      <c r="L3863" s="212">
        <v>340.0063334683914</v>
      </c>
      <c r="M3863" s="212">
        <v>4.4000000000000004</v>
      </c>
      <c r="N3863" s="213" t="s">
        <v>225</v>
      </c>
      <c r="O3863" s="213" t="s">
        <v>224</v>
      </c>
      <c r="P3863" s="214" t="s">
        <v>225</v>
      </c>
      <c r="Q3863" s="144"/>
    </row>
    <row r="3864" spans="5:17" x14ac:dyDescent="0.2">
      <c r="E3864" s="208" t="s">
        <v>2391</v>
      </c>
      <c r="F3864" s="209" t="s">
        <v>4797</v>
      </c>
      <c r="G3864" s="210" t="s">
        <v>4798</v>
      </c>
      <c r="H3864" s="211">
        <v>300</v>
      </c>
      <c r="I3864" s="211">
        <v>50</v>
      </c>
      <c r="J3864" s="211">
        <v>4</v>
      </c>
      <c r="K3864" s="212">
        <v>107.30000000009314</v>
      </c>
      <c r="L3864" s="212">
        <v>220.95391812876949</v>
      </c>
      <c r="M3864" s="212">
        <v>2.6</v>
      </c>
      <c r="N3864" s="213" t="s">
        <v>225</v>
      </c>
      <c r="O3864" s="213" t="s">
        <v>224</v>
      </c>
      <c r="P3864" s="214" t="s">
        <v>225</v>
      </c>
      <c r="Q3864" s="144"/>
    </row>
    <row r="3865" spans="5:17" x14ac:dyDescent="0.2">
      <c r="E3865" s="208" t="s">
        <v>7842</v>
      </c>
      <c r="F3865" s="209" t="s">
        <v>4799</v>
      </c>
      <c r="G3865" s="210" t="s">
        <v>4799</v>
      </c>
      <c r="H3865" s="211">
        <v>20</v>
      </c>
      <c r="I3865" s="211">
        <v>10</v>
      </c>
      <c r="J3865" s="211">
        <v>4</v>
      </c>
      <c r="K3865" s="212">
        <v>76.639999999949936</v>
      </c>
      <c r="L3865" s="212">
        <v>18.600972222232667</v>
      </c>
      <c r="M3865" s="212">
        <v>0</v>
      </c>
      <c r="N3865" s="213" t="s">
        <v>224</v>
      </c>
      <c r="O3865" s="213" t="s">
        <v>224</v>
      </c>
      <c r="P3865" s="214" t="s">
        <v>225</v>
      </c>
      <c r="Q3865" s="144"/>
    </row>
    <row r="3866" spans="5:17" x14ac:dyDescent="0.2">
      <c r="E3866" s="208" t="s">
        <v>2391</v>
      </c>
      <c r="F3866" s="209" t="s">
        <v>197</v>
      </c>
      <c r="G3866" s="210" t="s">
        <v>4800</v>
      </c>
      <c r="H3866" s="211">
        <v>300</v>
      </c>
      <c r="I3866" s="211">
        <v>50</v>
      </c>
      <c r="J3866" s="211">
        <v>4</v>
      </c>
      <c r="K3866" s="212">
        <v>311.58708333331452</v>
      </c>
      <c r="L3866" s="212">
        <v>22.063854166656167</v>
      </c>
      <c r="M3866" s="212">
        <v>2.4000000000000004</v>
      </c>
      <c r="N3866" s="213" t="s">
        <v>224</v>
      </c>
      <c r="O3866" s="213" t="s">
        <v>225</v>
      </c>
      <c r="P3866" s="214" t="s">
        <v>225</v>
      </c>
      <c r="Q3866" s="144"/>
    </row>
    <row r="3867" spans="5:17" x14ac:dyDescent="0.2">
      <c r="E3867" s="208" t="s">
        <v>3373</v>
      </c>
      <c r="F3867" s="209" t="s">
        <v>5026</v>
      </c>
      <c r="G3867" s="210" t="s">
        <v>3548</v>
      </c>
      <c r="H3867" s="211">
        <v>750</v>
      </c>
      <c r="I3867" s="211">
        <v>200</v>
      </c>
      <c r="J3867" s="211">
        <v>12</v>
      </c>
      <c r="K3867" s="212">
        <v>373.47999999998842</v>
      </c>
      <c r="L3867" s="212">
        <v>171.75296040721526</v>
      </c>
      <c r="M3867" s="212">
        <v>15.92</v>
      </c>
      <c r="N3867" s="213" t="s">
        <v>225</v>
      </c>
      <c r="O3867" s="213" t="s">
        <v>225</v>
      </c>
      <c r="P3867" s="214" t="s">
        <v>224</v>
      </c>
      <c r="Q3867" s="144"/>
    </row>
    <row r="3868" spans="5:17" x14ac:dyDescent="0.2">
      <c r="E3868" s="208" t="s">
        <v>2391</v>
      </c>
      <c r="F3868" s="209" t="s">
        <v>4801</v>
      </c>
      <c r="G3868" s="210" t="s">
        <v>4802</v>
      </c>
      <c r="H3868" s="211">
        <v>400</v>
      </c>
      <c r="I3868" s="211">
        <v>100</v>
      </c>
      <c r="J3868" s="211">
        <v>8</v>
      </c>
      <c r="K3868" s="212">
        <v>379.17102069957338</v>
      </c>
      <c r="L3868" s="212">
        <v>52.284246966469212</v>
      </c>
      <c r="M3868" s="212">
        <v>3.4000000000000004</v>
      </c>
      <c r="N3868" s="213" t="s">
        <v>225</v>
      </c>
      <c r="O3868" s="213" t="s">
        <v>225</v>
      </c>
      <c r="P3868" s="214" t="s">
        <v>225</v>
      </c>
      <c r="Q3868" s="144"/>
    </row>
    <row r="3869" spans="5:17" x14ac:dyDescent="0.2">
      <c r="E3869" s="208" t="s">
        <v>2391</v>
      </c>
      <c r="F3869" s="209" t="s">
        <v>4801</v>
      </c>
      <c r="G3869" s="210" t="s">
        <v>4803</v>
      </c>
      <c r="H3869" s="211">
        <v>400</v>
      </c>
      <c r="I3869" s="211">
        <v>100</v>
      </c>
      <c r="J3869" s="211">
        <v>8</v>
      </c>
      <c r="K3869" s="212">
        <v>320.88435403283376</v>
      </c>
      <c r="L3869" s="212">
        <v>49.807201529017291</v>
      </c>
      <c r="M3869" s="212">
        <v>4.8000000000000007</v>
      </c>
      <c r="N3869" s="213" t="s">
        <v>225</v>
      </c>
      <c r="O3869" s="213" t="s">
        <v>225</v>
      </c>
      <c r="P3869" s="214" t="s">
        <v>225</v>
      </c>
      <c r="Q3869" s="144"/>
    </row>
    <row r="3870" spans="5:17" x14ac:dyDescent="0.2">
      <c r="E3870" s="208" t="s">
        <v>7839</v>
      </c>
      <c r="F3870" s="209" t="s">
        <v>7839</v>
      </c>
      <c r="G3870" s="210" t="s">
        <v>4993</v>
      </c>
      <c r="H3870" s="211">
        <v>20</v>
      </c>
      <c r="I3870" s="211">
        <v>10</v>
      </c>
      <c r="J3870" s="211">
        <v>4</v>
      </c>
      <c r="K3870" s="212">
        <v>0</v>
      </c>
      <c r="L3870" s="212">
        <v>2.4429942575951662</v>
      </c>
      <c r="M3870" s="212">
        <v>0.29975389663658736</v>
      </c>
      <c r="N3870" s="213" t="s">
        <v>4565</v>
      </c>
      <c r="O3870" s="213" t="s">
        <v>4565</v>
      </c>
      <c r="P3870" s="214" t="s">
        <v>4565</v>
      </c>
      <c r="Q3870" s="144"/>
    </row>
    <row r="3871" spans="5:17" x14ac:dyDescent="0.2">
      <c r="E3871" s="208" t="s">
        <v>7276</v>
      </c>
      <c r="F3871" s="209" t="s">
        <v>4989</v>
      </c>
      <c r="G3871" s="210" t="s">
        <v>4989</v>
      </c>
      <c r="H3871" s="211">
        <v>20</v>
      </c>
      <c r="I3871" s="211">
        <v>10</v>
      </c>
      <c r="J3871" s="211">
        <v>4</v>
      </c>
      <c r="K3871" s="212">
        <v>3.3822231336440423</v>
      </c>
      <c r="L3871" s="212">
        <v>10.131681706313163</v>
      </c>
      <c r="M3871" s="212">
        <v>0.59950779327317472</v>
      </c>
      <c r="N3871" s="213" t="s">
        <v>4565</v>
      </c>
      <c r="O3871" s="213" t="s">
        <v>4565</v>
      </c>
      <c r="P3871" s="214" t="s">
        <v>4565</v>
      </c>
      <c r="Q3871" s="144"/>
    </row>
    <row r="3872" spans="5:17" x14ac:dyDescent="0.2">
      <c r="E3872" s="208" t="s">
        <v>7276</v>
      </c>
      <c r="F3872" s="209" t="s">
        <v>4983</v>
      </c>
      <c r="G3872" s="210" t="s">
        <v>4983</v>
      </c>
      <c r="H3872" s="211">
        <v>20</v>
      </c>
      <c r="I3872" s="211">
        <v>10</v>
      </c>
      <c r="J3872" s="211">
        <v>4</v>
      </c>
      <c r="K3872" s="212">
        <v>51.2095245742901</v>
      </c>
      <c r="L3872" s="212">
        <v>33.530348258800522</v>
      </c>
      <c r="M3872" s="212">
        <v>3.332835820895522</v>
      </c>
      <c r="N3872" s="213" t="s">
        <v>4565</v>
      </c>
      <c r="O3872" s="213" t="s">
        <v>4565</v>
      </c>
      <c r="P3872" s="214" t="s">
        <v>4565</v>
      </c>
      <c r="Q3872" s="144"/>
    </row>
    <row r="3873" spans="5:17" x14ac:dyDescent="0.2">
      <c r="E3873" s="208" t="s">
        <v>7847</v>
      </c>
      <c r="F3873" s="209" t="s">
        <v>4995</v>
      </c>
      <c r="G3873" s="210" t="s">
        <v>4995</v>
      </c>
      <c r="H3873" s="211">
        <v>20</v>
      </c>
      <c r="I3873" s="211">
        <v>10</v>
      </c>
      <c r="J3873" s="211">
        <v>4</v>
      </c>
      <c r="K3873" s="212">
        <v>3.0008782822598929</v>
      </c>
      <c r="L3873" s="212">
        <v>35.495310903380805</v>
      </c>
      <c r="M3873" s="212">
        <v>1.0732125367286973</v>
      </c>
      <c r="N3873" s="213" t="s">
        <v>4565</v>
      </c>
      <c r="O3873" s="213" t="s">
        <v>4565</v>
      </c>
      <c r="P3873" s="214" t="s">
        <v>4565</v>
      </c>
      <c r="Q3873" s="144"/>
    </row>
    <row r="3874" spans="5:17" x14ac:dyDescent="0.2">
      <c r="E3874" s="208" t="s">
        <v>7276</v>
      </c>
      <c r="F3874" s="209" t="s">
        <v>4986</v>
      </c>
      <c r="G3874" s="210" t="s">
        <v>4986</v>
      </c>
      <c r="H3874" s="211">
        <v>20</v>
      </c>
      <c r="I3874" s="211">
        <v>10</v>
      </c>
      <c r="J3874" s="211">
        <v>4</v>
      </c>
      <c r="K3874" s="212">
        <v>104.91330293206164</v>
      </c>
      <c r="L3874" s="212">
        <v>478.69856546653148</v>
      </c>
      <c r="M3874" s="212">
        <v>6.8766467065868246</v>
      </c>
      <c r="N3874" s="213" t="s">
        <v>4565</v>
      </c>
      <c r="O3874" s="213" t="s">
        <v>4565</v>
      </c>
      <c r="P3874" s="214" t="s">
        <v>4565</v>
      </c>
      <c r="Q3874" s="144"/>
    </row>
    <row r="3875" spans="5:17" x14ac:dyDescent="0.2">
      <c r="E3875" s="208" t="s">
        <v>7276</v>
      </c>
      <c r="F3875" s="209" t="s">
        <v>4985</v>
      </c>
      <c r="G3875" s="210" t="s">
        <v>4985</v>
      </c>
      <c r="H3875" s="211">
        <v>20</v>
      </c>
      <c r="I3875" s="211">
        <v>10</v>
      </c>
      <c r="J3875" s="211">
        <v>4</v>
      </c>
      <c r="K3875" s="212">
        <v>11.829529147961928</v>
      </c>
      <c r="L3875" s="212">
        <v>243.10390479296836</v>
      </c>
      <c r="M3875" s="212">
        <v>3.0040358744394622</v>
      </c>
      <c r="N3875" s="213" t="s">
        <v>4565</v>
      </c>
      <c r="O3875" s="213" t="s">
        <v>4565</v>
      </c>
      <c r="P3875" s="214" t="s">
        <v>4565</v>
      </c>
      <c r="Q3875" s="144"/>
    </row>
    <row r="3876" spans="5:17" x14ac:dyDescent="0.2">
      <c r="E3876" s="208" t="s">
        <v>3447</v>
      </c>
      <c r="F3876" s="209" t="s">
        <v>5027</v>
      </c>
      <c r="G3876" s="210" t="s">
        <v>5027</v>
      </c>
      <c r="H3876" s="211">
        <v>20</v>
      </c>
      <c r="I3876" s="211">
        <v>10</v>
      </c>
      <c r="J3876" s="211">
        <v>4</v>
      </c>
      <c r="K3876" s="212">
        <v>35.14483805670455</v>
      </c>
      <c r="L3876" s="212">
        <v>47.123202589293761</v>
      </c>
      <c r="M3876" s="212">
        <v>1.8484311740890689</v>
      </c>
      <c r="N3876" s="213" t="s">
        <v>4565</v>
      </c>
      <c r="O3876" s="213" t="s">
        <v>4565</v>
      </c>
      <c r="P3876" s="214" t="s">
        <v>4565</v>
      </c>
      <c r="Q3876" s="144"/>
    </row>
    <row r="3877" spans="5:17" x14ac:dyDescent="0.2">
      <c r="E3877" s="208" t="s">
        <v>7822</v>
      </c>
      <c r="F3877" s="209" t="s">
        <v>2397</v>
      </c>
      <c r="G3877" s="210" t="s">
        <v>2397</v>
      </c>
      <c r="H3877" s="211">
        <v>20</v>
      </c>
      <c r="I3877" s="211">
        <v>10</v>
      </c>
      <c r="J3877" s="211">
        <v>4</v>
      </c>
      <c r="K3877" s="212">
        <v>7.7611178358888644</v>
      </c>
      <c r="L3877" s="212">
        <v>4.4290909091300401</v>
      </c>
      <c r="M3877" s="212">
        <v>1.4829545454545454</v>
      </c>
      <c r="N3877" s="213" t="s">
        <v>4565</v>
      </c>
      <c r="O3877" s="213" t="s">
        <v>4565</v>
      </c>
      <c r="P3877" s="214" t="s">
        <v>4565</v>
      </c>
      <c r="Q3877" s="144"/>
    </row>
    <row r="3878" spans="5:17" x14ac:dyDescent="0.2">
      <c r="E3878" s="208" t="s">
        <v>7786</v>
      </c>
      <c r="F3878" s="209" t="s">
        <v>3567</v>
      </c>
      <c r="G3878" s="210" t="s">
        <v>3567</v>
      </c>
      <c r="H3878" s="211">
        <v>20</v>
      </c>
      <c r="I3878" s="211">
        <v>10</v>
      </c>
      <c r="J3878" s="211">
        <v>4</v>
      </c>
      <c r="K3878" s="212">
        <v>16.473100623546248</v>
      </c>
      <c r="L3878" s="212">
        <v>2.2289702233233029</v>
      </c>
      <c r="M3878" s="212">
        <v>0.90669975186104224</v>
      </c>
      <c r="N3878" s="213" t="s">
        <v>4565</v>
      </c>
      <c r="O3878" s="213" t="s">
        <v>4565</v>
      </c>
      <c r="P3878" s="214" t="s">
        <v>4565</v>
      </c>
      <c r="Q3878" s="144"/>
    </row>
    <row r="3879" spans="5:17" x14ac:dyDescent="0.2">
      <c r="E3879" s="208" t="s">
        <v>3376</v>
      </c>
      <c r="F3879" s="209" t="s">
        <v>3376</v>
      </c>
      <c r="G3879" s="210" t="s">
        <v>3551</v>
      </c>
      <c r="H3879" s="211">
        <v>20</v>
      </c>
      <c r="I3879" s="211">
        <v>10</v>
      </c>
      <c r="J3879" s="211">
        <v>4</v>
      </c>
      <c r="K3879" s="212">
        <v>16.839999999918511</v>
      </c>
      <c r="L3879" s="212">
        <v>0.83666666663484657</v>
      </c>
      <c r="M3879" s="212">
        <v>0.60000000000000009</v>
      </c>
      <c r="N3879" s="213" t="s">
        <v>225</v>
      </c>
      <c r="O3879" s="213" t="s">
        <v>225</v>
      </c>
      <c r="P3879" s="214" t="s">
        <v>225</v>
      </c>
      <c r="Q3879" s="144"/>
    </row>
    <row r="3880" spans="5:17" x14ac:dyDescent="0.2">
      <c r="E3880" s="208" t="s">
        <v>3377</v>
      </c>
      <c r="F3880" s="209" t="s">
        <v>3377</v>
      </c>
      <c r="G3880" s="210" t="s">
        <v>3552</v>
      </c>
      <c r="H3880" s="211">
        <v>20</v>
      </c>
      <c r="I3880" s="211">
        <v>10</v>
      </c>
      <c r="J3880" s="211">
        <v>4</v>
      </c>
      <c r="K3880" s="212">
        <v>20.196666666690728</v>
      </c>
      <c r="L3880" s="212">
        <v>4.1899999999674042</v>
      </c>
      <c r="M3880" s="212">
        <v>0.8</v>
      </c>
      <c r="N3880" s="213" t="s">
        <v>224</v>
      </c>
      <c r="O3880" s="213" t="s">
        <v>225</v>
      </c>
      <c r="P3880" s="214" t="s">
        <v>225</v>
      </c>
      <c r="Q3880" s="144"/>
    </row>
    <row r="3881" spans="5:17" x14ac:dyDescent="0.2">
      <c r="E3881" s="208" t="s">
        <v>31</v>
      </c>
      <c r="F3881" s="209" t="s">
        <v>31</v>
      </c>
      <c r="G3881" s="210" t="s">
        <v>4804</v>
      </c>
      <c r="H3881" s="211">
        <v>400</v>
      </c>
      <c r="I3881" s="211">
        <v>100</v>
      </c>
      <c r="J3881" s="211">
        <v>8</v>
      </c>
      <c r="K3881" s="212">
        <v>532.38407017528482</v>
      </c>
      <c r="L3881" s="212">
        <v>1438.9269514015305</v>
      </c>
      <c r="M3881" s="212">
        <v>3.8000000000000003</v>
      </c>
      <c r="N3881" s="213" t="s">
        <v>224</v>
      </c>
      <c r="O3881" s="213" t="s">
        <v>224</v>
      </c>
      <c r="P3881" s="214" t="s">
        <v>225</v>
      </c>
      <c r="Q3881" s="144"/>
    </row>
    <row r="3882" spans="5:17" x14ac:dyDescent="0.2">
      <c r="E3882" s="208" t="s">
        <v>31</v>
      </c>
      <c r="F3882" s="209" t="s">
        <v>31</v>
      </c>
      <c r="G3882" s="210" t="s">
        <v>4805</v>
      </c>
      <c r="H3882" s="211">
        <v>400</v>
      </c>
      <c r="I3882" s="211">
        <v>100</v>
      </c>
      <c r="J3882" s="211">
        <v>8</v>
      </c>
      <c r="K3882" s="212">
        <v>300.70185380115993</v>
      </c>
      <c r="L3882" s="212">
        <v>48.531825166321319</v>
      </c>
      <c r="M3882" s="212">
        <v>6</v>
      </c>
      <c r="N3882" s="213" t="s">
        <v>225</v>
      </c>
      <c r="O3882" s="213" t="s">
        <v>225</v>
      </c>
      <c r="P3882" s="214" t="s">
        <v>225</v>
      </c>
      <c r="Q3882" s="144"/>
    </row>
    <row r="3883" spans="5:17" x14ac:dyDescent="0.2">
      <c r="E3883" s="208" t="s">
        <v>34</v>
      </c>
      <c r="F3883" s="209" t="s">
        <v>34</v>
      </c>
      <c r="G3883" s="210" t="s">
        <v>4806</v>
      </c>
      <c r="H3883" s="211">
        <v>750</v>
      </c>
      <c r="I3883" s="211">
        <v>200</v>
      </c>
      <c r="J3883" s="211">
        <v>12</v>
      </c>
      <c r="K3883" s="212">
        <v>303.1330451253188</v>
      </c>
      <c r="L3883" s="212">
        <v>2346.0120000000043</v>
      </c>
      <c r="M3883" s="212">
        <v>2.8000000000000003</v>
      </c>
      <c r="N3883" s="213" t="s">
        <v>225</v>
      </c>
      <c r="O3883" s="213" t="s">
        <v>224</v>
      </c>
      <c r="P3883" s="214" t="s">
        <v>225</v>
      </c>
      <c r="Q3883" s="144"/>
    </row>
    <row r="3884" spans="5:17" x14ac:dyDescent="0.2">
      <c r="E3884" s="208" t="s">
        <v>3342</v>
      </c>
      <c r="F3884" s="209" t="s">
        <v>4807</v>
      </c>
      <c r="G3884" s="210" t="s">
        <v>4808</v>
      </c>
      <c r="H3884" s="211">
        <v>300</v>
      </c>
      <c r="I3884" s="211">
        <v>50</v>
      </c>
      <c r="J3884" s="211">
        <v>4</v>
      </c>
      <c r="K3884" s="212">
        <v>252.45882352932341</v>
      </c>
      <c r="L3884" s="212">
        <v>13.503333333483898</v>
      </c>
      <c r="M3884" s="212">
        <v>2</v>
      </c>
      <c r="N3884" s="213" t="s">
        <v>225</v>
      </c>
      <c r="O3884" s="213" t="s">
        <v>225</v>
      </c>
      <c r="P3884" s="214" t="s">
        <v>225</v>
      </c>
      <c r="Q3884" s="144"/>
    </row>
    <row r="3885" spans="5:17" x14ac:dyDescent="0.2">
      <c r="E3885" s="208" t="s">
        <v>3342</v>
      </c>
      <c r="F3885" s="209" t="s">
        <v>4807</v>
      </c>
      <c r="G3885" s="210" t="s">
        <v>4809</v>
      </c>
      <c r="H3885" s="211">
        <v>300</v>
      </c>
      <c r="I3885" s="211">
        <v>50</v>
      </c>
      <c r="J3885" s="211">
        <v>4</v>
      </c>
      <c r="K3885" s="212">
        <v>252.12882352933039</v>
      </c>
      <c r="L3885" s="212">
        <v>29.613333333365155</v>
      </c>
      <c r="M3885" s="212">
        <v>3</v>
      </c>
      <c r="N3885" s="213" t="s">
        <v>225</v>
      </c>
      <c r="O3885" s="213" t="s">
        <v>225</v>
      </c>
      <c r="P3885" s="214" t="s">
        <v>225</v>
      </c>
      <c r="Q3885" s="144"/>
    </row>
    <row r="3886" spans="5:17" x14ac:dyDescent="0.2">
      <c r="E3886" s="208" t="s">
        <v>7793</v>
      </c>
      <c r="F3886" s="209" t="s">
        <v>4810</v>
      </c>
      <c r="G3886" s="210" t="s">
        <v>4811</v>
      </c>
      <c r="H3886" s="211">
        <v>300</v>
      </c>
      <c r="I3886" s="211">
        <v>50</v>
      </c>
      <c r="J3886" s="211">
        <v>4</v>
      </c>
      <c r="K3886" s="212">
        <v>175.08178571421345</v>
      </c>
      <c r="L3886" s="212">
        <v>15.438085049054628</v>
      </c>
      <c r="M3886" s="212">
        <v>2.8000000000000003</v>
      </c>
      <c r="N3886" s="213" t="s">
        <v>225</v>
      </c>
      <c r="O3886" s="213" t="s">
        <v>225</v>
      </c>
      <c r="P3886" s="214" t="s">
        <v>225</v>
      </c>
      <c r="Q3886" s="144"/>
    </row>
    <row r="3887" spans="5:17" x14ac:dyDescent="0.2">
      <c r="E3887" s="208" t="s">
        <v>7793</v>
      </c>
      <c r="F3887" s="209" t="s">
        <v>4810</v>
      </c>
      <c r="G3887" s="210" t="s">
        <v>4812</v>
      </c>
      <c r="H3887" s="211">
        <v>300</v>
      </c>
      <c r="I3887" s="211">
        <v>50</v>
      </c>
      <c r="J3887" s="211">
        <v>4</v>
      </c>
      <c r="K3887" s="212">
        <v>178.92178571426234</v>
      </c>
      <c r="L3887" s="212">
        <v>25.933561239497365</v>
      </c>
      <c r="M3887" s="212">
        <v>3.6</v>
      </c>
      <c r="N3887" s="213" t="s">
        <v>225</v>
      </c>
      <c r="O3887" s="213" t="s">
        <v>225</v>
      </c>
      <c r="P3887" s="214" t="s">
        <v>225</v>
      </c>
      <c r="Q3887" s="144"/>
    </row>
    <row r="3888" spans="5:17" x14ac:dyDescent="0.2">
      <c r="E3888" s="208" t="s">
        <v>7793</v>
      </c>
      <c r="F3888" s="209" t="s">
        <v>4810</v>
      </c>
      <c r="G3888" s="210" t="s">
        <v>4813</v>
      </c>
      <c r="H3888" s="211">
        <v>300</v>
      </c>
      <c r="I3888" s="211">
        <v>50</v>
      </c>
      <c r="J3888" s="211">
        <v>4</v>
      </c>
      <c r="K3888" s="212">
        <v>189.11297619042662</v>
      </c>
      <c r="L3888" s="212">
        <v>56.890227906139188</v>
      </c>
      <c r="M3888" s="212">
        <v>2.2000000000000002</v>
      </c>
      <c r="N3888" s="213" t="s">
        <v>225</v>
      </c>
      <c r="O3888" s="213" t="s">
        <v>224</v>
      </c>
      <c r="P3888" s="214" t="s">
        <v>225</v>
      </c>
      <c r="Q3888" s="144"/>
    </row>
    <row r="3889" spans="5:17" x14ac:dyDescent="0.2">
      <c r="E3889" s="208" t="s">
        <v>7793</v>
      </c>
      <c r="F3889" s="209" t="s">
        <v>4810</v>
      </c>
      <c r="G3889" s="210" t="s">
        <v>4814</v>
      </c>
      <c r="H3889" s="211">
        <v>300</v>
      </c>
      <c r="I3889" s="211">
        <v>50</v>
      </c>
      <c r="J3889" s="211">
        <v>4</v>
      </c>
      <c r="K3889" s="212">
        <v>178.01333333328367</v>
      </c>
      <c r="L3889" s="212">
        <v>112.11356123947874</v>
      </c>
      <c r="M3889" s="212">
        <v>3.2</v>
      </c>
      <c r="N3889" s="213" t="s">
        <v>225</v>
      </c>
      <c r="O3889" s="213" t="s">
        <v>224</v>
      </c>
      <c r="P3889" s="214" t="s">
        <v>225</v>
      </c>
      <c r="Q3889" s="144"/>
    </row>
    <row r="3890" spans="5:17" x14ac:dyDescent="0.2">
      <c r="E3890" s="208" t="s">
        <v>7793</v>
      </c>
      <c r="F3890" s="209" t="s">
        <v>4810</v>
      </c>
      <c r="G3890" s="210" t="s">
        <v>4815</v>
      </c>
      <c r="H3890" s="211">
        <v>300</v>
      </c>
      <c r="I3890" s="211">
        <v>50</v>
      </c>
      <c r="J3890" s="211">
        <v>4</v>
      </c>
      <c r="K3890" s="212">
        <v>404.64333333325339</v>
      </c>
      <c r="L3890" s="212">
        <v>268.09689457282758</v>
      </c>
      <c r="M3890" s="212">
        <v>2.2000000000000002</v>
      </c>
      <c r="N3890" s="213" t="s">
        <v>224</v>
      </c>
      <c r="O3890" s="213" t="s">
        <v>224</v>
      </c>
      <c r="P3890" s="214" t="s">
        <v>225</v>
      </c>
      <c r="Q3890" s="144"/>
    </row>
    <row r="3891" spans="5:17" x14ac:dyDescent="0.2">
      <c r="E3891" s="208" t="s">
        <v>43</v>
      </c>
      <c r="F3891" s="209" t="s">
        <v>5002</v>
      </c>
      <c r="G3891" s="210" t="s">
        <v>5002</v>
      </c>
      <c r="H3891" s="211">
        <v>20</v>
      </c>
      <c r="I3891" s="211">
        <v>10</v>
      </c>
      <c r="J3891" s="211">
        <v>4</v>
      </c>
      <c r="K3891" s="212">
        <v>0</v>
      </c>
      <c r="L3891" s="212">
        <v>0</v>
      </c>
      <c r="M3891" s="212">
        <v>0</v>
      </c>
      <c r="N3891" s="213" t="s">
        <v>4565</v>
      </c>
      <c r="O3891" s="213" t="s">
        <v>4565</v>
      </c>
      <c r="P3891" s="214" t="s">
        <v>4565</v>
      </c>
      <c r="Q3891" s="144"/>
    </row>
    <row r="3892" spans="5:17" x14ac:dyDescent="0.2">
      <c r="E3892" s="208" t="s">
        <v>36</v>
      </c>
      <c r="F3892" s="209" t="s">
        <v>4816</v>
      </c>
      <c r="G3892" s="210" t="s">
        <v>4817</v>
      </c>
      <c r="H3892" s="211">
        <v>300</v>
      </c>
      <c r="I3892" s="211">
        <v>100</v>
      </c>
      <c r="J3892" s="211">
        <v>8</v>
      </c>
      <c r="K3892" s="212">
        <v>113.3584444444749</v>
      </c>
      <c r="L3892" s="212">
        <v>13.245999999947381</v>
      </c>
      <c r="M3892" s="212">
        <v>2</v>
      </c>
      <c r="N3892" s="213" t="s">
        <v>225</v>
      </c>
      <c r="O3892" s="213" t="s">
        <v>225</v>
      </c>
      <c r="P3892" s="214" t="s">
        <v>225</v>
      </c>
      <c r="Q3892" s="144"/>
    </row>
    <row r="3893" spans="5:17" x14ac:dyDescent="0.2">
      <c r="E3893" s="208" t="s">
        <v>36</v>
      </c>
      <c r="F3893" s="209" t="s">
        <v>4816</v>
      </c>
      <c r="G3893" s="210" t="s">
        <v>4818</v>
      </c>
      <c r="H3893" s="211">
        <v>300</v>
      </c>
      <c r="I3893" s="211">
        <v>100</v>
      </c>
      <c r="J3893" s="211">
        <v>8</v>
      </c>
      <c r="K3893" s="212">
        <v>44.771777777793467</v>
      </c>
      <c r="L3893" s="212">
        <v>42.959333333289251</v>
      </c>
      <c r="M3893" s="212">
        <v>2.2000000000000002</v>
      </c>
      <c r="N3893" s="213" t="s">
        <v>225</v>
      </c>
      <c r="O3893" s="213" t="s">
        <v>225</v>
      </c>
      <c r="P3893" s="214" t="s">
        <v>225</v>
      </c>
      <c r="Q3893" s="144"/>
    </row>
    <row r="3894" spans="5:17" x14ac:dyDescent="0.2">
      <c r="E3894" s="208" t="s">
        <v>36</v>
      </c>
      <c r="F3894" s="209" t="s">
        <v>4816</v>
      </c>
      <c r="G3894" s="210" t="s">
        <v>4819</v>
      </c>
      <c r="H3894" s="211">
        <v>300</v>
      </c>
      <c r="I3894" s="211">
        <v>100</v>
      </c>
      <c r="J3894" s="211">
        <v>8</v>
      </c>
      <c r="K3894" s="212">
        <v>44.816750000018224</v>
      </c>
      <c r="L3894" s="212">
        <v>8628.3259999999518</v>
      </c>
      <c r="M3894" s="212">
        <v>2.6</v>
      </c>
      <c r="N3894" s="213" t="s">
        <v>225</v>
      </c>
      <c r="O3894" s="213" t="s">
        <v>224</v>
      </c>
      <c r="P3894" s="214" t="s">
        <v>225</v>
      </c>
      <c r="Q3894" s="144"/>
    </row>
    <row r="3895" spans="5:17" x14ac:dyDescent="0.2">
      <c r="E3895" s="208" t="s">
        <v>3445</v>
      </c>
      <c r="F3895" s="209" t="s">
        <v>3445</v>
      </c>
      <c r="G3895" s="210" t="s">
        <v>5028</v>
      </c>
      <c r="H3895" s="211">
        <v>20</v>
      </c>
      <c r="I3895" s="211">
        <v>10</v>
      </c>
      <c r="J3895" s="211">
        <v>4</v>
      </c>
      <c r="K3895" s="212">
        <v>7.6379548121749652</v>
      </c>
      <c r="L3895" s="212">
        <v>28.701276408355881</v>
      </c>
      <c r="M3895" s="212">
        <v>3.4295774647887325</v>
      </c>
      <c r="N3895" s="213" t="s">
        <v>4565</v>
      </c>
      <c r="O3895" s="213" t="s">
        <v>4565</v>
      </c>
      <c r="P3895" s="214" t="s">
        <v>4565</v>
      </c>
      <c r="Q3895" s="144"/>
    </row>
    <row r="3896" spans="5:17" x14ac:dyDescent="0.2">
      <c r="E3896" s="208" t="s">
        <v>7800</v>
      </c>
      <c r="F3896" s="209" t="s">
        <v>5003</v>
      </c>
      <c r="G3896" s="210" t="s">
        <v>5003</v>
      </c>
      <c r="H3896" s="211">
        <v>20</v>
      </c>
      <c r="I3896" s="211">
        <v>10</v>
      </c>
      <c r="J3896" s="211">
        <v>4</v>
      </c>
      <c r="K3896" s="212">
        <v>2.787733644835213</v>
      </c>
      <c r="L3896" s="212">
        <v>0</v>
      </c>
      <c r="M3896" s="212">
        <v>0</v>
      </c>
      <c r="N3896" s="213" t="s">
        <v>4565</v>
      </c>
      <c r="O3896" s="213" t="s">
        <v>4565</v>
      </c>
      <c r="P3896" s="214" t="s">
        <v>4565</v>
      </c>
      <c r="Q3896" s="144"/>
    </row>
    <row r="3897" spans="5:17" x14ac:dyDescent="0.2">
      <c r="E3897" s="208" t="s">
        <v>51</v>
      </c>
      <c r="F3897" s="209" t="s">
        <v>4910</v>
      </c>
      <c r="G3897" s="210" t="s">
        <v>4911</v>
      </c>
      <c r="H3897" s="211">
        <v>300</v>
      </c>
      <c r="I3897" s="211">
        <v>50</v>
      </c>
      <c r="J3897" s="211">
        <v>4</v>
      </c>
      <c r="K3897" s="212">
        <v>143.71666666665115</v>
      </c>
      <c r="L3897" s="212">
        <v>38.27333333330462</v>
      </c>
      <c r="M3897" s="212">
        <v>4</v>
      </c>
      <c r="N3897" s="213" t="s">
        <v>225</v>
      </c>
      <c r="O3897" s="213" t="s">
        <v>225</v>
      </c>
      <c r="P3897" s="214" t="s">
        <v>225</v>
      </c>
      <c r="Q3897" s="144"/>
    </row>
    <row r="3898" spans="5:17" x14ac:dyDescent="0.2">
      <c r="E3898" s="208" t="s">
        <v>51</v>
      </c>
      <c r="F3898" s="209" t="s">
        <v>4910</v>
      </c>
      <c r="G3898" s="210" t="s">
        <v>4912</v>
      </c>
      <c r="H3898" s="211">
        <v>300</v>
      </c>
      <c r="I3898" s="211">
        <v>50</v>
      </c>
      <c r="J3898" s="211">
        <v>4</v>
      </c>
      <c r="K3898" s="212">
        <v>143.6899999999674</v>
      </c>
      <c r="L3898" s="212">
        <v>5.1633333333302289</v>
      </c>
      <c r="M3898" s="212">
        <v>2.6</v>
      </c>
      <c r="N3898" s="213" t="s">
        <v>225</v>
      </c>
      <c r="O3898" s="213" t="s">
        <v>225</v>
      </c>
      <c r="P3898" s="214" t="s">
        <v>225</v>
      </c>
      <c r="Q3898" s="144"/>
    </row>
    <row r="3899" spans="5:17" x14ac:dyDescent="0.2">
      <c r="E3899" s="208" t="s">
        <v>7811</v>
      </c>
      <c r="F3899" s="209" t="s">
        <v>4976</v>
      </c>
      <c r="G3899" s="210" t="s">
        <v>4977</v>
      </c>
      <c r="H3899" s="211">
        <v>300</v>
      </c>
      <c r="I3899" s="211">
        <v>50</v>
      </c>
      <c r="J3899" s="211">
        <v>4</v>
      </c>
      <c r="K3899" s="212">
        <v>201.68281225442999</v>
      </c>
      <c r="L3899" s="212">
        <v>19.34639434422618</v>
      </c>
      <c r="M3899" s="212">
        <v>6.0278083267871159</v>
      </c>
      <c r="N3899" s="213" t="s">
        <v>4565</v>
      </c>
      <c r="O3899" s="213" t="s">
        <v>4565</v>
      </c>
      <c r="P3899" s="214" t="s">
        <v>4565</v>
      </c>
      <c r="Q3899" s="144"/>
    </row>
    <row r="3900" spans="5:17" x14ac:dyDescent="0.2">
      <c r="E3900" s="208" t="s">
        <v>7811</v>
      </c>
      <c r="F3900" s="209" t="s">
        <v>4976</v>
      </c>
      <c r="G3900" s="210" t="s">
        <v>4978</v>
      </c>
      <c r="H3900" s="211">
        <v>300</v>
      </c>
      <c r="I3900" s="211">
        <v>50</v>
      </c>
      <c r="J3900" s="211">
        <v>4</v>
      </c>
      <c r="K3900" s="212">
        <v>179.53566640462282</v>
      </c>
      <c r="L3900" s="212">
        <v>19.726454569401788</v>
      </c>
      <c r="M3900" s="212">
        <v>6.0278083267871159</v>
      </c>
      <c r="N3900" s="213" t="s">
        <v>4565</v>
      </c>
      <c r="O3900" s="213" t="s">
        <v>4565</v>
      </c>
      <c r="P3900" s="214" t="s">
        <v>4565</v>
      </c>
      <c r="Q3900" s="144"/>
    </row>
    <row r="3901" spans="5:17" x14ac:dyDescent="0.2">
      <c r="E3901" s="208" t="s">
        <v>7793</v>
      </c>
      <c r="F3901" s="209" t="s">
        <v>4820</v>
      </c>
      <c r="G3901" s="210" t="s">
        <v>4821</v>
      </c>
      <c r="H3901" s="211">
        <v>300</v>
      </c>
      <c r="I3901" s="211">
        <v>50</v>
      </c>
      <c r="J3901" s="211">
        <v>4</v>
      </c>
      <c r="K3901" s="212">
        <v>188.00437304230024</v>
      </c>
      <c r="L3901" s="212">
        <v>59.385010408753914</v>
      </c>
      <c r="M3901" s="212">
        <v>3.2</v>
      </c>
      <c r="N3901" s="213" t="s">
        <v>225</v>
      </c>
      <c r="O3901" s="213" t="s">
        <v>224</v>
      </c>
      <c r="P3901" s="214" t="s">
        <v>225</v>
      </c>
      <c r="Q3901" s="144"/>
    </row>
    <row r="3902" spans="5:17" x14ac:dyDescent="0.2">
      <c r="E3902" s="208" t="s">
        <v>7793</v>
      </c>
      <c r="F3902" s="209" t="s">
        <v>4820</v>
      </c>
      <c r="G3902" s="210" t="s">
        <v>4822</v>
      </c>
      <c r="H3902" s="211">
        <v>300</v>
      </c>
      <c r="I3902" s="211">
        <v>50</v>
      </c>
      <c r="J3902" s="211">
        <v>4</v>
      </c>
      <c r="K3902" s="212">
        <v>228.73437304228165</v>
      </c>
      <c r="L3902" s="212">
        <v>7.1466666666674428</v>
      </c>
      <c r="M3902" s="212">
        <v>2.4000000000000004</v>
      </c>
      <c r="N3902" s="213" t="s">
        <v>225</v>
      </c>
      <c r="O3902" s="213" t="s">
        <v>225</v>
      </c>
      <c r="P3902" s="214" t="s">
        <v>225</v>
      </c>
      <c r="Q3902" s="144"/>
    </row>
    <row r="3903" spans="5:17" x14ac:dyDescent="0.2">
      <c r="E3903" s="208" t="s">
        <v>7793</v>
      </c>
      <c r="F3903" s="209" t="s">
        <v>4820</v>
      </c>
      <c r="G3903" s="210" t="s">
        <v>4823</v>
      </c>
      <c r="H3903" s="211">
        <v>300</v>
      </c>
      <c r="I3903" s="211">
        <v>50</v>
      </c>
      <c r="J3903" s="211">
        <v>4</v>
      </c>
      <c r="K3903" s="212">
        <v>267.91770637568874</v>
      </c>
      <c r="L3903" s="212">
        <v>1.1533333333558404</v>
      </c>
      <c r="M3903" s="212">
        <v>1.6</v>
      </c>
      <c r="N3903" s="213" t="s">
        <v>225</v>
      </c>
      <c r="O3903" s="213" t="s">
        <v>225</v>
      </c>
      <c r="P3903" s="214" t="s">
        <v>225</v>
      </c>
      <c r="Q3903" s="144"/>
    </row>
    <row r="3904" spans="5:17" x14ac:dyDescent="0.2">
      <c r="E3904" s="208" t="s">
        <v>7804</v>
      </c>
      <c r="F3904" s="209" t="s">
        <v>4825</v>
      </c>
      <c r="G3904" s="210" t="s">
        <v>4826</v>
      </c>
      <c r="H3904" s="211">
        <v>300</v>
      </c>
      <c r="I3904" s="211">
        <v>50</v>
      </c>
      <c r="J3904" s="211">
        <v>4</v>
      </c>
      <c r="K3904" s="212">
        <v>18.939999999990686</v>
      </c>
      <c r="L3904" s="212">
        <v>3.6313725490232471E-2</v>
      </c>
      <c r="M3904" s="212">
        <v>0</v>
      </c>
      <c r="N3904" s="213" t="s">
        <v>225</v>
      </c>
      <c r="O3904" s="213" t="s">
        <v>225</v>
      </c>
      <c r="P3904" s="214" t="s">
        <v>225</v>
      </c>
      <c r="Q3904" s="144"/>
    </row>
    <row r="3905" spans="5:17" x14ac:dyDescent="0.2">
      <c r="E3905" s="208" t="s">
        <v>33</v>
      </c>
      <c r="F3905" s="209" t="s">
        <v>33</v>
      </c>
      <c r="G3905" s="210" t="s">
        <v>4827</v>
      </c>
      <c r="H3905" s="211">
        <v>300</v>
      </c>
      <c r="I3905" s="211">
        <v>50</v>
      </c>
      <c r="J3905" s="211">
        <v>4</v>
      </c>
      <c r="K3905" s="212">
        <v>635.05947916666946</v>
      </c>
      <c r="L3905" s="212">
        <v>49.674920343150177</v>
      </c>
      <c r="M3905" s="212">
        <v>3.8000000000000003</v>
      </c>
      <c r="N3905" s="213" t="s">
        <v>224</v>
      </c>
      <c r="O3905" s="213" t="s">
        <v>225</v>
      </c>
      <c r="P3905" s="214" t="s">
        <v>225</v>
      </c>
      <c r="Q3905" s="144"/>
    </row>
    <row r="3906" spans="5:17" x14ac:dyDescent="0.2">
      <c r="E3906" s="208" t="s">
        <v>33</v>
      </c>
      <c r="F3906" s="209" t="s">
        <v>33</v>
      </c>
      <c r="G3906" s="210" t="s">
        <v>4828</v>
      </c>
      <c r="H3906" s="211">
        <v>300</v>
      </c>
      <c r="I3906" s="211">
        <v>50</v>
      </c>
      <c r="J3906" s="211">
        <v>4</v>
      </c>
      <c r="K3906" s="212">
        <v>330.62072916656837</v>
      </c>
      <c r="L3906" s="212">
        <v>43.693423632472843</v>
      </c>
      <c r="M3906" s="212">
        <v>8.6</v>
      </c>
      <c r="N3906" s="213" t="s">
        <v>224</v>
      </c>
      <c r="O3906" s="213" t="s">
        <v>225</v>
      </c>
      <c r="P3906" s="214" t="s">
        <v>224</v>
      </c>
      <c r="Q3906" s="144"/>
    </row>
    <row r="3907" spans="5:17" x14ac:dyDescent="0.2">
      <c r="E3907" s="208" t="s">
        <v>33</v>
      </c>
      <c r="F3907" s="209" t="s">
        <v>33</v>
      </c>
      <c r="G3907" s="210" t="s">
        <v>4829</v>
      </c>
      <c r="H3907" s="211">
        <v>300</v>
      </c>
      <c r="I3907" s="211">
        <v>50</v>
      </c>
      <c r="J3907" s="211">
        <v>4</v>
      </c>
      <c r="K3907" s="212">
        <v>340.85524948561215</v>
      </c>
      <c r="L3907" s="212">
        <v>377.23399509808451</v>
      </c>
      <c r="M3907" s="212">
        <v>6</v>
      </c>
      <c r="N3907" s="213" t="s">
        <v>224</v>
      </c>
      <c r="O3907" s="213" t="s">
        <v>224</v>
      </c>
      <c r="P3907" s="214" t="s">
        <v>224</v>
      </c>
      <c r="Q3907" s="144"/>
    </row>
    <row r="3908" spans="5:17" x14ac:dyDescent="0.2">
      <c r="E3908" s="208" t="s">
        <v>7844</v>
      </c>
      <c r="F3908" s="209" t="s">
        <v>447</v>
      </c>
      <c r="G3908" s="210" t="s">
        <v>447</v>
      </c>
      <c r="H3908" s="211">
        <v>20</v>
      </c>
      <c r="I3908" s="211">
        <v>10</v>
      </c>
      <c r="J3908" s="211">
        <v>4</v>
      </c>
      <c r="K3908" s="212">
        <v>71.229111747962733</v>
      </c>
      <c r="L3908" s="212">
        <v>63.567946176769617</v>
      </c>
      <c r="M3908" s="212">
        <v>1.6</v>
      </c>
      <c r="N3908" s="213" t="s">
        <v>224</v>
      </c>
      <c r="O3908" s="213" t="s">
        <v>224</v>
      </c>
      <c r="P3908" s="214" t="s">
        <v>225</v>
      </c>
      <c r="Q3908" s="144"/>
    </row>
    <row r="3909" spans="5:17" x14ac:dyDescent="0.2">
      <c r="E3909" s="208" t="s">
        <v>32</v>
      </c>
      <c r="F3909" s="209" t="s">
        <v>4830</v>
      </c>
      <c r="G3909" s="210" t="s">
        <v>4831</v>
      </c>
      <c r="H3909" s="211">
        <v>300</v>
      </c>
      <c r="I3909" s="211">
        <v>100</v>
      </c>
      <c r="J3909" s="211">
        <v>8</v>
      </c>
      <c r="K3909" s="212">
        <v>2981.9466666666676</v>
      </c>
      <c r="L3909" s="212">
        <v>482.74616666672466</v>
      </c>
      <c r="M3909" s="212">
        <v>2.6</v>
      </c>
      <c r="N3909" s="213" t="s">
        <v>224</v>
      </c>
      <c r="O3909" s="213" t="s">
        <v>224</v>
      </c>
      <c r="P3909" s="214" t="s">
        <v>225</v>
      </c>
      <c r="Q3909" s="144"/>
    </row>
    <row r="3910" spans="5:17" x14ac:dyDescent="0.2">
      <c r="E3910" s="208" t="s">
        <v>32</v>
      </c>
      <c r="F3910" s="209" t="s">
        <v>4830</v>
      </c>
      <c r="G3910" s="210" t="s">
        <v>4832</v>
      </c>
      <c r="H3910" s="211">
        <v>300</v>
      </c>
      <c r="I3910" s="211">
        <v>100</v>
      </c>
      <c r="J3910" s="211">
        <v>8</v>
      </c>
      <c r="K3910" s="212">
        <v>103.02666666669539</v>
      </c>
      <c r="L3910" s="212">
        <v>4551.2995000000456</v>
      </c>
      <c r="M3910" s="212">
        <v>2.6</v>
      </c>
      <c r="N3910" s="213" t="s">
        <v>225</v>
      </c>
      <c r="O3910" s="213" t="s">
        <v>224</v>
      </c>
      <c r="P3910" s="214" t="s">
        <v>225</v>
      </c>
      <c r="Q3910" s="144"/>
    </row>
    <row r="3911" spans="5:17" x14ac:dyDescent="0.2">
      <c r="E3911" s="208" t="s">
        <v>32</v>
      </c>
      <c r="F3911" s="209" t="s">
        <v>4830</v>
      </c>
      <c r="G3911" s="210" t="s">
        <v>4833</v>
      </c>
      <c r="H3911" s="211">
        <v>300</v>
      </c>
      <c r="I3911" s="211">
        <v>100</v>
      </c>
      <c r="J3911" s="211">
        <v>8</v>
      </c>
      <c r="K3911" s="212">
        <v>2952.9533333333329</v>
      </c>
      <c r="L3911" s="212">
        <v>315.71283333336419</v>
      </c>
      <c r="M3911" s="212">
        <v>2.4000000000000004</v>
      </c>
      <c r="N3911" s="213" t="s">
        <v>224</v>
      </c>
      <c r="O3911" s="213" t="s">
        <v>224</v>
      </c>
      <c r="P3911" s="214" t="s">
        <v>225</v>
      </c>
      <c r="Q3911" s="144"/>
    </row>
    <row r="3912" spans="5:17" x14ac:dyDescent="0.2">
      <c r="E3912" s="208" t="s">
        <v>32</v>
      </c>
      <c r="F3912" s="209" t="s">
        <v>4830</v>
      </c>
      <c r="G3912" s="210" t="s">
        <v>4834</v>
      </c>
      <c r="H3912" s="211">
        <v>300</v>
      </c>
      <c r="I3912" s="211">
        <v>100</v>
      </c>
      <c r="J3912" s="211">
        <v>8</v>
      </c>
      <c r="K3912" s="212">
        <v>2936.409999999998</v>
      </c>
      <c r="L3912" s="212">
        <v>332.92950000006186</v>
      </c>
      <c r="M3912" s="212">
        <v>1.4000000000000001</v>
      </c>
      <c r="N3912" s="213" t="s">
        <v>224</v>
      </c>
      <c r="O3912" s="213" t="s">
        <v>224</v>
      </c>
      <c r="P3912" s="214" t="s">
        <v>225</v>
      </c>
      <c r="Q3912" s="144"/>
    </row>
    <row r="3913" spans="5:17" x14ac:dyDescent="0.2">
      <c r="E3913" s="208" t="s">
        <v>22</v>
      </c>
      <c r="F3913" s="209" t="s">
        <v>4835</v>
      </c>
      <c r="G3913" s="210" t="s">
        <v>4836</v>
      </c>
      <c r="H3913" s="211">
        <v>300</v>
      </c>
      <c r="I3913" s="211">
        <v>50</v>
      </c>
      <c r="J3913" s="211">
        <v>4</v>
      </c>
      <c r="K3913" s="212">
        <v>66.973333333362831</v>
      </c>
      <c r="L3913" s="212">
        <v>11.817655078468036</v>
      </c>
      <c r="M3913" s="212">
        <v>2</v>
      </c>
      <c r="N3913" s="213" t="s">
        <v>225</v>
      </c>
      <c r="O3913" s="213" t="s">
        <v>225</v>
      </c>
      <c r="P3913" s="214" t="s">
        <v>225</v>
      </c>
      <c r="Q3913" s="144"/>
    </row>
    <row r="3914" spans="5:17" x14ac:dyDescent="0.2">
      <c r="E3914" s="208" t="s">
        <v>22</v>
      </c>
      <c r="F3914" s="209" t="s">
        <v>4835</v>
      </c>
      <c r="G3914" s="210" t="s">
        <v>4837</v>
      </c>
      <c r="H3914" s="211">
        <v>300</v>
      </c>
      <c r="I3914" s="211">
        <v>50</v>
      </c>
      <c r="J3914" s="211">
        <v>4</v>
      </c>
      <c r="K3914" s="212">
        <v>187.58920245402481</v>
      </c>
      <c r="L3914" s="212">
        <v>19.284321745095898</v>
      </c>
      <c r="M3914" s="212">
        <v>1.2000000000000002</v>
      </c>
      <c r="N3914" s="213" t="s">
        <v>225</v>
      </c>
      <c r="O3914" s="213" t="s">
        <v>225</v>
      </c>
      <c r="P3914" s="214" t="s">
        <v>225</v>
      </c>
      <c r="Q3914" s="144"/>
    </row>
    <row r="3915" spans="5:17" x14ac:dyDescent="0.2">
      <c r="E3915" s="208" t="s">
        <v>22</v>
      </c>
      <c r="F3915" s="209" t="s">
        <v>4835</v>
      </c>
      <c r="G3915" s="210" t="s">
        <v>4838</v>
      </c>
      <c r="H3915" s="211">
        <v>300</v>
      </c>
      <c r="I3915" s="211">
        <v>50</v>
      </c>
      <c r="J3915" s="211">
        <v>4</v>
      </c>
      <c r="K3915" s="212">
        <v>307.8966666667024</v>
      </c>
      <c r="L3915" s="212">
        <v>19.784321745154106</v>
      </c>
      <c r="M3915" s="212">
        <v>2</v>
      </c>
      <c r="N3915" s="213" t="s">
        <v>224</v>
      </c>
      <c r="O3915" s="213" t="s">
        <v>225</v>
      </c>
      <c r="P3915" s="214" t="s">
        <v>225</v>
      </c>
      <c r="Q3915" s="144"/>
    </row>
    <row r="3916" spans="5:17" x14ac:dyDescent="0.2">
      <c r="E3916" s="208" t="s">
        <v>2385</v>
      </c>
      <c r="F3916" s="209" t="s">
        <v>4997</v>
      </c>
      <c r="G3916" s="210" t="s">
        <v>4997</v>
      </c>
      <c r="H3916" s="211">
        <v>20</v>
      </c>
      <c r="I3916" s="211">
        <v>10</v>
      </c>
      <c r="J3916" s="211">
        <v>4</v>
      </c>
      <c r="K3916" s="212">
        <v>1.9156654594513238</v>
      </c>
      <c r="L3916" s="212">
        <v>20.758786384577775</v>
      </c>
      <c r="M3916" s="212">
        <v>0.35530155642023348</v>
      </c>
      <c r="N3916" s="213" t="s">
        <v>4565</v>
      </c>
      <c r="O3916" s="213" t="s">
        <v>4565</v>
      </c>
      <c r="P3916" s="214" t="s">
        <v>4565</v>
      </c>
      <c r="Q3916" s="144"/>
    </row>
    <row r="3917" spans="5:17" x14ac:dyDescent="0.2">
      <c r="E3917" s="208" t="s">
        <v>21</v>
      </c>
      <c r="F3917" s="209" t="s">
        <v>4839</v>
      </c>
      <c r="G3917" s="210" t="s">
        <v>4840</v>
      </c>
      <c r="H3917" s="211">
        <v>300</v>
      </c>
      <c r="I3917" s="211">
        <v>50</v>
      </c>
      <c r="J3917" s="211">
        <v>4</v>
      </c>
      <c r="K3917" s="212">
        <v>199.57666666674197</v>
      </c>
      <c r="L3917" s="212">
        <v>3.928813559362089</v>
      </c>
      <c r="M3917" s="212">
        <v>0.8</v>
      </c>
      <c r="N3917" s="213" t="s">
        <v>225</v>
      </c>
      <c r="O3917" s="213" t="s">
        <v>225</v>
      </c>
      <c r="P3917" s="214" t="s">
        <v>225</v>
      </c>
      <c r="Q3917" s="144"/>
    </row>
    <row r="3918" spans="5:17" x14ac:dyDescent="0.2">
      <c r="E3918" s="208" t="s">
        <v>21</v>
      </c>
      <c r="F3918" s="209" t="s">
        <v>4839</v>
      </c>
      <c r="G3918" s="210" t="s">
        <v>4841</v>
      </c>
      <c r="H3918" s="211">
        <v>300</v>
      </c>
      <c r="I3918" s="211">
        <v>50</v>
      </c>
      <c r="J3918" s="211">
        <v>4</v>
      </c>
      <c r="K3918" s="212">
        <v>279.00999999999766</v>
      </c>
      <c r="L3918" s="212">
        <v>2.5947645951391958</v>
      </c>
      <c r="M3918" s="212">
        <v>0.8</v>
      </c>
      <c r="N3918" s="213" t="s">
        <v>225</v>
      </c>
      <c r="O3918" s="213" t="s">
        <v>225</v>
      </c>
      <c r="P3918" s="214" t="s">
        <v>225</v>
      </c>
      <c r="Q3918" s="144"/>
    </row>
    <row r="3919" spans="5:17" x14ac:dyDescent="0.2">
      <c r="E3919" s="208" t="s">
        <v>36</v>
      </c>
      <c r="F3919" s="209" t="s">
        <v>4842</v>
      </c>
      <c r="G3919" s="210" t="s">
        <v>4843</v>
      </c>
      <c r="H3919" s="211">
        <v>300</v>
      </c>
      <c r="I3919" s="211">
        <v>100</v>
      </c>
      <c r="J3919" s="211">
        <v>8</v>
      </c>
      <c r="K3919" s="212">
        <v>49.148958333335031</v>
      </c>
      <c r="L3919" s="212">
        <v>36.238888888811935</v>
      </c>
      <c r="M3919" s="212">
        <v>2.6</v>
      </c>
      <c r="N3919" s="213" t="s">
        <v>225</v>
      </c>
      <c r="O3919" s="213" t="s">
        <v>225</v>
      </c>
      <c r="P3919" s="214" t="s">
        <v>225</v>
      </c>
      <c r="Q3919" s="144"/>
    </row>
    <row r="3920" spans="5:17" x14ac:dyDescent="0.2">
      <c r="E3920" s="208" t="s">
        <v>36</v>
      </c>
      <c r="F3920" s="209" t="s">
        <v>4842</v>
      </c>
      <c r="G3920" s="210" t="s">
        <v>4844</v>
      </c>
      <c r="H3920" s="211">
        <v>300</v>
      </c>
      <c r="I3920" s="211">
        <v>100</v>
      </c>
      <c r="J3920" s="211">
        <v>8</v>
      </c>
      <c r="K3920" s="212">
        <v>137.62895833333968</v>
      </c>
      <c r="L3920" s="212">
        <v>44.815555555495678</v>
      </c>
      <c r="M3920" s="212">
        <v>2.6</v>
      </c>
      <c r="N3920" s="213" t="s">
        <v>225</v>
      </c>
      <c r="O3920" s="213" t="s">
        <v>225</v>
      </c>
      <c r="P3920" s="214" t="s">
        <v>225</v>
      </c>
      <c r="Q3920" s="144"/>
    </row>
    <row r="3921" spans="5:17" x14ac:dyDescent="0.2">
      <c r="E3921" s="208" t="s">
        <v>36</v>
      </c>
      <c r="F3921" s="209" t="s">
        <v>4842</v>
      </c>
      <c r="G3921" s="210" t="s">
        <v>4845</v>
      </c>
      <c r="H3921" s="211">
        <v>300</v>
      </c>
      <c r="I3921" s="211">
        <v>100</v>
      </c>
      <c r="J3921" s="211">
        <v>8</v>
      </c>
      <c r="K3921" s="212">
        <v>333.66812499999725</v>
      </c>
      <c r="L3921" s="212">
        <v>705.89155555550667</v>
      </c>
      <c r="M3921" s="212">
        <v>2.6</v>
      </c>
      <c r="N3921" s="213" t="s">
        <v>224</v>
      </c>
      <c r="O3921" s="213" t="s">
        <v>224</v>
      </c>
      <c r="P3921" s="214" t="s">
        <v>225</v>
      </c>
      <c r="Q3921" s="144"/>
    </row>
    <row r="3922" spans="5:17" x14ac:dyDescent="0.2">
      <c r="E3922" s="208" t="s">
        <v>2391</v>
      </c>
      <c r="F3922" s="209" t="s">
        <v>4846</v>
      </c>
      <c r="G3922" s="210" t="s">
        <v>4847</v>
      </c>
      <c r="H3922" s="211">
        <v>300</v>
      </c>
      <c r="I3922" s="211">
        <v>50</v>
      </c>
      <c r="J3922" s="211">
        <v>4</v>
      </c>
      <c r="K3922" s="212">
        <v>155.95729166664535</v>
      </c>
      <c r="L3922" s="212">
        <v>165.93166666655216</v>
      </c>
      <c r="M3922" s="212">
        <v>2.4000000000000004</v>
      </c>
      <c r="N3922" s="213" t="s">
        <v>225</v>
      </c>
      <c r="O3922" s="213" t="s">
        <v>224</v>
      </c>
      <c r="P3922" s="214" t="s">
        <v>225</v>
      </c>
      <c r="Q3922" s="144"/>
    </row>
    <row r="3923" spans="5:17" x14ac:dyDescent="0.2">
      <c r="E3923" s="208" t="s">
        <v>2391</v>
      </c>
      <c r="F3923" s="209" t="s">
        <v>4846</v>
      </c>
      <c r="G3923" s="210" t="s">
        <v>4848</v>
      </c>
      <c r="H3923" s="211">
        <v>300</v>
      </c>
      <c r="I3923" s="211">
        <v>50</v>
      </c>
      <c r="J3923" s="211">
        <v>4</v>
      </c>
      <c r="K3923" s="212">
        <v>254.07312661497127</v>
      </c>
      <c r="L3923" s="212">
        <v>80.725280693224207</v>
      </c>
      <c r="M3923" s="212">
        <v>3.2</v>
      </c>
      <c r="N3923" s="213" t="s">
        <v>225</v>
      </c>
      <c r="O3923" s="213" t="s">
        <v>224</v>
      </c>
      <c r="P3923" s="214" t="s">
        <v>225</v>
      </c>
      <c r="Q3923" s="144"/>
    </row>
    <row r="3924" spans="5:17" x14ac:dyDescent="0.2">
      <c r="E3924" s="208" t="s">
        <v>2391</v>
      </c>
      <c r="F3924" s="209" t="s">
        <v>4849</v>
      </c>
      <c r="G3924" s="210" t="s">
        <v>4850</v>
      </c>
      <c r="H3924" s="211">
        <v>400</v>
      </c>
      <c r="I3924" s="211">
        <v>100</v>
      </c>
      <c r="J3924" s="211">
        <v>8</v>
      </c>
      <c r="K3924" s="212">
        <v>370.47347826102305</v>
      </c>
      <c r="L3924" s="212">
        <v>116.26928613989445</v>
      </c>
      <c r="M3924" s="212">
        <v>3.6</v>
      </c>
      <c r="N3924" s="213" t="s">
        <v>225</v>
      </c>
      <c r="O3924" s="213" t="s">
        <v>224</v>
      </c>
      <c r="P3924" s="214" t="s">
        <v>225</v>
      </c>
      <c r="Q3924" s="144"/>
    </row>
    <row r="3925" spans="5:17" x14ac:dyDescent="0.2">
      <c r="E3925" s="208" t="s">
        <v>2391</v>
      </c>
      <c r="F3925" s="209" t="s">
        <v>4849</v>
      </c>
      <c r="G3925" s="210" t="s">
        <v>4851</v>
      </c>
      <c r="H3925" s="211">
        <v>400</v>
      </c>
      <c r="I3925" s="211">
        <v>100</v>
      </c>
      <c r="J3925" s="211">
        <v>8</v>
      </c>
      <c r="K3925" s="212">
        <v>275.54333333334654</v>
      </c>
      <c r="L3925" s="212">
        <v>134.62783686447096</v>
      </c>
      <c r="M3925" s="212">
        <v>4.8000000000000007</v>
      </c>
      <c r="N3925" s="213" t="s">
        <v>225</v>
      </c>
      <c r="O3925" s="213" t="s">
        <v>224</v>
      </c>
      <c r="P3925" s="214" t="s">
        <v>225</v>
      </c>
      <c r="Q3925" s="144"/>
    </row>
    <row r="3926" spans="5:17" x14ac:dyDescent="0.2">
      <c r="E3926" s="208" t="s">
        <v>2391</v>
      </c>
      <c r="F3926" s="209" t="s">
        <v>4852</v>
      </c>
      <c r="G3926" s="210" t="s">
        <v>4853</v>
      </c>
      <c r="H3926" s="211">
        <v>400</v>
      </c>
      <c r="I3926" s="211">
        <v>100</v>
      </c>
      <c r="J3926" s="211">
        <v>8</v>
      </c>
      <c r="K3926" s="212">
        <v>187.58086842098805</v>
      </c>
      <c r="L3926" s="212">
        <v>51.043315696623587</v>
      </c>
      <c r="M3926" s="212">
        <v>0.60000000000000009</v>
      </c>
      <c r="N3926" s="213" t="s">
        <v>225</v>
      </c>
      <c r="O3926" s="213" t="s">
        <v>225</v>
      </c>
      <c r="P3926" s="214" t="s">
        <v>225</v>
      </c>
      <c r="Q3926" s="144"/>
    </row>
    <row r="3927" spans="5:17" x14ac:dyDescent="0.2">
      <c r="E3927" s="208" t="s">
        <v>2391</v>
      </c>
      <c r="F3927" s="209" t="s">
        <v>4852</v>
      </c>
      <c r="G3927" s="210" t="s">
        <v>4854</v>
      </c>
      <c r="H3927" s="211">
        <v>400</v>
      </c>
      <c r="I3927" s="211">
        <v>100</v>
      </c>
      <c r="J3927" s="211">
        <v>8</v>
      </c>
      <c r="K3927" s="212">
        <v>97.954201754350848</v>
      </c>
      <c r="L3927" s="212">
        <v>143.69479717810574</v>
      </c>
      <c r="M3927" s="212">
        <v>1.8</v>
      </c>
      <c r="N3927" s="213" t="s">
        <v>225</v>
      </c>
      <c r="O3927" s="213" t="s">
        <v>224</v>
      </c>
      <c r="P3927" s="214" t="s">
        <v>225</v>
      </c>
      <c r="Q3927" s="144"/>
    </row>
    <row r="3928" spans="5:17" x14ac:dyDescent="0.2">
      <c r="E3928" s="208" t="s">
        <v>2391</v>
      </c>
      <c r="F3928" s="209" t="s">
        <v>4852</v>
      </c>
      <c r="G3928" s="210" t="s">
        <v>4855</v>
      </c>
      <c r="H3928" s="211">
        <v>400</v>
      </c>
      <c r="I3928" s="211">
        <v>100</v>
      </c>
      <c r="J3928" s="211">
        <v>8</v>
      </c>
      <c r="K3928" s="212">
        <v>120.07867543862584</v>
      </c>
      <c r="L3928" s="212">
        <v>58.401904761965149</v>
      </c>
      <c r="M3928" s="212">
        <v>2</v>
      </c>
      <c r="N3928" s="213" t="s">
        <v>225</v>
      </c>
      <c r="O3928" s="213" t="s">
        <v>225</v>
      </c>
      <c r="P3928" s="214" t="s">
        <v>225</v>
      </c>
      <c r="Q3928" s="144"/>
    </row>
    <row r="3929" spans="5:17" x14ac:dyDescent="0.2">
      <c r="E3929" s="208" t="s">
        <v>2391</v>
      </c>
      <c r="F3929" s="209" t="s">
        <v>4852</v>
      </c>
      <c r="G3929" s="210" t="s">
        <v>4856</v>
      </c>
      <c r="H3929" s="211">
        <v>400</v>
      </c>
      <c r="I3929" s="211">
        <v>100</v>
      </c>
      <c r="J3929" s="211">
        <v>8</v>
      </c>
      <c r="K3929" s="212">
        <v>128.84420175431825</v>
      </c>
      <c r="L3929" s="212">
        <v>488.68099183144471</v>
      </c>
      <c r="M3929" s="212">
        <v>3.6</v>
      </c>
      <c r="N3929" s="213" t="s">
        <v>225</v>
      </c>
      <c r="O3929" s="213" t="s">
        <v>224</v>
      </c>
      <c r="P3929" s="214" t="s">
        <v>225</v>
      </c>
      <c r="Q3929" s="144"/>
    </row>
    <row r="3930" spans="5:17" x14ac:dyDescent="0.2">
      <c r="E3930" s="208" t="s">
        <v>2391</v>
      </c>
      <c r="F3930" s="209" t="s">
        <v>4852</v>
      </c>
      <c r="G3930" s="210" t="s">
        <v>4857</v>
      </c>
      <c r="H3930" s="211">
        <v>400</v>
      </c>
      <c r="I3930" s="211">
        <v>100</v>
      </c>
      <c r="J3930" s="211">
        <v>8</v>
      </c>
      <c r="K3930" s="212">
        <v>118.46086842091118</v>
      </c>
      <c r="L3930" s="212">
        <v>54.683633157033846</v>
      </c>
      <c r="M3930" s="212">
        <v>2</v>
      </c>
      <c r="N3930" s="213" t="s">
        <v>225</v>
      </c>
      <c r="O3930" s="213" t="s">
        <v>225</v>
      </c>
      <c r="P3930" s="214" t="s">
        <v>225</v>
      </c>
      <c r="Q3930" s="144"/>
    </row>
    <row r="3931" spans="5:17" x14ac:dyDescent="0.2">
      <c r="E3931" s="208" t="s">
        <v>7837</v>
      </c>
      <c r="F3931" s="209" t="s">
        <v>4965</v>
      </c>
      <c r="G3931" s="210" t="s">
        <v>4965</v>
      </c>
      <c r="H3931" s="211">
        <v>300</v>
      </c>
      <c r="I3931" s="211">
        <v>50</v>
      </c>
      <c r="J3931" s="211">
        <v>4</v>
      </c>
      <c r="K3931" s="212">
        <v>375.52333333332791</v>
      </c>
      <c r="L3931" s="212">
        <v>66.87999999989988</v>
      </c>
      <c r="M3931" s="212">
        <v>4</v>
      </c>
      <c r="N3931" s="213" t="s">
        <v>224</v>
      </c>
      <c r="O3931" s="213" t="s">
        <v>224</v>
      </c>
      <c r="P3931" s="214" t="s">
        <v>225</v>
      </c>
      <c r="Q3931" s="144"/>
    </row>
    <row r="3932" spans="5:17" x14ac:dyDescent="0.2">
      <c r="E3932" s="208" t="s">
        <v>22</v>
      </c>
      <c r="F3932" s="209" t="s">
        <v>4858</v>
      </c>
      <c r="G3932" s="210" t="s">
        <v>4859</v>
      </c>
      <c r="H3932" s="211">
        <v>750</v>
      </c>
      <c r="I3932" s="211">
        <v>200</v>
      </c>
      <c r="J3932" s="211">
        <v>12</v>
      </c>
      <c r="K3932" s="212">
        <v>30.513000000016763</v>
      </c>
      <c r="L3932" s="212">
        <v>1.3999999999883586</v>
      </c>
      <c r="M3932" s="212">
        <v>0</v>
      </c>
      <c r="N3932" s="213" t="s">
        <v>225</v>
      </c>
      <c r="O3932" s="213" t="s">
        <v>225</v>
      </c>
      <c r="P3932" s="214" t="s">
        <v>225</v>
      </c>
      <c r="Q3932" s="144"/>
    </row>
    <row r="3933" spans="5:17" x14ac:dyDescent="0.2">
      <c r="E3933" s="208" t="s">
        <v>22</v>
      </c>
      <c r="F3933" s="209" t="s">
        <v>4858</v>
      </c>
      <c r="G3933" s="210" t="s">
        <v>4860</v>
      </c>
      <c r="H3933" s="211">
        <v>750</v>
      </c>
      <c r="I3933" s="211">
        <v>200</v>
      </c>
      <c r="J3933" s="211">
        <v>12</v>
      </c>
      <c r="K3933" s="212">
        <v>30.585000000000004</v>
      </c>
      <c r="L3933" s="212">
        <v>1.3999999999883586</v>
      </c>
      <c r="M3933" s="212">
        <v>0</v>
      </c>
      <c r="N3933" s="213" t="s">
        <v>225</v>
      </c>
      <c r="O3933" s="213" t="s">
        <v>225</v>
      </c>
      <c r="P3933" s="214" t="s">
        <v>225</v>
      </c>
      <c r="Q3933" s="144"/>
    </row>
    <row r="3934" spans="5:17" x14ac:dyDescent="0.2">
      <c r="E3934" s="208" t="s">
        <v>7814</v>
      </c>
      <c r="F3934" s="209" t="s">
        <v>5004</v>
      </c>
      <c r="G3934" s="210" t="s">
        <v>5005</v>
      </c>
      <c r="H3934" s="211">
        <v>300</v>
      </c>
      <c r="I3934" s="211">
        <v>50</v>
      </c>
      <c r="J3934" s="211">
        <v>4</v>
      </c>
      <c r="K3934" s="212">
        <v>488.10084345490748</v>
      </c>
      <c r="L3934" s="212">
        <v>185.83716261762268</v>
      </c>
      <c r="M3934" s="212">
        <v>7.8866396761133597</v>
      </c>
      <c r="N3934" s="213" t="s">
        <v>4565</v>
      </c>
      <c r="O3934" s="213" t="s">
        <v>4565</v>
      </c>
      <c r="P3934" s="214" t="s">
        <v>4565</v>
      </c>
      <c r="Q3934" s="144"/>
    </row>
    <row r="3935" spans="5:17" x14ac:dyDescent="0.2">
      <c r="E3935" s="208" t="s">
        <v>7814</v>
      </c>
      <c r="F3935" s="209" t="s">
        <v>5004</v>
      </c>
      <c r="G3935" s="210" t="s">
        <v>5006</v>
      </c>
      <c r="H3935" s="211">
        <v>300</v>
      </c>
      <c r="I3935" s="211">
        <v>50</v>
      </c>
      <c r="J3935" s="211">
        <v>4</v>
      </c>
      <c r="K3935" s="212">
        <v>488.10084345490748</v>
      </c>
      <c r="L3935" s="212">
        <v>234.80005060684559</v>
      </c>
      <c r="M3935" s="212">
        <v>8.3795546558704448</v>
      </c>
      <c r="N3935" s="213" t="s">
        <v>4565</v>
      </c>
      <c r="O3935" s="213" t="s">
        <v>4565</v>
      </c>
      <c r="P3935" s="214" t="s">
        <v>4565</v>
      </c>
      <c r="Q3935" s="144"/>
    </row>
    <row r="3936" spans="5:17" x14ac:dyDescent="0.2">
      <c r="E3936" s="208" t="s">
        <v>7815</v>
      </c>
      <c r="F3936" s="209" t="s">
        <v>5999</v>
      </c>
      <c r="G3936" s="210" t="s">
        <v>4918</v>
      </c>
      <c r="H3936" s="211">
        <v>300</v>
      </c>
      <c r="I3936" s="211">
        <v>50</v>
      </c>
      <c r="J3936" s="211">
        <v>4</v>
      </c>
      <c r="K3936" s="212">
        <v>2.2733333333395422</v>
      </c>
      <c r="L3936" s="212">
        <v>6.5866666666581297</v>
      </c>
      <c r="M3936" s="212">
        <v>1.2000000000000002</v>
      </c>
      <c r="N3936" s="213" t="s">
        <v>225</v>
      </c>
      <c r="O3936" s="213" t="s">
        <v>225</v>
      </c>
      <c r="P3936" s="214" t="s">
        <v>225</v>
      </c>
      <c r="Q3936" s="144"/>
    </row>
    <row r="3937" spans="5:17" x14ac:dyDescent="0.2">
      <c r="E3937" s="208" t="s">
        <v>7815</v>
      </c>
      <c r="F3937" s="209" t="s">
        <v>5999</v>
      </c>
      <c r="G3937" s="210" t="s">
        <v>4919</v>
      </c>
      <c r="H3937" s="211">
        <v>300</v>
      </c>
      <c r="I3937" s="211">
        <v>50</v>
      </c>
      <c r="J3937" s="211">
        <v>4</v>
      </c>
      <c r="K3937" s="212">
        <v>2.2733333333395422</v>
      </c>
      <c r="L3937" s="212">
        <v>6.3799999999813739</v>
      </c>
      <c r="M3937" s="212">
        <v>1</v>
      </c>
      <c r="N3937" s="213" t="s">
        <v>225</v>
      </c>
      <c r="O3937" s="213" t="s">
        <v>225</v>
      </c>
      <c r="P3937" s="214" t="s">
        <v>225</v>
      </c>
      <c r="Q3937" s="144"/>
    </row>
    <row r="3938" spans="5:17" x14ac:dyDescent="0.2">
      <c r="E3938" s="208" t="s">
        <v>439</v>
      </c>
      <c r="F3938" s="209" t="s">
        <v>7812</v>
      </c>
      <c r="G3938" s="210" t="s">
        <v>4961</v>
      </c>
      <c r="H3938" s="211">
        <v>300</v>
      </c>
      <c r="I3938" s="211">
        <v>50</v>
      </c>
      <c r="J3938" s="211">
        <v>4</v>
      </c>
      <c r="K3938" s="212">
        <v>0.21594315245395615</v>
      </c>
      <c r="L3938" s="212">
        <v>51.051085271300522</v>
      </c>
      <c r="M3938" s="212">
        <v>4.2480620155038764</v>
      </c>
      <c r="N3938" s="213" t="s">
        <v>4565</v>
      </c>
      <c r="O3938" s="213" t="s">
        <v>4565</v>
      </c>
      <c r="P3938" s="214" t="s">
        <v>4565</v>
      </c>
      <c r="Q3938" s="144"/>
    </row>
    <row r="3939" spans="5:17" x14ac:dyDescent="0.2">
      <c r="E3939" s="208" t="s">
        <v>439</v>
      </c>
      <c r="F3939" s="209" t="s">
        <v>7812</v>
      </c>
      <c r="G3939" s="210" t="s">
        <v>4962</v>
      </c>
      <c r="H3939" s="211">
        <v>300</v>
      </c>
      <c r="I3939" s="211">
        <v>50</v>
      </c>
      <c r="J3939" s="211">
        <v>4</v>
      </c>
      <c r="K3939" s="212">
        <v>0</v>
      </c>
      <c r="L3939" s="212">
        <v>35.464237726013295</v>
      </c>
      <c r="M3939" s="212">
        <v>3.398449612403101</v>
      </c>
      <c r="N3939" s="213" t="s">
        <v>4565</v>
      </c>
      <c r="O3939" s="213" t="s">
        <v>4565</v>
      </c>
      <c r="P3939" s="214" t="s">
        <v>4565</v>
      </c>
      <c r="Q3939" s="144"/>
    </row>
    <row r="3940" spans="5:17" x14ac:dyDescent="0.2">
      <c r="E3940" s="208" t="s">
        <v>7827</v>
      </c>
      <c r="F3940" s="209" t="s">
        <v>426</v>
      </c>
      <c r="G3940" s="210" t="s">
        <v>4909</v>
      </c>
      <c r="H3940" s="211">
        <v>300</v>
      </c>
      <c r="I3940" s="211">
        <v>50</v>
      </c>
      <c r="J3940" s="211">
        <v>4</v>
      </c>
      <c r="K3940" s="212">
        <v>216.03146417450989</v>
      </c>
      <c r="L3940" s="212">
        <v>212.0618767506937</v>
      </c>
      <c r="M3940" s="212">
        <v>2.6</v>
      </c>
      <c r="N3940" s="213" t="s">
        <v>225</v>
      </c>
      <c r="O3940" s="213" t="s">
        <v>224</v>
      </c>
      <c r="P3940" s="214" t="s">
        <v>225</v>
      </c>
      <c r="Q3940" s="144"/>
    </row>
    <row r="3941" spans="5:17" x14ac:dyDescent="0.2">
      <c r="E3941" s="208" t="s">
        <v>21</v>
      </c>
      <c r="F3941" s="209" t="s">
        <v>4861</v>
      </c>
      <c r="G3941" s="210" t="s">
        <v>4862</v>
      </c>
      <c r="H3941" s="211">
        <v>300</v>
      </c>
      <c r="I3941" s="211">
        <v>50</v>
      </c>
      <c r="J3941" s="211">
        <v>4</v>
      </c>
      <c r="K3941" s="212">
        <v>399.17000000003031</v>
      </c>
      <c r="L3941" s="212">
        <v>120.32454409553516</v>
      </c>
      <c r="M3941" s="212">
        <v>2.4000000000000004</v>
      </c>
      <c r="N3941" s="213" t="s">
        <v>224</v>
      </c>
      <c r="O3941" s="213" t="s">
        <v>224</v>
      </c>
      <c r="P3941" s="214" t="s">
        <v>225</v>
      </c>
      <c r="Q3941" s="144"/>
    </row>
    <row r="3942" spans="5:17" x14ac:dyDescent="0.2">
      <c r="E3942" s="208" t="s">
        <v>21</v>
      </c>
      <c r="F3942" s="209" t="s">
        <v>4861</v>
      </c>
      <c r="G3942" s="210" t="s">
        <v>4863</v>
      </c>
      <c r="H3942" s="211">
        <v>300</v>
      </c>
      <c r="I3942" s="211">
        <v>50</v>
      </c>
      <c r="J3942" s="211">
        <v>4</v>
      </c>
      <c r="K3942" s="212">
        <v>504.18666666668145</v>
      </c>
      <c r="L3942" s="212">
        <v>122.20454409555146</v>
      </c>
      <c r="M3942" s="212">
        <v>2.4000000000000004</v>
      </c>
      <c r="N3942" s="213" t="s">
        <v>224</v>
      </c>
      <c r="O3942" s="213" t="s">
        <v>224</v>
      </c>
      <c r="P3942" s="214" t="s">
        <v>225</v>
      </c>
      <c r="Q3942" s="144"/>
    </row>
    <row r="3943" spans="5:17" x14ac:dyDescent="0.2">
      <c r="E3943" s="208" t="s">
        <v>7816</v>
      </c>
      <c r="F3943" s="209" t="s">
        <v>4940</v>
      </c>
      <c r="G3943" s="210" t="s">
        <v>4941</v>
      </c>
      <c r="H3943" s="211">
        <v>300</v>
      </c>
      <c r="I3943" s="211">
        <v>50</v>
      </c>
      <c r="J3943" s="211">
        <v>4</v>
      </c>
      <c r="K3943" s="212">
        <v>397.64089330042975</v>
      </c>
      <c r="L3943" s="212">
        <v>213.55744186052945</v>
      </c>
      <c r="M3943" s="212">
        <v>2.2000000000000002</v>
      </c>
      <c r="N3943" s="213" t="s">
        <v>224</v>
      </c>
      <c r="O3943" s="213" t="s">
        <v>224</v>
      </c>
      <c r="P3943" s="214" t="s">
        <v>225</v>
      </c>
      <c r="Q3943" s="144"/>
    </row>
    <row r="3944" spans="5:17" x14ac:dyDescent="0.2">
      <c r="E3944" s="208" t="s">
        <v>7816</v>
      </c>
      <c r="F3944" s="209" t="s">
        <v>4940</v>
      </c>
      <c r="G3944" s="210" t="s">
        <v>4942</v>
      </c>
      <c r="H3944" s="211">
        <v>300</v>
      </c>
      <c r="I3944" s="211">
        <v>50</v>
      </c>
      <c r="J3944" s="211">
        <v>4</v>
      </c>
      <c r="K3944" s="212">
        <v>400.1675599670902</v>
      </c>
      <c r="L3944" s="212">
        <v>143.37159636064897</v>
      </c>
      <c r="M3944" s="212">
        <v>1</v>
      </c>
      <c r="N3944" s="213" t="s">
        <v>224</v>
      </c>
      <c r="O3944" s="213" t="s">
        <v>224</v>
      </c>
      <c r="P3944" s="214" t="s">
        <v>225</v>
      </c>
      <c r="Q3944" s="144"/>
    </row>
    <row r="3945" spans="5:17" x14ac:dyDescent="0.2">
      <c r="E3945" s="208" t="s">
        <v>21</v>
      </c>
      <c r="F3945" s="209" t="s">
        <v>4866</v>
      </c>
      <c r="G3945" s="210" t="s">
        <v>4866</v>
      </c>
      <c r="H3945" s="211">
        <v>300</v>
      </c>
      <c r="I3945" s="211">
        <v>50</v>
      </c>
      <c r="J3945" s="211">
        <v>4</v>
      </c>
      <c r="K3945" s="212">
        <v>446.46327683610519</v>
      </c>
      <c r="L3945" s="212">
        <v>49.512711864403229</v>
      </c>
      <c r="M3945" s="212">
        <v>2.8000000000000003</v>
      </c>
      <c r="N3945" s="213" t="s">
        <v>224</v>
      </c>
      <c r="O3945" s="213" t="s">
        <v>225</v>
      </c>
      <c r="P3945" s="214" t="s">
        <v>225</v>
      </c>
      <c r="Q3945" s="144"/>
    </row>
    <row r="3946" spans="5:17" x14ac:dyDescent="0.2">
      <c r="E3946" s="208" t="s">
        <v>36</v>
      </c>
      <c r="F3946" s="209" t="s">
        <v>4867</v>
      </c>
      <c r="G3946" s="210" t="s">
        <v>4868</v>
      </c>
      <c r="H3946" s="211">
        <v>300</v>
      </c>
      <c r="I3946" s="211">
        <v>100</v>
      </c>
      <c r="J3946" s="211">
        <v>8</v>
      </c>
      <c r="K3946" s="212">
        <v>163.98999999999069</v>
      </c>
      <c r="L3946" s="212">
        <v>34.133333333325574</v>
      </c>
      <c r="M3946" s="212">
        <v>2</v>
      </c>
      <c r="N3946" s="213" t="s">
        <v>225</v>
      </c>
      <c r="O3946" s="213" t="s">
        <v>225</v>
      </c>
      <c r="P3946" s="214" t="s">
        <v>225</v>
      </c>
      <c r="Q3946" s="144"/>
    </row>
    <row r="3947" spans="5:17" x14ac:dyDescent="0.2">
      <c r="E3947" s="208" t="s">
        <v>21</v>
      </c>
      <c r="F3947" s="209" t="s">
        <v>4869</v>
      </c>
      <c r="G3947" s="210" t="s">
        <v>4870</v>
      </c>
      <c r="H3947" s="211">
        <v>300</v>
      </c>
      <c r="I3947" s="211">
        <v>50</v>
      </c>
      <c r="J3947" s="211">
        <v>4</v>
      </c>
      <c r="K3947" s="212">
        <v>390.4772072072081</v>
      </c>
      <c r="L3947" s="212">
        <v>42.118738738783151</v>
      </c>
      <c r="M3947" s="212">
        <v>1.6</v>
      </c>
      <c r="N3947" s="213" t="s">
        <v>224</v>
      </c>
      <c r="O3947" s="213" t="s">
        <v>225</v>
      </c>
      <c r="P3947" s="214" t="s">
        <v>225</v>
      </c>
      <c r="Q3947" s="144"/>
    </row>
    <row r="3948" spans="5:17" x14ac:dyDescent="0.2">
      <c r="E3948" s="208" t="s">
        <v>2391</v>
      </c>
      <c r="F3948" s="209" t="s">
        <v>4871</v>
      </c>
      <c r="G3948" s="210" t="s">
        <v>4871</v>
      </c>
      <c r="H3948" s="211">
        <v>500</v>
      </c>
      <c r="I3948" s="211">
        <v>200</v>
      </c>
      <c r="J3948" s="211">
        <v>12</v>
      </c>
      <c r="K3948" s="212">
        <v>571.76828636265066</v>
      </c>
      <c r="L3948" s="212">
        <v>769.90424142013933</v>
      </c>
      <c r="M3948" s="212">
        <v>3.6</v>
      </c>
      <c r="N3948" s="213" t="s">
        <v>224</v>
      </c>
      <c r="O3948" s="213" t="s">
        <v>224</v>
      </c>
      <c r="P3948" s="214" t="s">
        <v>225</v>
      </c>
      <c r="Q3948" s="144"/>
    </row>
    <row r="3949" spans="5:17" x14ac:dyDescent="0.2">
      <c r="E3949" s="208" t="s">
        <v>2391</v>
      </c>
      <c r="F3949" s="209" t="s">
        <v>4872</v>
      </c>
      <c r="G3949" s="210" t="s">
        <v>4872</v>
      </c>
      <c r="H3949" s="211">
        <v>500</v>
      </c>
      <c r="I3949" s="211">
        <v>200</v>
      </c>
      <c r="J3949" s="211">
        <v>12</v>
      </c>
      <c r="K3949" s="212">
        <v>345.82524022365669</v>
      </c>
      <c r="L3949" s="212">
        <v>512.01171652462756</v>
      </c>
      <c r="M3949" s="212">
        <v>4.2</v>
      </c>
      <c r="N3949" s="213" t="s">
        <v>225</v>
      </c>
      <c r="O3949" s="213" t="s">
        <v>224</v>
      </c>
      <c r="P3949" s="214" t="s">
        <v>225</v>
      </c>
      <c r="Q3949" s="144"/>
    </row>
    <row r="3950" spans="5:17" x14ac:dyDescent="0.2">
      <c r="E3950" s="208" t="s">
        <v>40</v>
      </c>
      <c r="F3950" s="209" t="s">
        <v>4873</v>
      </c>
      <c r="G3950" s="210" t="s">
        <v>4874</v>
      </c>
      <c r="H3950" s="211">
        <v>300</v>
      </c>
      <c r="I3950" s="211">
        <v>100</v>
      </c>
      <c r="J3950" s="211">
        <v>8</v>
      </c>
      <c r="K3950" s="212">
        <v>6.7484540356373364</v>
      </c>
      <c r="L3950" s="212">
        <v>0</v>
      </c>
      <c r="M3950" s="212">
        <v>0</v>
      </c>
      <c r="N3950" s="213" t="s">
        <v>225</v>
      </c>
      <c r="O3950" s="213" t="s">
        <v>225</v>
      </c>
      <c r="P3950" s="214" t="s">
        <v>225</v>
      </c>
      <c r="Q3950" s="144"/>
    </row>
    <row r="3951" spans="5:17" x14ac:dyDescent="0.2">
      <c r="E3951" s="208" t="s">
        <v>40</v>
      </c>
      <c r="F3951" s="209" t="s">
        <v>4873</v>
      </c>
      <c r="G3951" s="210" t="s">
        <v>4875</v>
      </c>
      <c r="H3951" s="211">
        <v>300</v>
      </c>
      <c r="I3951" s="211">
        <v>100</v>
      </c>
      <c r="J3951" s="211">
        <v>8</v>
      </c>
      <c r="K3951" s="212">
        <v>6.7484540356373364</v>
      </c>
      <c r="L3951" s="212">
        <v>0</v>
      </c>
      <c r="M3951" s="212">
        <v>0</v>
      </c>
      <c r="N3951" s="213" t="s">
        <v>225</v>
      </c>
      <c r="O3951" s="213" t="s">
        <v>225</v>
      </c>
      <c r="P3951" s="214" t="s">
        <v>225</v>
      </c>
      <c r="Q3951" s="144"/>
    </row>
    <row r="3952" spans="5:17" x14ac:dyDescent="0.2">
      <c r="E3952" s="208" t="s">
        <v>40</v>
      </c>
      <c r="F3952" s="209" t="s">
        <v>4873</v>
      </c>
      <c r="G3952" s="210" t="s">
        <v>7204</v>
      </c>
      <c r="H3952" s="211">
        <v>300</v>
      </c>
      <c r="I3952" s="211">
        <v>100</v>
      </c>
      <c r="J3952" s="211">
        <v>8</v>
      </c>
      <c r="K3952" s="212">
        <v>8.2935790356316321</v>
      </c>
      <c r="L3952" s="212">
        <v>0</v>
      </c>
      <c r="M3952" s="212">
        <v>0</v>
      </c>
      <c r="N3952" s="213" t="s">
        <v>225</v>
      </c>
      <c r="O3952" s="213" t="s">
        <v>225</v>
      </c>
      <c r="P3952" s="214" t="s">
        <v>225</v>
      </c>
      <c r="Q3952" s="144"/>
    </row>
    <row r="3953" spans="5:17" x14ac:dyDescent="0.2">
      <c r="E3953" s="208" t="s">
        <v>40</v>
      </c>
      <c r="F3953" s="209" t="s">
        <v>4873</v>
      </c>
      <c r="G3953" s="210" t="s">
        <v>7205</v>
      </c>
      <c r="H3953" s="211">
        <v>300</v>
      </c>
      <c r="I3953" s="211">
        <v>100</v>
      </c>
      <c r="J3953" s="211">
        <v>8</v>
      </c>
      <c r="K3953" s="212">
        <v>8.2734540356315147</v>
      </c>
      <c r="L3953" s="212">
        <v>0</v>
      </c>
      <c r="M3953" s="212">
        <v>0</v>
      </c>
      <c r="N3953" s="213" t="s">
        <v>225</v>
      </c>
      <c r="O3953" s="213" t="s">
        <v>225</v>
      </c>
      <c r="P3953" s="214" t="s">
        <v>225</v>
      </c>
      <c r="Q3953" s="144"/>
    </row>
    <row r="3954" spans="5:17" x14ac:dyDescent="0.2">
      <c r="E3954" s="208" t="s">
        <v>40</v>
      </c>
      <c r="F3954" s="209" t="s">
        <v>4873</v>
      </c>
      <c r="G3954" s="210" t="s">
        <v>7206</v>
      </c>
      <c r="H3954" s="211">
        <v>300</v>
      </c>
      <c r="I3954" s="211">
        <v>100</v>
      </c>
      <c r="J3954" s="211">
        <v>8</v>
      </c>
      <c r="K3954" s="212">
        <v>8.2935790356316321</v>
      </c>
      <c r="L3954" s="212">
        <v>0</v>
      </c>
      <c r="M3954" s="212">
        <v>0</v>
      </c>
      <c r="N3954" s="213" t="s">
        <v>225</v>
      </c>
      <c r="O3954" s="213" t="s">
        <v>225</v>
      </c>
      <c r="P3954" s="214" t="s">
        <v>225</v>
      </c>
      <c r="Q3954" s="144"/>
    </row>
    <row r="3955" spans="5:17" x14ac:dyDescent="0.2">
      <c r="E3955" s="208" t="s">
        <v>40</v>
      </c>
      <c r="F3955" s="209" t="s">
        <v>4873</v>
      </c>
      <c r="G3955" s="210" t="s">
        <v>7207</v>
      </c>
      <c r="H3955" s="211">
        <v>300</v>
      </c>
      <c r="I3955" s="211">
        <v>100</v>
      </c>
      <c r="J3955" s="211">
        <v>8</v>
      </c>
      <c r="K3955" s="212">
        <v>7.7651207023001225</v>
      </c>
      <c r="L3955" s="212">
        <v>0</v>
      </c>
      <c r="M3955" s="212">
        <v>0</v>
      </c>
      <c r="N3955" s="213" t="s">
        <v>225</v>
      </c>
      <c r="O3955" s="213" t="s">
        <v>225</v>
      </c>
      <c r="P3955" s="214" t="s">
        <v>225</v>
      </c>
      <c r="Q3955" s="144"/>
    </row>
    <row r="3956" spans="5:17" x14ac:dyDescent="0.2">
      <c r="E3956" s="208" t="s">
        <v>7797</v>
      </c>
      <c r="F3956" s="209" t="s">
        <v>7798</v>
      </c>
      <c r="G3956" s="210" t="s">
        <v>4899</v>
      </c>
      <c r="H3956" s="211">
        <v>750</v>
      </c>
      <c r="I3956" s="211">
        <v>200</v>
      </c>
      <c r="J3956" s="211">
        <v>12</v>
      </c>
      <c r="K3956" s="212">
        <v>2217.1128968254216</v>
      </c>
      <c r="L3956" s="212">
        <v>530.29276068222293</v>
      </c>
      <c r="M3956" s="212">
        <v>14.8</v>
      </c>
      <c r="N3956" s="213" t="s">
        <v>224</v>
      </c>
      <c r="O3956" s="213" t="s">
        <v>224</v>
      </c>
      <c r="P3956" s="214" t="s">
        <v>224</v>
      </c>
      <c r="Q3956" s="144"/>
    </row>
    <row r="3957" spans="5:17" x14ac:dyDescent="0.2">
      <c r="E3957" s="208" t="s">
        <v>22</v>
      </c>
      <c r="F3957" s="209" t="s">
        <v>4881</v>
      </c>
      <c r="G3957" s="210" t="s">
        <v>4882</v>
      </c>
      <c r="H3957" s="211">
        <v>300</v>
      </c>
      <c r="I3957" s="211">
        <v>50</v>
      </c>
      <c r="J3957" s="211">
        <v>4</v>
      </c>
      <c r="K3957" s="212">
        <v>159.36666666670936</v>
      </c>
      <c r="L3957" s="212">
        <v>1.5533333333325574</v>
      </c>
      <c r="M3957" s="212">
        <v>0.2</v>
      </c>
      <c r="N3957" s="213" t="s">
        <v>225</v>
      </c>
      <c r="O3957" s="213" t="s">
        <v>225</v>
      </c>
      <c r="P3957" s="214" t="s">
        <v>225</v>
      </c>
      <c r="Q3957" s="144"/>
    </row>
    <row r="3958" spans="5:17" x14ac:dyDescent="0.2">
      <c r="E3958" s="208" t="s">
        <v>21</v>
      </c>
      <c r="F3958" s="209" t="s">
        <v>4900</v>
      </c>
      <c r="G3958" s="210" t="s">
        <v>4901</v>
      </c>
      <c r="H3958" s="211">
        <v>750</v>
      </c>
      <c r="I3958" s="211">
        <v>200</v>
      </c>
      <c r="J3958" s="211">
        <v>12</v>
      </c>
      <c r="K3958" s="212">
        <v>587.79093693688731</v>
      </c>
      <c r="L3958" s="212">
        <v>5224.3799294683859</v>
      </c>
      <c r="M3958" s="212">
        <v>7.8000000000000007</v>
      </c>
      <c r="N3958" s="213" t="s">
        <v>225</v>
      </c>
      <c r="O3958" s="213" t="s">
        <v>224</v>
      </c>
      <c r="P3958" s="214" t="s">
        <v>225</v>
      </c>
      <c r="Q3958" s="144"/>
    </row>
    <row r="3959" spans="5:17" x14ac:dyDescent="0.2">
      <c r="E3959" s="208" t="s">
        <v>7789</v>
      </c>
      <c r="F3959" s="209" t="s">
        <v>427</v>
      </c>
      <c r="G3959" s="210" t="s">
        <v>4923</v>
      </c>
      <c r="H3959" s="211">
        <v>750</v>
      </c>
      <c r="I3959" s="211">
        <v>200</v>
      </c>
      <c r="J3959" s="211">
        <v>12</v>
      </c>
      <c r="K3959" s="212">
        <v>209.81333333335351</v>
      </c>
      <c r="L3959" s="212">
        <v>179.23145898585679</v>
      </c>
      <c r="M3959" s="212">
        <v>5.8000000000000007</v>
      </c>
      <c r="N3959" s="213" t="s">
        <v>225</v>
      </c>
      <c r="O3959" s="213" t="s">
        <v>225</v>
      </c>
      <c r="P3959" s="214" t="s">
        <v>225</v>
      </c>
      <c r="Q3959" s="144"/>
    </row>
    <row r="3960" spans="5:17" x14ac:dyDescent="0.2">
      <c r="E3960" s="208" t="s">
        <v>7789</v>
      </c>
      <c r="F3960" s="209" t="s">
        <v>427</v>
      </c>
      <c r="G3960" s="210" t="s">
        <v>4932</v>
      </c>
      <c r="H3960" s="211">
        <v>750</v>
      </c>
      <c r="I3960" s="211">
        <v>200</v>
      </c>
      <c r="J3960" s="211">
        <v>12</v>
      </c>
      <c r="K3960" s="212">
        <v>339.80546606339846</v>
      </c>
      <c r="L3960" s="212">
        <v>316.4204146990902</v>
      </c>
      <c r="M3960" s="212">
        <v>9.5896832579185531</v>
      </c>
      <c r="N3960" s="213" t="s">
        <v>4565</v>
      </c>
      <c r="O3960" s="213" t="s">
        <v>4565</v>
      </c>
      <c r="P3960" s="214" t="s">
        <v>4565</v>
      </c>
      <c r="Q3960" s="144"/>
    </row>
    <row r="3961" spans="5:17" x14ac:dyDescent="0.2">
      <c r="E3961" s="208" t="s">
        <v>7789</v>
      </c>
      <c r="F3961" s="209" t="s">
        <v>427</v>
      </c>
      <c r="G3961" s="210" t="s">
        <v>4924</v>
      </c>
      <c r="H3961" s="211">
        <v>750</v>
      </c>
      <c r="I3961" s="211">
        <v>200</v>
      </c>
      <c r="J3961" s="211">
        <v>12</v>
      </c>
      <c r="K3961" s="212">
        <v>209.81333333335351</v>
      </c>
      <c r="L3961" s="212">
        <v>178.12145898583583</v>
      </c>
      <c r="M3961" s="212">
        <v>4.4000000000000004</v>
      </c>
      <c r="N3961" s="213" t="s">
        <v>225</v>
      </c>
      <c r="O3961" s="213" t="s">
        <v>225</v>
      </c>
      <c r="P3961" s="214" t="s">
        <v>225</v>
      </c>
      <c r="Q3961" s="145"/>
    </row>
    <row r="3962" spans="5:17" x14ac:dyDescent="0.2">
      <c r="E3962" s="208" t="s">
        <v>7789</v>
      </c>
      <c r="F3962" s="209" t="s">
        <v>427</v>
      </c>
      <c r="G3962" s="210" t="s">
        <v>4925</v>
      </c>
      <c r="H3962" s="211">
        <v>750</v>
      </c>
      <c r="I3962" s="211">
        <v>200</v>
      </c>
      <c r="J3962" s="211">
        <v>12</v>
      </c>
      <c r="K3962" s="212">
        <v>209.81333333335351</v>
      </c>
      <c r="L3962" s="212">
        <v>179.71812565243343</v>
      </c>
      <c r="M3962" s="212">
        <v>6</v>
      </c>
      <c r="N3962" s="213" t="s">
        <v>225</v>
      </c>
      <c r="O3962" s="213" t="s">
        <v>225</v>
      </c>
      <c r="P3962" s="214" t="s">
        <v>225</v>
      </c>
      <c r="Q3962" s="144"/>
    </row>
    <row r="3963" spans="5:17" x14ac:dyDescent="0.2">
      <c r="E3963" s="208" t="s">
        <v>7789</v>
      </c>
      <c r="F3963" s="209" t="s">
        <v>427</v>
      </c>
      <c r="G3963" s="210" t="s">
        <v>4926</v>
      </c>
      <c r="H3963" s="211">
        <v>750</v>
      </c>
      <c r="I3963" s="211">
        <v>200</v>
      </c>
      <c r="J3963" s="211">
        <v>12</v>
      </c>
      <c r="K3963" s="212">
        <v>209.81333333335351</v>
      </c>
      <c r="L3963" s="212">
        <v>180.13145898578694</v>
      </c>
      <c r="M3963" s="212">
        <v>5.6000000000000005</v>
      </c>
      <c r="N3963" s="213" t="s">
        <v>225</v>
      </c>
      <c r="O3963" s="213" t="s">
        <v>225</v>
      </c>
      <c r="P3963" s="214" t="s">
        <v>225</v>
      </c>
      <c r="Q3963" s="144"/>
    </row>
    <row r="3964" spans="5:17" x14ac:dyDescent="0.2">
      <c r="E3964" s="208" t="s">
        <v>7789</v>
      </c>
      <c r="F3964" s="209" t="s">
        <v>427</v>
      </c>
      <c r="G3964" s="210" t="s">
        <v>4927</v>
      </c>
      <c r="H3964" s="211">
        <v>750</v>
      </c>
      <c r="I3964" s="211">
        <v>200</v>
      </c>
      <c r="J3964" s="211">
        <v>12</v>
      </c>
      <c r="K3964" s="212">
        <v>209.81333333335351</v>
      </c>
      <c r="L3964" s="212">
        <v>180.00479231912649</v>
      </c>
      <c r="M3964" s="212">
        <v>5.8000000000000007</v>
      </c>
      <c r="N3964" s="213" t="s">
        <v>225</v>
      </c>
      <c r="O3964" s="213" t="s">
        <v>225</v>
      </c>
      <c r="P3964" s="214" t="s">
        <v>225</v>
      </c>
      <c r="Q3964" s="144"/>
    </row>
    <row r="3965" spans="5:17" x14ac:dyDescent="0.2">
      <c r="E3965" s="208" t="s">
        <v>7789</v>
      </c>
      <c r="F3965" s="209" t="s">
        <v>427</v>
      </c>
      <c r="G3965" s="210" t="s">
        <v>4928</v>
      </c>
      <c r="H3965" s="211">
        <v>750</v>
      </c>
      <c r="I3965" s="211">
        <v>200</v>
      </c>
      <c r="J3965" s="211">
        <v>12</v>
      </c>
      <c r="K3965" s="212">
        <v>209.81333333335351</v>
      </c>
      <c r="L3965" s="212">
        <v>180.90479231909157</v>
      </c>
      <c r="M3965" s="212">
        <v>6.2</v>
      </c>
      <c r="N3965" s="213" t="s">
        <v>225</v>
      </c>
      <c r="O3965" s="213" t="s">
        <v>225</v>
      </c>
      <c r="P3965" s="214" t="s">
        <v>225</v>
      </c>
      <c r="Q3965" s="144"/>
    </row>
    <row r="3966" spans="5:17" x14ac:dyDescent="0.2">
      <c r="E3966" s="208" t="s">
        <v>7789</v>
      </c>
      <c r="F3966" s="209" t="s">
        <v>427</v>
      </c>
      <c r="G3966" s="210" t="s">
        <v>4929</v>
      </c>
      <c r="H3966" s="211">
        <v>750</v>
      </c>
      <c r="I3966" s="211">
        <v>200</v>
      </c>
      <c r="J3966" s="211">
        <v>12</v>
      </c>
      <c r="K3966" s="212">
        <v>209.81333333335351</v>
      </c>
      <c r="L3966" s="212">
        <v>179.24812565250795</v>
      </c>
      <c r="M3966" s="212">
        <v>5.2</v>
      </c>
      <c r="N3966" s="213" t="s">
        <v>225</v>
      </c>
      <c r="O3966" s="213" t="s">
        <v>225</v>
      </c>
      <c r="P3966" s="214" t="s">
        <v>225</v>
      </c>
      <c r="Q3966" s="144"/>
    </row>
    <row r="3967" spans="5:17" x14ac:dyDescent="0.2">
      <c r="E3967" s="208" t="s">
        <v>7789</v>
      </c>
      <c r="F3967" s="209" t="s">
        <v>427</v>
      </c>
      <c r="G3967" s="210" t="s">
        <v>4930</v>
      </c>
      <c r="H3967" s="211">
        <v>750</v>
      </c>
      <c r="I3967" s="211">
        <v>200</v>
      </c>
      <c r="J3967" s="211">
        <v>12</v>
      </c>
      <c r="K3967" s="212">
        <v>209.81333333335351</v>
      </c>
      <c r="L3967" s="212">
        <v>178.74812565244974</v>
      </c>
      <c r="M3967" s="212">
        <v>5.2</v>
      </c>
      <c r="N3967" s="213" t="s">
        <v>225</v>
      </c>
      <c r="O3967" s="213" t="s">
        <v>225</v>
      </c>
      <c r="P3967" s="214" t="s">
        <v>225</v>
      </c>
      <c r="Q3967" s="144"/>
    </row>
    <row r="3968" spans="5:17" x14ac:dyDescent="0.2">
      <c r="E3968" s="208" t="s">
        <v>7789</v>
      </c>
      <c r="F3968" s="209" t="s">
        <v>427</v>
      </c>
      <c r="G3968" s="210" t="s">
        <v>4931</v>
      </c>
      <c r="H3968" s="211">
        <v>750</v>
      </c>
      <c r="I3968" s="211">
        <v>200</v>
      </c>
      <c r="J3968" s="211">
        <v>12</v>
      </c>
      <c r="K3968" s="212">
        <v>339.80546606339846</v>
      </c>
      <c r="L3968" s="212">
        <v>297.70145300188835</v>
      </c>
      <c r="M3968" s="212">
        <v>9.9203619909502265</v>
      </c>
      <c r="N3968" s="213" t="s">
        <v>4565</v>
      </c>
      <c r="O3968" s="213" t="s">
        <v>4565</v>
      </c>
      <c r="P3968" s="214" t="s">
        <v>4565</v>
      </c>
      <c r="Q3968" s="144"/>
    </row>
    <row r="3969" spans="5:17" x14ac:dyDescent="0.2">
      <c r="E3969" s="208" t="s">
        <v>2391</v>
      </c>
      <c r="F3969" s="209" t="s">
        <v>4876</v>
      </c>
      <c r="G3969" s="210" t="s">
        <v>4877</v>
      </c>
      <c r="H3969" s="211">
        <v>300</v>
      </c>
      <c r="I3969" s="211">
        <v>50</v>
      </c>
      <c r="J3969" s="211">
        <v>4</v>
      </c>
      <c r="K3969" s="212">
        <v>777.19848524305746</v>
      </c>
      <c r="L3969" s="212">
        <v>39.767942708343803</v>
      </c>
      <c r="M3969" s="212">
        <v>1.6</v>
      </c>
      <c r="N3969" s="213" t="s">
        <v>224</v>
      </c>
      <c r="O3969" s="213" t="s">
        <v>225</v>
      </c>
      <c r="P3969" s="214" t="s">
        <v>225</v>
      </c>
      <c r="Q3969" s="144"/>
    </row>
    <row r="3970" spans="5:17" x14ac:dyDescent="0.2">
      <c r="E3970" s="208" t="s">
        <v>2391</v>
      </c>
      <c r="F3970" s="209" t="s">
        <v>4876</v>
      </c>
      <c r="G3970" s="210" t="s">
        <v>4878</v>
      </c>
      <c r="H3970" s="211">
        <v>300</v>
      </c>
      <c r="I3970" s="211">
        <v>50</v>
      </c>
      <c r="J3970" s="211">
        <v>4</v>
      </c>
      <c r="K3970" s="212">
        <v>334.46108940972033</v>
      </c>
      <c r="L3970" s="212">
        <v>274.15794270835778</v>
      </c>
      <c r="M3970" s="212">
        <v>3</v>
      </c>
      <c r="N3970" s="213" t="s">
        <v>224</v>
      </c>
      <c r="O3970" s="213" t="s">
        <v>224</v>
      </c>
      <c r="P3970" s="214" t="s">
        <v>225</v>
      </c>
      <c r="Q3970" s="144"/>
    </row>
    <row r="3971" spans="5:17" x14ac:dyDescent="0.2">
      <c r="E3971" s="208" t="s">
        <v>2391</v>
      </c>
      <c r="F3971" s="209" t="s">
        <v>4876</v>
      </c>
      <c r="G3971" s="210" t="s">
        <v>4879</v>
      </c>
      <c r="H3971" s="211">
        <v>300</v>
      </c>
      <c r="I3971" s="211">
        <v>50</v>
      </c>
      <c r="J3971" s="211">
        <v>4</v>
      </c>
      <c r="K3971" s="212">
        <v>743.08442274299</v>
      </c>
      <c r="L3971" s="212">
        <v>49.912317708453067</v>
      </c>
      <c r="M3971" s="212">
        <v>3.2</v>
      </c>
      <c r="N3971" s="213" t="s">
        <v>224</v>
      </c>
      <c r="O3971" s="213" t="s">
        <v>225</v>
      </c>
      <c r="P3971" s="214" t="s">
        <v>225</v>
      </c>
      <c r="Q3971" s="144"/>
    </row>
    <row r="3972" spans="5:17" x14ac:dyDescent="0.2">
      <c r="E3972" s="208" t="s">
        <v>2391</v>
      </c>
      <c r="F3972" s="209" t="s">
        <v>4880</v>
      </c>
      <c r="G3972" s="210" t="s">
        <v>4880</v>
      </c>
      <c r="H3972" s="211">
        <v>300</v>
      </c>
      <c r="I3972" s="211">
        <v>50</v>
      </c>
      <c r="J3972" s="211">
        <v>4</v>
      </c>
      <c r="K3972" s="212">
        <v>209.86222222217768</v>
      </c>
      <c r="L3972" s="212">
        <v>188.6877777777263</v>
      </c>
      <c r="M3972" s="212">
        <v>4</v>
      </c>
      <c r="N3972" s="213" t="s">
        <v>225</v>
      </c>
      <c r="O3972" s="213" t="s">
        <v>224</v>
      </c>
      <c r="P3972" s="214" t="s">
        <v>225</v>
      </c>
      <c r="Q3972" s="144"/>
    </row>
    <row r="3973" spans="5:17" x14ac:dyDescent="0.2">
      <c r="E3973" s="208" t="s">
        <v>7822</v>
      </c>
      <c r="F3973" s="209" t="s">
        <v>448</v>
      </c>
      <c r="G3973" s="210" t="s">
        <v>448</v>
      </c>
      <c r="H3973" s="211">
        <v>20</v>
      </c>
      <c r="I3973" s="211">
        <v>10</v>
      </c>
      <c r="J3973" s="211">
        <v>4</v>
      </c>
      <c r="K3973" s="212">
        <v>0</v>
      </c>
      <c r="L3973" s="212">
        <v>0</v>
      </c>
      <c r="M3973" s="212">
        <v>0</v>
      </c>
      <c r="N3973" s="213" t="s">
        <v>225</v>
      </c>
      <c r="O3973" s="213" t="s">
        <v>225</v>
      </c>
      <c r="P3973" s="214" t="s">
        <v>225</v>
      </c>
      <c r="Q3973" s="144"/>
    </row>
    <row r="3974" spans="5:17" x14ac:dyDescent="0.2">
      <c r="E3974" s="208" t="s">
        <v>7276</v>
      </c>
      <c r="F3974" s="209" t="s">
        <v>4948</v>
      </c>
      <c r="G3974" s="210" t="s">
        <v>4948</v>
      </c>
      <c r="H3974" s="211">
        <v>20</v>
      </c>
      <c r="I3974" s="211">
        <v>10</v>
      </c>
      <c r="J3974" s="211">
        <v>4</v>
      </c>
      <c r="K3974" s="212">
        <v>41.21000208258404</v>
      </c>
      <c r="L3974" s="212">
        <v>259.79432299801169</v>
      </c>
      <c r="M3974" s="212">
        <v>2.2000000000000002</v>
      </c>
      <c r="N3974" s="213" t="s">
        <v>224</v>
      </c>
      <c r="O3974" s="213" t="s">
        <v>224</v>
      </c>
      <c r="P3974" s="214" t="s">
        <v>225</v>
      </c>
      <c r="Q3974" s="144"/>
    </row>
    <row r="3975" spans="5:17" x14ac:dyDescent="0.2">
      <c r="E3975" s="208" t="s">
        <v>3375</v>
      </c>
      <c r="F3975" s="209" t="s">
        <v>5029</v>
      </c>
      <c r="G3975" s="210" t="s">
        <v>3565</v>
      </c>
      <c r="H3975" s="211">
        <v>20</v>
      </c>
      <c r="I3975" s="211">
        <v>10</v>
      </c>
      <c r="J3975" s="211">
        <v>4</v>
      </c>
      <c r="K3975" s="212">
        <v>6.1818090452261298</v>
      </c>
      <c r="L3975" s="212">
        <v>4.2844221105777018</v>
      </c>
      <c r="M3975" s="212">
        <v>0.91809045226130648</v>
      </c>
      <c r="N3975" s="213" t="s">
        <v>4565</v>
      </c>
      <c r="O3975" s="213" t="s">
        <v>4565</v>
      </c>
      <c r="P3975" s="214" t="s">
        <v>4565</v>
      </c>
      <c r="Q3975" s="144"/>
    </row>
    <row r="3976" spans="5:17" x14ac:dyDescent="0.2">
      <c r="E3976" s="208" t="s">
        <v>3375</v>
      </c>
      <c r="F3976" s="209" t="s">
        <v>5029</v>
      </c>
      <c r="G3976" s="210" t="s">
        <v>3566</v>
      </c>
      <c r="H3976" s="211">
        <v>20</v>
      </c>
      <c r="I3976" s="211">
        <v>10</v>
      </c>
      <c r="J3976" s="211">
        <v>4</v>
      </c>
      <c r="K3976" s="212">
        <v>9.2523115577545045</v>
      </c>
      <c r="L3976" s="212">
        <v>4.6159547738883475</v>
      </c>
      <c r="M3976" s="212">
        <v>0.91809045226130648</v>
      </c>
      <c r="N3976" s="213" t="s">
        <v>4565</v>
      </c>
      <c r="O3976" s="213" t="s">
        <v>4565</v>
      </c>
      <c r="P3976" s="214" t="s">
        <v>4565</v>
      </c>
      <c r="Q3976" s="144"/>
    </row>
    <row r="3977" spans="5:17" x14ac:dyDescent="0.2">
      <c r="E3977" s="208" t="s">
        <v>7835</v>
      </c>
      <c r="F3977" s="209" t="s">
        <v>4954</v>
      </c>
      <c r="G3977" s="210" t="s">
        <v>4954</v>
      </c>
      <c r="H3977" s="211">
        <v>20</v>
      </c>
      <c r="I3977" s="211">
        <v>10</v>
      </c>
      <c r="J3977" s="211">
        <v>4</v>
      </c>
      <c r="K3977" s="212">
        <v>4.9420469300720429</v>
      </c>
      <c r="L3977" s="212">
        <v>23.516499622984234</v>
      </c>
      <c r="M3977" s="212">
        <v>0.64890467732386026</v>
      </c>
      <c r="N3977" s="213" t="s">
        <v>4565</v>
      </c>
      <c r="O3977" s="213" t="s">
        <v>4565</v>
      </c>
      <c r="P3977" s="214" t="s">
        <v>4565</v>
      </c>
      <c r="Q3977" s="144"/>
    </row>
    <row r="3978" spans="5:17" x14ac:dyDescent="0.2">
      <c r="E3978" s="208" t="s">
        <v>7805</v>
      </c>
      <c r="F3978" s="209" t="s">
        <v>7806</v>
      </c>
      <c r="G3978" s="210" t="s">
        <v>4994</v>
      </c>
      <c r="H3978" s="211">
        <v>20</v>
      </c>
      <c r="I3978" s="211">
        <v>10</v>
      </c>
      <c r="J3978" s="211">
        <v>4</v>
      </c>
      <c r="K3978" s="212">
        <v>1.9588023952083675</v>
      </c>
      <c r="L3978" s="212">
        <v>17.65005988018736</v>
      </c>
      <c r="M3978" s="212">
        <v>0.93772455089820339</v>
      </c>
      <c r="N3978" s="213" t="s">
        <v>4565</v>
      </c>
      <c r="O3978" s="213" t="s">
        <v>4565</v>
      </c>
      <c r="P3978" s="214" t="s">
        <v>4565</v>
      </c>
      <c r="Q3978" s="144"/>
    </row>
    <row r="3979" spans="5:17" x14ac:dyDescent="0.2">
      <c r="E3979" s="208" t="s">
        <v>7821</v>
      </c>
      <c r="F3979" s="209" t="s">
        <v>4938</v>
      </c>
      <c r="G3979" s="210" t="s">
        <v>4938</v>
      </c>
      <c r="H3979" s="211">
        <v>20</v>
      </c>
      <c r="I3979" s="211">
        <v>10</v>
      </c>
      <c r="J3979" s="211">
        <v>4</v>
      </c>
      <c r="K3979" s="212">
        <v>34.511140368188549</v>
      </c>
      <c r="L3979" s="212">
        <v>283.76998944107009</v>
      </c>
      <c r="M3979" s="212">
        <v>2.2000000000000002</v>
      </c>
      <c r="N3979" s="213" t="s">
        <v>224</v>
      </c>
      <c r="O3979" s="213" t="s">
        <v>224</v>
      </c>
      <c r="P3979" s="214" t="s">
        <v>225</v>
      </c>
      <c r="Q3979" s="144"/>
    </row>
    <row r="3980" spans="5:17" x14ac:dyDescent="0.2">
      <c r="E3980" s="208" t="s">
        <v>7821</v>
      </c>
      <c r="F3980" s="209" t="s">
        <v>4939</v>
      </c>
      <c r="G3980" s="210" t="s">
        <v>4939</v>
      </c>
      <c r="H3980" s="211">
        <v>20</v>
      </c>
      <c r="I3980" s="211">
        <v>10</v>
      </c>
      <c r="J3980" s="211">
        <v>4</v>
      </c>
      <c r="K3980" s="212">
        <v>14.866746783556264</v>
      </c>
      <c r="L3980" s="212">
        <v>1954.403349376651</v>
      </c>
      <c r="M3980" s="212">
        <v>1</v>
      </c>
      <c r="N3980" s="213" t="s">
        <v>225</v>
      </c>
      <c r="O3980" s="213" t="s">
        <v>224</v>
      </c>
      <c r="P3980" s="214" t="s">
        <v>225</v>
      </c>
      <c r="Q3980" s="144"/>
    </row>
    <row r="3981" spans="5:17" x14ac:dyDescent="0.2">
      <c r="E3981" s="208" t="s">
        <v>7786</v>
      </c>
      <c r="F3981" s="209" t="s">
        <v>5022</v>
      </c>
      <c r="G3981" s="210" t="s">
        <v>3498</v>
      </c>
      <c r="H3981" s="211">
        <v>300</v>
      </c>
      <c r="I3981" s="211">
        <v>100</v>
      </c>
      <c r="J3981" s="211">
        <v>8</v>
      </c>
      <c r="K3981" s="212">
        <v>8616.2000000000007</v>
      </c>
      <c r="L3981" s="212">
        <v>0</v>
      </c>
      <c r="M3981" s="212">
        <v>0</v>
      </c>
      <c r="N3981" s="213" t="s">
        <v>224</v>
      </c>
      <c r="O3981" s="213" t="s">
        <v>225</v>
      </c>
      <c r="P3981" s="214" t="s">
        <v>225</v>
      </c>
      <c r="Q3981" s="144"/>
    </row>
    <row r="3982" spans="5:17" x14ac:dyDescent="0.2">
      <c r="E3982" s="208" t="s">
        <v>7786</v>
      </c>
      <c r="F3982" s="209" t="s">
        <v>5022</v>
      </c>
      <c r="G3982" s="210" t="s">
        <v>3499</v>
      </c>
      <c r="H3982" s="211">
        <v>300</v>
      </c>
      <c r="I3982" s="211">
        <v>100</v>
      </c>
      <c r="J3982" s="211">
        <v>8</v>
      </c>
      <c r="K3982" s="212">
        <v>5729.9000000000005</v>
      </c>
      <c r="L3982" s="212">
        <v>140.4</v>
      </c>
      <c r="M3982" s="212">
        <v>1</v>
      </c>
      <c r="N3982" s="213" t="s">
        <v>224</v>
      </c>
      <c r="O3982" s="213" t="s">
        <v>224</v>
      </c>
      <c r="P3982" s="214" t="s">
        <v>225</v>
      </c>
      <c r="Q3982" s="144"/>
    </row>
    <row r="3983" spans="5:17" x14ac:dyDescent="0.2">
      <c r="E3983" s="208" t="s">
        <v>7786</v>
      </c>
      <c r="F3983" s="209" t="s">
        <v>5022</v>
      </c>
      <c r="G3983" s="210" t="s">
        <v>3500</v>
      </c>
      <c r="H3983" s="211">
        <v>300</v>
      </c>
      <c r="I3983" s="211">
        <v>100</v>
      </c>
      <c r="J3983" s="211">
        <v>8</v>
      </c>
      <c r="K3983" s="212">
        <v>7136.4000000000005</v>
      </c>
      <c r="L3983" s="212">
        <v>122.38</v>
      </c>
      <c r="M3983" s="212">
        <v>1.2000000000000002</v>
      </c>
      <c r="N3983" s="213" t="s">
        <v>224</v>
      </c>
      <c r="O3983" s="213" t="s">
        <v>224</v>
      </c>
      <c r="P3983" s="214" t="s">
        <v>225</v>
      </c>
      <c r="Q3983" s="144"/>
    </row>
    <row r="3984" spans="5:17" x14ac:dyDescent="0.2">
      <c r="E3984" s="208" t="s">
        <v>7786</v>
      </c>
      <c r="F3984" s="209" t="s">
        <v>5030</v>
      </c>
      <c r="G3984" s="210" t="s">
        <v>3501</v>
      </c>
      <c r="H3984" s="211">
        <v>300</v>
      </c>
      <c r="I3984" s="211">
        <v>100</v>
      </c>
      <c r="J3984" s="211">
        <v>8</v>
      </c>
      <c r="K3984" s="212">
        <v>5413.5000000000118</v>
      </c>
      <c r="L3984" s="212">
        <v>2476.6799999999885</v>
      </c>
      <c r="M3984" s="212">
        <v>3.0600000000000005</v>
      </c>
      <c r="N3984" s="213" t="s">
        <v>224</v>
      </c>
      <c r="O3984" s="213" t="s">
        <v>224</v>
      </c>
      <c r="P3984" s="214" t="s">
        <v>225</v>
      </c>
      <c r="Q3984" s="144"/>
    </row>
    <row r="3985" spans="5:17" x14ac:dyDescent="0.2">
      <c r="E3985" s="208" t="s">
        <v>7786</v>
      </c>
      <c r="F3985" s="209" t="s">
        <v>5030</v>
      </c>
      <c r="G3985" s="210" t="s">
        <v>3502</v>
      </c>
      <c r="H3985" s="211">
        <v>300</v>
      </c>
      <c r="I3985" s="211">
        <v>100</v>
      </c>
      <c r="J3985" s="211">
        <v>8</v>
      </c>
      <c r="K3985" s="212">
        <v>6184.800000000012</v>
      </c>
      <c r="L3985" s="212">
        <v>2431.3999999999883</v>
      </c>
      <c r="M3985" s="212">
        <v>0</v>
      </c>
      <c r="N3985" s="213" t="s">
        <v>224</v>
      </c>
      <c r="O3985" s="213" t="s">
        <v>224</v>
      </c>
      <c r="P3985" s="214" t="s">
        <v>225</v>
      </c>
      <c r="Q3985" s="144"/>
    </row>
    <row r="3986" spans="5:17" x14ac:dyDescent="0.2">
      <c r="E3986" s="208" t="s">
        <v>7786</v>
      </c>
      <c r="F3986" s="209" t="s">
        <v>5030</v>
      </c>
      <c r="G3986" s="210" t="s">
        <v>3503</v>
      </c>
      <c r="H3986" s="211">
        <v>300</v>
      </c>
      <c r="I3986" s="211">
        <v>100</v>
      </c>
      <c r="J3986" s="211">
        <v>8</v>
      </c>
      <c r="K3986" s="212">
        <v>6160.800000000012</v>
      </c>
      <c r="L3986" s="212">
        <v>2455.3999999999883</v>
      </c>
      <c r="M3986" s="212">
        <v>0.2</v>
      </c>
      <c r="N3986" s="213" t="s">
        <v>224</v>
      </c>
      <c r="O3986" s="213" t="s">
        <v>224</v>
      </c>
      <c r="P3986" s="214" t="s">
        <v>225</v>
      </c>
      <c r="Q3986" s="144"/>
    </row>
    <row r="3987" spans="5:17" x14ac:dyDescent="0.2">
      <c r="E3987" s="208" t="s">
        <v>7786</v>
      </c>
      <c r="F3987" s="209" t="s">
        <v>5030</v>
      </c>
      <c r="G3987" s="210" t="s">
        <v>3504</v>
      </c>
      <c r="H3987" s="211">
        <v>300</v>
      </c>
      <c r="I3987" s="211">
        <v>100</v>
      </c>
      <c r="J3987" s="211">
        <v>8</v>
      </c>
      <c r="K3987" s="212">
        <v>6184.800000000012</v>
      </c>
      <c r="L3987" s="212">
        <v>2431.3999999999883</v>
      </c>
      <c r="M3987" s="212">
        <v>0</v>
      </c>
      <c r="N3987" s="213" t="s">
        <v>224</v>
      </c>
      <c r="O3987" s="213" t="s">
        <v>224</v>
      </c>
      <c r="P3987" s="214" t="s">
        <v>225</v>
      </c>
      <c r="Q3987" s="144"/>
    </row>
    <row r="3988" spans="5:17" x14ac:dyDescent="0.2">
      <c r="E3988" s="208" t="s">
        <v>7786</v>
      </c>
      <c r="F3988" s="209" t="s">
        <v>5030</v>
      </c>
      <c r="G3988" s="210" t="s">
        <v>3505</v>
      </c>
      <c r="H3988" s="211">
        <v>300</v>
      </c>
      <c r="I3988" s="211">
        <v>100</v>
      </c>
      <c r="J3988" s="211">
        <v>8</v>
      </c>
      <c r="K3988" s="212">
        <v>5687.1000000000122</v>
      </c>
      <c r="L3988" s="212">
        <v>2495.1799999999885</v>
      </c>
      <c r="M3988" s="212">
        <v>2.2000000000000002</v>
      </c>
      <c r="N3988" s="213" t="s">
        <v>224</v>
      </c>
      <c r="O3988" s="213" t="s">
        <v>224</v>
      </c>
      <c r="P3988" s="214" t="s">
        <v>225</v>
      </c>
      <c r="Q3988" s="144"/>
    </row>
    <row r="3989" spans="5:17" x14ac:dyDescent="0.2">
      <c r="E3989" s="208" t="s">
        <v>7786</v>
      </c>
      <c r="F3989" s="209" t="s">
        <v>5030</v>
      </c>
      <c r="G3989" s="210" t="s">
        <v>3506</v>
      </c>
      <c r="H3989" s="211">
        <v>300</v>
      </c>
      <c r="I3989" s="211">
        <v>100</v>
      </c>
      <c r="J3989" s="211">
        <v>8</v>
      </c>
      <c r="K3989" s="212">
        <v>5375.1000000000122</v>
      </c>
      <c r="L3989" s="212">
        <v>2529.7599999999884</v>
      </c>
      <c r="M3989" s="212">
        <v>3.7600000000000002</v>
      </c>
      <c r="N3989" s="213" t="s">
        <v>224</v>
      </c>
      <c r="O3989" s="213" t="s">
        <v>224</v>
      </c>
      <c r="P3989" s="214" t="s">
        <v>225</v>
      </c>
      <c r="Q3989" s="144"/>
    </row>
    <row r="3990" spans="5:17" x14ac:dyDescent="0.2">
      <c r="E3990" s="208" t="s">
        <v>7786</v>
      </c>
      <c r="F3990" s="209" t="s">
        <v>5030</v>
      </c>
      <c r="G3990" s="210" t="s">
        <v>3507</v>
      </c>
      <c r="H3990" s="211">
        <v>300</v>
      </c>
      <c r="I3990" s="211">
        <v>100</v>
      </c>
      <c r="J3990" s="211">
        <v>8</v>
      </c>
      <c r="K3990" s="212">
        <v>5357.0200000000114</v>
      </c>
      <c r="L3990" s="212">
        <v>2482.9799999999886</v>
      </c>
      <c r="M3990" s="212">
        <v>1.1000000000000001</v>
      </c>
      <c r="N3990" s="213" t="s">
        <v>224</v>
      </c>
      <c r="O3990" s="213" t="s">
        <v>224</v>
      </c>
      <c r="P3990" s="214" t="s">
        <v>225</v>
      </c>
      <c r="Q3990" s="144"/>
    </row>
    <row r="3991" spans="5:17" x14ac:dyDescent="0.2">
      <c r="E3991" s="208" t="s">
        <v>7786</v>
      </c>
      <c r="F3991" s="209" t="s">
        <v>5030</v>
      </c>
      <c r="G3991" s="210" t="s">
        <v>3508</v>
      </c>
      <c r="H3991" s="211">
        <v>300</v>
      </c>
      <c r="I3991" s="211">
        <v>100</v>
      </c>
      <c r="J3991" s="211">
        <v>8</v>
      </c>
      <c r="K3991" s="212">
        <v>6184.800000000012</v>
      </c>
      <c r="L3991" s="212">
        <v>2431.3999999999883</v>
      </c>
      <c r="M3991" s="212">
        <v>0</v>
      </c>
      <c r="N3991" s="213" t="s">
        <v>224</v>
      </c>
      <c r="O3991" s="213" t="s">
        <v>224</v>
      </c>
      <c r="P3991" s="214" t="s">
        <v>225</v>
      </c>
      <c r="Q3991" s="144"/>
    </row>
    <row r="3992" spans="5:17" x14ac:dyDescent="0.2">
      <c r="E3992" s="208" t="s">
        <v>7786</v>
      </c>
      <c r="F3992" s="209" t="s">
        <v>5030</v>
      </c>
      <c r="G3992" s="210" t="s">
        <v>3509</v>
      </c>
      <c r="H3992" s="211">
        <v>300</v>
      </c>
      <c r="I3992" s="211">
        <v>100</v>
      </c>
      <c r="J3992" s="211">
        <v>8</v>
      </c>
      <c r="K3992" s="212">
        <v>6184.0000000000118</v>
      </c>
      <c r="L3992" s="212">
        <v>2431.3999999999883</v>
      </c>
      <c r="M3992" s="212">
        <v>0</v>
      </c>
      <c r="N3992" s="213" t="s">
        <v>224</v>
      </c>
      <c r="O3992" s="213" t="s">
        <v>224</v>
      </c>
      <c r="P3992" s="214" t="s">
        <v>225</v>
      </c>
      <c r="Q3992" s="144"/>
    </row>
    <row r="3993" spans="5:17" x14ac:dyDescent="0.2">
      <c r="E3993" s="208" t="s">
        <v>7786</v>
      </c>
      <c r="F3993" s="209" t="s">
        <v>5030</v>
      </c>
      <c r="G3993" s="210" t="s">
        <v>3510</v>
      </c>
      <c r="H3993" s="211">
        <v>300</v>
      </c>
      <c r="I3993" s="211">
        <v>100</v>
      </c>
      <c r="J3993" s="211">
        <v>8</v>
      </c>
      <c r="K3993" s="212">
        <v>5424.2400000000125</v>
      </c>
      <c r="L3993" s="212">
        <v>2483.2799999999884</v>
      </c>
      <c r="M3993" s="212">
        <v>2.58</v>
      </c>
      <c r="N3993" s="213" t="s">
        <v>224</v>
      </c>
      <c r="O3993" s="213" t="s">
        <v>224</v>
      </c>
      <c r="P3993" s="214" t="s">
        <v>225</v>
      </c>
      <c r="Q3993" s="144"/>
    </row>
    <row r="3994" spans="5:17" x14ac:dyDescent="0.2">
      <c r="E3994" s="208" t="s">
        <v>2391</v>
      </c>
      <c r="F3994" s="209" t="s">
        <v>4883</v>
      </c>
      <c r="G3994" s="210" t="s">
        <v>4884</v>
      </c>
      <c r="H3994" s="211">
        <v>300</v>
      </c>
      <c r="I3994" s="211">
        <v>50</v>
      </c>
      <c r="J3994" s="211">
        <v>4</v>
      </c>
      <c r="K3994" s="212">
        <v>165.84770934634116</v>
      </c>
      <c r="L3994" s="212">
        <v>128.75473181515946</v>
      </c>
      <c r="M3994" s="212">
        <v>2.2000000000000002</v>
      </c>
      <c r="N3994" s="213" t="s">
        <v>225</v>
      </c>
      <c r="O3994" s="213" t="s">
        <v>224</v>
      </c>
      <c r="P3994" s="214" t="s">
        <v>225</v>
      </c>
      <c r="Q3994" s="144"/>
    </row>
    <row r="3995" spans="5:17" x14ac:dyDescent="0.2">
      <c r="E3995" s="208" t="s">
        <v>2391</v>
      </c>
      <c r="F3995" s="209" t="s">
        <v>4883</v>
      </c>
      <c r="G3995" s="210" t="s">
        <v>4885</v>
      </c>
      <c r="H3995" s="211">
        <v>300</v>
      </c>
      <c r="I3995" s="211">
        <v>50</v>
      </c>
      <c r="J3995" s="211">
        <v>4</v>
      </c>
      <c r="K3995" s="212">
        <v>464.36666666659295</v>
      </c>
      <c r="L3995" s="212">
        <v>534.38562694025393</v>
      </c>
      <c r="M3995" s="212">
        <v>2.6</v>
      </c>
      <c r="N3995" s="213" t="s">
        <v>224</v>
      </c>
      <c r="O3995" s="213" t="s">
        <v>224</v>
      </c>
      <c r="P3995" s="214" t="s">
        <v>225</v>
      </c>
      <c r="Q3995" s="144"/>
    </row>
    <row r="3996" spans="5:17" x14ac:dyDescent="0.2">
      <c r="E3996" s="208" t="s">
        <v>3381</v>
      </c>
      <c r="F3996" s="209" t="s">
        <v>5031</v>
      </c>
      <c r="G3996" s="210" t="s">
        <v>3553</v>
      </c>
      <c r="H3996" s="211">
        <v>300</v>
      </c>
      <c r="I3996" s="211">
        <v>100</v>
      </c>
      <c r="J3996" s="211">
        <v>8</v>
      </c>
      <c r="K3996" s="212">
        <v>1045.1400000000001</v>
      </c>
      <c r="L3996" s="212">
        <v>186.2933333333186</v>
      </c>
      <c r="M3996" s="212">
        <v>1.4000000000000001</v>
      </c>
      <c r="N3996" s="213" t="s">
        <v>224</v>
      </c>
      <c r="O3996" s="213" t="s">
        <v>224</v>
      </c>
      <c r="P3996" s="214" t="s">
        <v>225</v>
      </c>
      <c r="Q3996" s="144"/>
    </row>
    <row r="3997" spans="5:17" x14ac:dyDescent="0.2">
      <c r="E3997" s="208" t="s">
        <v>3381</v>
      </c>
      <c r="F3997" s="209" t="s">
        <v>5031</v>
      </c>
      <c r="G3997" s="210" t="s">
        <v>3554</v>
      </c>
      <c r="H3997" s="211">
        <v>300</v>
      </c>
      <c r="I3997" s="211">
        <v>100</v>
      </c>
      <c r="J3997" s="211">
        <v>8</v>
      </c>
      <c r="K3997" s="212">
        <v>1525.6600000000003</v>
      </c>
      <c r="L3997" s="212">
        <v>264.09333333331864</v>
      </c>
      <c r="M3997" s="212">
        <v>1.4000000000000001</v>
      </c>
      <c r="N3997" s="213" t="s">
        <v>224</v>
      </c>
      <c r="O3997" s="213" t="s">
        <v>224</v>
      </c>
      <c r="P3997" s="214" t="s">
        <v>225</v>
      </c>
      <c r="Q3997" s="144"/>
    </row>
    <row r="3998" spans="5:17" x14ac:dyDescent="0.2">
      <c r="E3998" s="208" t="s">
        <v>3381</v>
      </c>
      <c r="F3998" s="209" t="s">
        <v>5031</v>
      </c>
      <c r="G3998" s="210" t="s">
        <v>3555</v>
      </c>
      <c r="H3998" s="211">
        <v>300</v>
      </c>
      <c r="I3998" s="211">
        <v>100</v>
      </c>
      <c r="J3998" s="211">
        <v>8</v>
      </c>
      <c r="K3998" s="212">
        <v>2081.34</v>
      </c>
      <c r="L3998" s="212">
        <v>319.39666666665812</v>
      </c>
      <c r="M3998" s="212">
        <v>2.6</v>
      </c>
      <c r="N3998" s="213" t="s">
        <v>224</v>
      </c>
      <c r="O3998" s="213" t="s">
        <v>224</v>
      </c>
      <c r="P3998" s="214" t="s">
        <v>225</v>
      </c>
      <c r="Q3998" s="144"/>
    </row>
    <row r="3999" spans="5:17" x14ac:dyDescent="0.2">
      <c r="E3999" s="208" t="s">
        <v>40</v>
      </c>
      <c r="F3999" s="209" t="s">
        <v>4886</v>
      </c>
      <c r="G3999" s="210" t="s">
        <v>4886</v>
      </c>
      <c r="H3999" s="211">
        <v>20</v>
      </c>
      <c r="I3999" s="211">
        <v>10</v>
      </c>
      <c r="J3999" s="211">
        <v>4</v>
      </c>
      <c r="K3999" s="212">
        <v>52.492406428574384</v>
      </c>
      <c r="L3999" s="212">
        <v>196.11049821288725</v>
      </c>
      <c r="M3999" s="212">
        <v>0.2</v>
      </c>
      <c r="N3999" s="213" t="s">
        <v>224</v>
      </c>
      <c r="O3999" s="213" t="s">
        <v>224</v>
      </c>
      <c r="P3999" s="214" t="s">
        <v>225</v>
      </c>
      <c r="Q3999" s="144"/>
    </row>
    <row r="4000" spans="5:17" x14ac:dyDescent="0.2">
      <c r="E4000" s="208" t="s">
        <v>7800</v>
      </c>
      <c r="F4000" s="209" t="s">
        <v>4887</v>
      </c>
      <c r="G4000" s="210" t="s">
        <v>4887</v>
      </c>
      <c r="H4000" s="211">
        <v>20</v>
      </c>
      <c r="I4000" s="211">
        <v>10</v>
      </c>
      <c r="J4000" s="211">
        <v>4</v>
      </c>
      <c r="K4000" s="212">
        <v>32.39259259261889</v>
      </c>
      <c r="L4000" s="212">
        <v>9.8194949495003492</v>
      </c>
      <c r="M4000" s="212">
        <v>0</v>
      </c>
      <c r="N4000" s="213" t="s">
        <v>224</v>
      </c>
      <c r="O4000" s="213" t="s">
        <v>225</v>
      </c>
      <c r="P4000" s="214" t="s">
        <v>225</v>
      </c>
      <c r="Q4000" s="144"/>
    </row>
    <row r="4001" spans="5:17" x14ac:dyDescent="0.2">
      <c r="E4001" s="208" t="s">
        <v>7786</v>
      </c>
      <c r="F4001" s="209" t="s">
        <v>5032</v>
      </c>
      <c r="G4001" s="210" t="s">
        <v>3511</v>
      </c>
      <c r="H4001" s="211">
        <v>300</v>
      </c>
      <c r="I4001" s="211">
        <v>50</v>
      </c>
      <c r="J4001" s="211">
        <v>4</v>
      </c>
      <c r="K4001" s="212">
        <v>804.90333333336991</v>
      </c>
      <c r="L4001" s="212">
        <v>182.42344379471135</v>
      </c>
      <c r="M4001" s="212">
        <v>5.8000000000000007</v>
      </c>
      <c r="N4001" s="213" t="s">
        <v>224</v>
      </c>
      <c r="O4001" s="213" t="s">
        <v>224</v>
      </c>
      <c r="P4001" s="214" t="s">
        <v>224</v>
      </c>
      <c r="Q4001" s="144"/>
    </row>
    <row r="4002" spans="5:17" x14ac:dyDescent="0.2">
      <c r="E4002" s="208" t="s">
        <v>7786</v>
      </c>
      <c r="F4002" s="209" t="s">
        <v>5032</v>
      </c>
      <c r="G4002" s="210" t="s">
        <v>3512</v>
      </c>
      <c r="H4002" s="211">
        <v>300</v>
      </c>
      <c r="I4002" s="211">
        <v>50</v>
      </c>
      <c r="J4002" s="211">
        <v>4</v>
      </c>
      <c r="K4002" s="212">
        <v>956.65000000003283</v>
      </c>
      <c r="L4002" s="212">
        <v>88.501267056498932</v>
      </c>
      <c r="M4002" s="212">
        <v>4.4000000000000004</v>
      </c>
      <c r="N4002" s="213" t="s">
        <v>224</v>
      </c>
      <c r="O4002" s="213" t="s">
        <v>224</v>
      </c>
      <c r="P4002" s="214" t="s">
        <v>224</v>
      </c>
      <c r="Q4002" s="144"/>
    </row>
    <row r="4003" spans="5:17" x14ac:dyDescent="0.2">
      <c r="E4003" s="208" t="s">
        <v>7786</v>
      </c>
      <c r="F4003" s="209" t="s">
        <v>5032</v>
      </c>
      <c r="G4003" s="210" t="s">
        <v>3513</v>
      </c>
      <c r="H4003" s="211">
        <v>300</v>
      </c>
      <c r="I4003" s="211">
        <v>50</v>
      </c>
      <c r="J4003" s="211">
        <v>4</v>
      </c>
      <c r="K4003" s="212">
        <v>665.46</v>
      </c>
      <c r="L4003" s="212">
        <v>1458.0999450548127</v>
      </c>
      <c r="M4003" s="212">
        <v>14.200000000000001</v>
      </c>
      <c r="N4003" s="213" t="s">
        <v>224</v>
      </c>
      <c r="O4003" s="213" t="s">
        <v>224</v>
      </c>
      <c r="P4003" s="214" t="s">
        <v>224</v>
      </c>
      <c r="Q4003" s="145"/>
    </row>
    <row r="4004" spans="5:17" x14ac:dyDescent="0.2">
      <c r="E4004" s="208" t="s">
        <v>7786</v>
      </c>
      <c r="F4004" s="209" t="s">
        <v>5022</v>
      </c>
      <c r="G4004" s="210" t="s">
        <v>3514</v>
      </c>
      <c r="H4004" s="211">
        <v>300</v>
      </c>
      <c r="I4004" s="211">
        <v>50</v>
      </c>
      <c r="J4004" s="211">
        <v>4</v>
      </c>
      <c r="K4004" s="212">
        <v>7434.68</v>
      </c>
      <c r="L4004" s="212">
        <v>85.52000000000001</v>
      </c>
      <c r="M4004" s="212">
        <v>1.2000000000000002</v>
      </c>
      <c r="N4004" s="213" t="s">
        <v>224</v>
      </c>
      <c r="O4004" s="213" t="s">
        <v>224</v>
      </c>
      <c r="P4004" s="214" t="s">
        <v>225</v>
      </c>
      <c r="Q4004" s="144"/>
    </row>
    <row r="4005" spans="5:17" x14ac:dyDescent="0.2">
      <c r="E4005" s="208" t="s">
        <v>3358</v>
      </c>
      <c r="F4005" s="209" t="s">
        <v>5016</v>
      </c>
      <c r="G4005" s="210" t="s">
        <v>3476</v>
      </c>
      <c r="H4005" s="211">
        <v>300</v>
      </c>
      <c r="I4005" s="211">
        <v>50</v>
      </c>
      <c r="J4005" s="211">
        <v>4</v>
      </c>
      <c r="K4005" s="212">
        <v>97.103333333311596</v>
      </c>
      <c r="L4005" s="212">
        <v>370.03121774196813</v>
      </c>
      <c r="M4005" s="212">
        <v>11.8</v>
      </c>
      <c r="N4005" s="213" t="s">
        <v>225</v>
      </c>
      <c r="O4005" s="213" t="s">
        <v>224</v>
      </c>
      <c r="P4005" s="214" t="s">
        <v>224</v>
      </c>
      <c r="Q4005" s="144"/>
    </row>
    <row r="4006" spans="5:17" x14ac:dyDescent="0.2">
      <c r="E4006" s="208" t="s">
        <v>40</v>
      </c>
      <c r="F4006" s="209" t="s">
        <v>4889</v>
      </c>
      <c r="G4006" s="210" t="s">
        <v>4889</v>
      </c>
      <c r="H4006" s="211">
        <v>20</v>
      </c>
      <c r="I4006" s="211">
        <v>10</v>
      </c>
      <c r="J4006" s="211">
        <v>4</v>
      </c>
      <c r="K4006" s="212">
        <v>18.691728395120141</v>
      </c>
      <c r="L4006" s="212">
        <v>155.94637603717817</v>
      </c>
      <c r="M4006" s="212">
        <v>1.4000000000000001</v>
      </c>
      <c r="N4006" s="213" t="s">
        <v>225</v>
      </c>
      <c r="O4006" s="213" t="s">
        <v>224</v>
      </c>
      <c r="P4006" s="214" t="s">
        <v>225</v>
      </c>
      <c r="Q4006" s="144"/>
    </row>
    <row r="4007" spans="5:17" x14ac:dyDescent="0.2">
      <c r="E4007" s="208" t="s">
        <v>7786</v>
      </c>
      <c r="F4007" s="209" t="s">
        <v>5032</v>
      </c>
      <c r="G4007" s="210" t="s">
        <v>3515</v>
      </c>
      <c r="H4007" s="211">
        <v>750</v>
      </c>
      <c r="I4007" s="211">
        <v>200</v>
      </c>
      <c r="J4007" s="211">
        <v>12</v>
      </c>
      <c r="K4007" s="212">
        <v>143.70234414538365</v>
      </c>
      <c r="L4007" s="212">
        <v>329.77054888661598</v>
      </c>
      <c r="M4007" s="212">
        <v>7.06</v>
      </c>
      <c r="N4007" s="213" t="s">
        <v>225</v>
      </c>
      <c r="O4007" s="213" t="s">
        <v>224</v>
      </c>
      <c r="P4007" s="214" t="s">
        <v>225</v>
      </c>
      <c r="Q4007" s="144"/>
    </row>
    <row r="4008" spans="5:17" x14ac:dyDescent="0.2">
      <c r="E4008" s="208" t="s">
        <v>7786</v>
      </c>
      <c r="F4008" s="209" t="s">
        <v>5032</v>
      </c>
      <c r="G4008" s="210" t="s">
        <v>3516</v>
      </c>
      <c r="H4008" s="211">
        <v>750</v>
      </c>
      <c r="I4008" s="211">
        <v>200</v>
      </c>
      <c r="J4008" s="211">
        <v>12</v>
      </c>
      <c r="K4008" s="212">
        <v>188.03000000002564</v>
      </c>
      <c r="L4008" s="212">
        <v>1928.6302252830183</v>
      </c>
      <c r="M4008" s="212">
        <v>9.5800000000000018</v>
      </c>
      <c r="N4008" s="213" t="s">
        <v>225</v>
      </c>
      <c r="O4008" s="213" t="s">
        <v>224</v>
      </c>
      <c r="P4008" s="214" t="s">
        <v>225</v>
      </c>
      <c r="Q4008" s="144"/>
    </row>
    <row r="4009" spans="5:17" x14ac:dyDescent="0.2">
      <c r="E4009" s="208" t="s">
        <v>7786</v>
      </c>
      <c r="F4009" s="209" t="s">
        <v>5032</v>
      </c>
      <c r="G4009" s="210" t="s">
        <v>3517</v>
      </c>
      <c r="H4009" s="211">
        <v>750</v>
      </c>
      <c r="I4009" s="211">
        <v>200</v>
      </c>
      <c r="J4009" s="211">
        <v>12</v>
      </c>
      <c r="K4009" s="212">
        <v>591.99333333328832</v>
      </c>
      <c r="L4009" s="212">
        <v>884.97783185844264</v>
      </c>
      <c r="M4009" s="212">
        <v>9.18</v>
      </c>
      <c r="N4009" s="213" t="s">
        <v>225</v>
      </c>
      <c r="O4009" s="213" t="s">
        <v>224</v>
      </c>
      <c r="P4009" s="214" t="s">
        <v>225</v>
      </c>
      <c r="Q4009" s="144"/>
    </row>
    <row r="4010" spans="5:17" x14ac:dyDescent="0.2">
      <c r="E4010" s="208" t="s">
        <v>7786</v>
      </c>
      <c r="F4010" s="209" t="s">
        <v>5032</v>
      </c>
      <c r="G4010" s="210" t="s">
        <v>3518</v>
      </c>
      <c r="H4010" s="211">
        <v>750</v>
      </c>
      <c r="I4010" s="211">
        <v>200</v>
      </c>
      <c r="J4010" s="211">
        <v>12</v>
      </c>
      <c r="K4010" s="212">
        <v>426.01296523833656</v>
      </c>
      <c r="L4010" s="212">
        <v>616.30088414475267</v>
      </c>
      <c r="M4010" s="212">
        <v>12.46</v>
      </c>
      <c r="N4010" s="213" t="s">
        <v>225</v>
      </c>
      <c r="O4010" s="213" t="s">
        <v>224</v>
      </c>
      <c r="P4010" s="214" t="s">
        <v>224</v>
      </c>
      <c r="Q4010" s="144"/>
    </row>
    <row r="4011" spans="5:17" x14ac:dyDescent="0.2">
      <c r="E4011" s="208" t="s">
        <v>7786</v>
      </c>
      <c r="F4011" s="209" t="s">
        <v>5032</v>
      </c>
      <c r="G4011" s="210" t="s">
        <v>5036</v>
      </c>
      <c r="H4011" s="211">
        <v>500</v>
      </c>
      <c r="I4011" s="211">
        <v>200</v>
      </c>
      <c r="J4011" s="211">
        <v>12</v>
      </c>
      <c r="K4011" s="212">
        <v>935.74621465046403</v>
      </c>
      <c r="L4011" s="212">
        <v>800.72939177431567</v>
      </c>
      <c r="M4011" s="212">
        <v>21.8</v>
      </c>
      <c r="N4011" s="213" t="s">
        <v>224</v>
      </c>
      <c r="O4011" s="213" t="s">
        <v>224</v>
      </c>
      <c r="P4011" s="214" t="s">
        <v>224</v>
      </c>
      <c r="Q4011" s="144"/>
    </row>
    <row r="4012" spans="5:17" x14ac:dyDescent="0.2">
      <c r="E4012" s="208" t="s">
        <v>7829</v>
      </c>
      <c r="F4012" s="209" t="s">
        <v>4967</v>
      </c>
      <c r="G4012" s="210" t="s">
        <v>4967</v>
      </c>
      <c r="H4012" s="211">
        <v>20</v>
      </c>
      <c r="I4012" s="211">
        <v>10</v>
      </c>
      <c r="J4012" s="211">
        <v>4</v>
      </c>
      <c r="K4012" s="212">
        <v>0</v>
      </c>
      <c r="L4012" s="212">
        <v>9.563333333353512</v>
      </c>
      <c r="M4012" s="212">
        <v>2.8000000000000003</v>
      </c>
      <c r="N4012" s="213" t="s">
        <v>225</v>
      </c>
      <c r="O4012" s="213" t="s">
        <v>225</v>
      </c>
      <c r="P4012" s="214" t="s">
        <v>225</v>
      </c>
      <c r="Q4012" s="144"/>
    </row>
    <row r="4013" spans="5:17" x14ac:dyDescent="0.2">
      <c r="E4013" s="208" t="s">
        <v>7787</v>
      </c>
      <c r="F4013" s="209" t="s">
        <v>5037</v>
      </c>
      <c r="G4013" s="210" t="s">
        <v>3559</v>
      </c>
      <c r="H4013" s="211">
        <v>300</v>
      </c>
      <c r="I4013" s="211">
        <v>100</v>
      </c>
      <c r="J4013" s="211">
        <v>8</v>
      </c>
      <c r="K4013" s="212">
        <v>217.97051020411055</v>
      </c>
      <c r="L4013" s="212">
        <v>29.615178952153848</v>
      </c>
      <c r="M4013" s="212">
        <v>35.954081632653057</v>
      </c>
      <c r="N4013" s="213" t="s">
        <v>4565</v>
      </c>
      <c r="O4013" s="213" t="s">
        <v>4565</v>
      </c>
      <c r="P4013" s="214" t="s">
        <v>4565</v>
      </c>
      <c r="Q4013" s="144"/>
    </row>
    <row r="4014" spans="5:17" x14ac:dyDescent="0.2">
      <c r="E4014" s="208" t="s">
        <v>7787</v>
      </c>
      <c r="F4014" s="209" t="s">
        <v>5037</v>
      </c>
      <c r="G4014" s="210" t="s">
        <v>3560</v>
      </c>
      <c r="H4014" s="211">
        <v>300</v>
      </c>
      <c r="I4014" s="211">
        <v>100</v>
      </c>
      <c r="J4014" s="211">
        <v>8</v>
      </c>
      <c r="K4014" s="212">
        <v>224.35790816328594</v>
      </c>
      <c r="L4014" s="212">
        <v>84.525349527980183</v>
      </c>
      <c r="M4014" s="212">
        <v>33.95663265306122</v>
      </c>
      <c r="N4014" s="213" t="s">
        <v>4565</v>
      </c>
      <c r="O4014" s="213" t="s">
        <v>4565</v>
      </c>
      <c r="P4014" s="214" t="s">
        <v>4565</v>
      </c>
      <c r="Q4014" s="144"/>
    </row>
    <row r="4015" spans="5:17" x14ac:dyDescent="0.2">
      <c r="E4015" s="208" t="s">
        <v>7787</v>
      </c>
      <c r="F4015" s="209" t="s">
        <v>5037</v>
      </c>
      <c r="G4015" s="210" t="s">
        <v>3561</v>
      </c>
      <c r="H4015" s="211">
        <v>300</v>
      </c>
      <c r="I4015" s="211">
        <v>100</v>
      </c>
      <c r="J4015" s="211">
        <v>8</v>
      </c>
      <c r="K4015" s="212">
        <v>29.722040816326526</v>
      </c>
      <c r="L4015" s="212">
        <v>26.51154736512429</v>
      </c>
      <c r="M4015" s="212">
        <v>19.441836734693876</v>
      </c>
      <c r="N4015" s="213" t="s">
        <v>4565</v>
      </c>
      <c r="O4015" s="213" t="s">
        <v>4565</v>
      </c>
      <c r="P4015" s="214" t="s">
        <v>4565</v>
      </c>
      <c r="Q4015" s="144"/>
    </row>
    <row r="4016" spans="5:17" x14ac:dyDescent="0.2">
      <c r="E4016" s="208" t="s">
        <v>7787</v>
      </c>
      <c r="F4016" s="209" t="s">
        <v>5037</v>
      </c>
      <c r="G4016" s="210" t="s">
        <v>3562</v>
      </c>
      <c r="H4016" s="211">
        <v>300</v>
      </c>
      <c r="I4016" s="211">
        <v>100</v>
      </c>
      <c r="J4016" s="211">
        <v>8</v>
      </c>
      <c r="K4016" s="212">
        <v>145.78714285712425</v>
      </c>
      <c r="L4016" s="212">
        <v>12.535102040709877</v>
      </c>
      <c r="M4016" s="212">
        <v>14.115306122448978</v>
      </c>
      <c r="N4016" s="213" t="s">
        <v>4565</v>
      </c>
      <c r="O4016" s="213" t="s">
        <v>4565</v>
      </c>
      <c r="P4016" s="214" t="s">
        <v>4565</v>
      </c>
      <c r="Q4016" s="144"/>
    </row>
    <row r="4017" spans="5:17" x14ac:dyDescent="0.2">
      <c r="E4017" s="208" t="s">
        <v>7787</v>
      </c>
      <c r="F4017" s="209" t="s">
        <v>5037</v>
      </c>
      <c r="G4017" s="210" t="s">
        <v>3563</v>
      </c>
      <c r="H4017" s="211">
        <v>300</v>
      </c>
      <c r="I4017" s="211">
        <v>100</v>
      </c>
      <c r="J4017" s="211">
        <v>8</v>
      </c>
      <c r="K4017" s="212">
        <v>3418.7360204081265</v>
      </c>
      <c r="L4017" s="212">
        <v>107.23672666834294</v>
      </c>
      <c r="M4017" s="212">
        <v>15.713265306122448</v>
      </c>
      <c r="N4017" s="213" t="s">
        <v>4565</v>
      </c>
      <c r="O4017" s="213" t="s">
        <v>4565</v>
      </c>
      <c r="P4017" s="214" t="s">
        <v>4565</v>
      </c>
      <c r="Q4017" s="144"/>
    </row>
    <row r="4018" spans="5:17" x14ac:dyDescent="0.2">
      <c r="E4018" s="208" t="s">
        <v>7787</v>
      </c>
      <c r="F4018" s="209" t="s">
        <v>5037</v>
      </c>
      <c r="G4018" s="210" t="s">
        <v>3564</v>
      </c>
      <c r="H4018" s="211">
        <v>300</v>
      </c>
      <c r="I4018" s="211">
        <v>100</v>
      </c>
      <c r="J4018" s="211">
        <v>8</v>
      </c>
      <c r="K4018" s="212">
        <v>1178.2108163265532</v>
      </c>
      <c r="L4018" s="212">
        <v>102.0206667050268</v>
      </c>
      <c r="M4018" s="212">
        <v>45.701632653061218</v>
      </c>
      <c r="N4018" s="213" t="s">
        <v>4565</v>
      </c>
      <c r="O4018" s="213" t="s">
        <v>4565</v>
      </c>
      <c r="P4018" s="214" t="s">
        <v>4565</v>
      </c>
      <c r="Q4018" s="144"/>
    </row>
    <row r="4019" spans="5:17" x14ac:dyDescent="0.2">
      <c r="E4019" s="208" t="s">
        <v>7831</v>
      </c>
      <c r="F4019" s="209" t="s">
        <v>5038</v>
      </c>
      <c r="G4019" s="210" t="s">
        <v>5038</v>
      </c>
      <c r="H4019" s="211">
        <v>20</v>
      </c>
      <c r="I4019" s="211">
        <v>10</v>
      </c>
      <c r="J4019" s="211">
        <v>4</v>
      </c>
      <c r="K4019" s="212">
        <v>15.596573982167348</v>
      </c>
      <c r="L4019" s="212">
        <v>0</v>
      </c>
      <c r="M4019" s="212">
        <v>0</v>
      </c>
      <c r="N4019" s="213" t="s">
        <v>4565</v>
      </c>
      <c r="O4019" s="213" t="s">
        <v>4565</v>
      </c>
      <c r="P4019" s="214" t="s">
        <v>4565</v>
      </c>
      <c r="Q4019" s="144"/>
    </row>
    <row r="4020" spans="5:17" x14ac:dyDescent="0.2">
      <c r="E4020" s="208" t="s">
        <v>7790</v>
      </c>
      <c r="F4020" s="209" t="s">
        <v>4890</v>
      </c>
      <c r="G4020" s="210" t="s">
        <v>4890</v>
      </c>
      <c r="H4020" s="211">
        <v>750</v>
      </c>
      <c r="I4020" s="211">
        <v>200</v>
      </c>
      <c r="J4020" s="211">
        <v>12</v>
      </c>
      <c r="K4020" s="212">
        <v>478.89333333332326</v>
      </c>
      <c r="L4020" s="212">
        <v>994.32286391247715</v>
      </c>
      <c r="M4020" s="212">
        <v>2</v>
      </c>
      <c r="N4020" s="213" t="s">
        <v>225</v>
      </c>
      <c r="O4020" s="213" t="s">
        <v>224</v>
      </c>
      <c r="P4020" s="214" t="s">
        <v>225</v>
      </c>
      <c r="Q4020" s="144"/>
    </row>
    <row r="4021" spans="5:17" x14ac:dyDescent="0.2">
      <c r="E4021" s="208" t="s">
        <v>22</v>
      </c>
      <c r="F4021" s="209" t="s">
        <v>4891</v>
      </c>
      <c r="G4021" s="210" t="s">
        <v>4891</v>
      </c>
      <c r="H4021" s="211">
        <v>750</v>
      </c>
      <c r="I4021" s="211">
        <v>200</v>
      </c>
      <c r="J4021" s="211">
        <v>12</v>
      </c>
      <c r="K4021" s="212">
        <v>830.06416529978651</v>
      </c>
      <c r="L4021" s="212">
        <v>1960.8119282427961</v>
      </c>
      <c r="M4021" s="212">
        <v>9.2000000000000011</v>
      </c>
      <c r="N4021" s="213" t="s">
        <v>224</v>
      </c>
      <c r="O4021" s="213" t="s">
        <v>224</v>
      </c>
      <c r="P4021" s="214" t="s">
        <v>225</v>
      </c>
      <c r="Q4021" s="144"/>
    </row>
    <row r="4022" spans="5:17" x14ac:dyDescent="0.2">
      <c r="E4022" s="208" t="s">
        <v>22</v>
      </c>
      <c r="F4022" s="209" t="s">
        <v>4892</v>
      </c>
      <c r="G4022" s="210" t="s">
        <v>4892</v>
      </c>
      <c r="H4022" s="211">
        <v>750</v>
      </c>
      <c r="I4022" s="211">
        <v>200</v>
      </c>
      <c r="J4022" s="211">
        <v>12</v>
      </c>
      <c r="K4022" s="212">
        <v>1177.9163750254399</v>
      </c>
      <c r="L4022" s="212">
        <v>1626.1867014659806</v>
      </c>
      <c r="M4022" s="212">
        <v>9.6000000000000014</v>
      </c>
      <c r="N4022" s="213" t="s">
        <v>224</v>
      </c>
      <c r="O4022" s="213" t="s">
        <v>224</v>
      </c>
      <c r="P4022" s="214" t="s">
        <v>225</v>
      </c>
      <c r="Q4022" s="144"/>
    </row>
    <row r="4023" spans="5:17" x14ac:dyDescent="0.2">
      <c r="E4023" s="208" t="s">
        <v>7824</v>
      </c>
      <c r="F4023" s="209" t="s">
        <v>4964</v>
      </c>
      <c r="G4023" s="210" t="s">
        <v>4964</v>
      </c>
      <c r="H4023" s="211">
        <v>750</v>
      </c>
      <c r="I4023" s="211">
        <v>200</v>
      </c>
      <c r="J4023" s="211">
        <v>12</v>
      </c>
      <c r="K4023" s="212">
        <v>317.06333333335351</v>
      </c>
      <c r="L4023" s="212">
        <v>195.64856060610063</v>
      </c>
      <c r="M4023" s="212">
        <v>8.6</v>
      </c>
      <c r="N4023" s="213" t="s">
        <v>225</v>
      </c>
      <c r="O4023" s="213" t="s">
        <v>225</v>
      </c>
      <c r="P4023" s="214" t="s">
        <v>225</v>
      </c>
      <c r="Q4023" s="144"/>
    </row>
    <row r="4024" spans="5:17" x14ac:dyDescent="0.2">
      <c r="E4024" s="208" t="s">
        <v>22</v>
      </c>
      <c r="F4024" s="209" t="s">
        <v>4898</v>
      </c>
      <c r="G4024" s="210" t="s">
        <v>4898</v>
      </c>
      <c r="H4024" s="211">
        <v>300</v>
      </c>
      <c r="I4024" s="211">
        <v>50</v>
      </c>
      <c r="J4024" s="211">
        <v>4</v>
      </c>
      <c r="K4024" s="212">
        <v>333.33102564091996</v>
      </c>
      <c r="L4024" s="212">
        <v>18.956923077011911</v>
      </c>
      <c r="M4024" s="212">
        <v>2.6</v>
      </c>
      <c r="N4024" s="213" t="s">
        <v>224</v>
      </c>
      <c r="O4024" s="213" t="s">
        <v>225</v>
      </c>
      <c r="P4024" s="214" t="s">
        <v>225</v>
      </c>
      <c r="Q4024" s="144"/>
    </row>
    <row r="4025" spans="5:17" x14ac:dyDescent="0.2">
      <c r="E4025" s="208" t="s">
        <v>35</v>
      </c>
      <c r="F4025" s="209" t="s">
        <v>4586</v>
      </c>
      <c r="G4025" s="210" t="s">
        <v>4587</v>
      </c>
      <c r="H4025" s="211">
        <v>300</v>
      </c>
      <c r="I4025" s="211">
        <v>50</v>
      </c>
      <c r="J4025" s="211">
        <v>4</v>
      </c>
      <c r="K4025" s="212">
        <v>202.91254545459316</v>
      </c>
      <c r="L4025" s="212">
        <v>0</v>
      </c>
      <c r="M4025" s="212">
        <v>0</v>
      </c>
      <c r="N4025" s="213" t="s">
        <v>225</v>
      </c>
      <c r="O4025" s="213" t="s">
        <v>225</v>
      </c>
      <c r="P4025" s="214" t="s">
        <v>225</v>
      </c>
      <c r="Q4025" s="144"/>
    </row>
    <row r="4026" spans="5:17" x14ac:dyDescent="0.2">
      <c r="E4026" s="208" t="s">
        <v>35</v>
      </c>
      <c r="F4026" s="209" t="s">
        <v>4586</v>
      </c>
      <c r="G4026" s="210" t="s">
        <v>4588</v>
      </c>
      <c r="H4026" s="211">
        <v>300</v>
      </c>
      <c r="I4026" s="211">
        <v>50</v>
      </c>
      <c r="J4026" s="211">
        <v>4</v>
      </c>
      <c r="K4026" s="212">
        <v>202.41638375766468</v>
      </c>
      <c r="L4026" s="212">
        <v>0</v>
      </c>
      <c r="M4026" s="212">
        <v>0</v>
      </c>
      <c r="N4026" s="213" t="s">
        <v>225</v>
      </c>
      <c r="O4026" s="213" t="s">
        <v>225</v>
      </c>
      <c r="P4026" s="214" t="s">
        <v>225</v>
      </c>
      <c r="Q4026" s="144"/>
    </row>
    <row r="4027" spans="5:17" x14ac:dyDescent="0.2">
      <c r="E4027" s="208" t="s">
        <v>35</v>
      </c>
      <c r="F4027" s="209" t="s">
        <v>4586</v>
      </c>
      <c r="G4027" s="210" t="s">
        <v>4589</v>
      </c>
      <c r="H4027" s="211">
        <v>300</v>
      </c>
      <c r="I4027" s="211">
        <v>50</v>
      </c>
      <c r="J4027" s="211">
        <v>4</v>
      </c>
      <c r="K4027" s="212">
        <v>201.43343551524364</v>
      </c>
      <c r="L4027" s="212">
        <v>0</v>
      </c>
      <c r="M4027" s="212">
        <v>0</v>
      </c>
      <c r="N4027" s="213" t="s">
        <v>225</v>
      </c>
      <c r="O4027" s="213" t="s">
        <v>225</v>
      </c>
      <c r="P4027" s="214" t="s">
        <v>225</v>
      </c>
      <c r="Q4027" s="144"/>
    </row>
    <row r="4028" spans="5:17" x14ac:dyDescent="0.2">
      <c r="E4028" s="208" t="s">
        <v>35</v>
      </c>
      <c r="F4028" s="209" t="s">
        <v>4586</v>
      </c>
      <c r="G4028" s="210" t="s">
        <v>4590</v>
      </c>
      <c r="H4028" s="211">
        <v>300</v>
      </c>
      <c r="I4028" s="211">
        <v>50</v>
      </c>
      <c r="J4028" s="211">
        <v>4</v>
      </c>
      <c r="K4028" s="212">
        <v>235.09417106924781</v>
      </c>
      <c r="L4028" s="212">
        <v>1.7300000000162983</v>
      </c>
      <c r="M4028" s="212">
        <v>0.2</v>
      </c>
      <c r="N4028" s="213" t="s">
        <v>225</v>
      </c>
      <c r="O4028" s="213" t="s">
        <v>225</v>
      </c>
      <c r="P4028" s="214" t="s">
        <v>225</v>
      </c>
      <c r="Q4028" s="144"/>
    </row>
    <row r="4029" spans="5:17" x14ac:dyDescent="0.2">
      <c r="E4029" s="208" t="s">
        <v>7787</v>
      </c>
      <c r="F4029" s="209" t="s">
        <v>5039</v>
      </c>
      <c r="G4029" s="210" t="s">
        <v>3529</v>
      </c>
      <c r="H4029" s="211">
        <v>300</v>
      </c>
      <c r="I4029" s="211">
        <v>100</v>
      </c>
      <c r="J4029" s="211">
        <v>8</v>
      </c>
      <c r="K4029" s="212">
        <v>653.82666666668615</v>
      </c>
      <c r="L4029" s="212">
        <v>269.65999999994409</v>
      </c>
      <c r="M4029" s="212">
        <v>5.8000000000000007</v>
      </c>
      <c r="N4029" s="213" t="s">
        <v>224</v>
      </c>
      <c r="O4029" s="213" t="s">
        <v>224</v>
      </c>
      <c r="P4029" s="214" t="s">
        <v>225</v>
      </c>
      <c r="Q4029" s="144"/>
    </row>
    <row r="4030" spans="5:17" x14ac:dyDescent="0.2">
      <c r="E4030" s="208" t="s">
        <v>7787</v>
      </c>
      <c r="F4030" s="209" t="s">
        <v>5040</v>
      </c>
      <c r="G4030" s="210" t="s">
        <v>3530</v>
      </c>
      <c r="H4030" s="211">
        <v>300</v>
      </c>
      <c r="I4030" s="211">
        <v>100</v>
      </c>
      <c r="J4030" s="211">
        <v>8</v>
      </c>
      <c r="K4030" s="212">
        <v>381.58666666668614</v>
      </c>
      <c r="L4030" s="212">
        <v>83.2066666667466</v>
      </c>
      <c r="M4030" s="212">
        <v>4.2</v>
      </c>
      <c r="N4030" s="213" t="s">
        <v>224</v>
      </c>
      <c r="O4030" s="213" t="s">
        <v>225</v>
      </c>
      <c r="P4030" s="214" t="s">
        <v>225</v>
      </c>
      <c r="Q4030" s="144"/>
    </row>
    <row r="4031" spans="5:17" x14ac:dyDescent="0.2">
      <c r="E4031" s="208" t="s">
        <v>7787</v>
      </c>
      <c r="F4031" s="209" t="s">
        <v>5040</v>
      </c>
      <c r="G4031" s="210" t="s">
        <v>3531</v>
      </c>
      <c r="H4031" s="211">
        <v>300</v>
      </c>
      <c r="I4031" s="211">
        <v>100</v>
      </c>
      <c r="J4031" s="211">
        <v>8</v>
      </c>
      <c r="K4031" s="212">
        <v>470.92333333335358</v>
      </c>
      <c r="L4031" s="212">
        <v>1227.2245833334007</v>
      </c>
      <c r="M4031" s="212">
        <v>9.06</v>
      </c>
      <c r="N4031" s="213" t="s">
        <v>224</v>
      </c>
      <c r="O4031" s="213" t="s">
        <v>224</v>
      </c>
      <c r="P4031" s="214" t="s">
        <v>224</v>
      </c>
      <c r="Q4031" s="144"/>
    </row>
    <row r="4032" spans="5:17" x14ac:dyDescent="0.2">
      <c r="E4032" s="208" t="s">
        <v>7787</v>
      </c>
      <c r="F4032" s="209" t="s">
        <v>5040</v>
      </c>
      <c r="G4032" s="210" t="s">
        <v>3532</v>
      </c>
      <c r="H4032" s="211">
        <v>300</v>
      </c>
      <c r="I4032" s="211">
        <v>100</v>
      </c>
      <c r="J4032" s="211">
        <v>8</v>
      </c>
      <c r="K4032" s="212">
        <v>288.40666666668608</v>
      </c>
      <c r="L4032" s="212">
        <v>50.320000000041908</v>
      </c>
      <c r="M4032" s="212">
        <v>3.4000000000000004</v>
      </c>
      <c r="N4032" s="213" t="s">
        <v>225</v>
      </c>
      <c r="O4032" s="213" t="s">
        <v>225</v>
      </c>
      <c r="P4032" s="214" t="s">
        <v>225</v>
      </c>
    </row>
    <row r="4033" spans="5:17" x14ac:dyDescent="0.2">
      <c r="E4033" s="208" t="s">
        <v>7787</v>
      </c>
      <c r="F4033" s="209" t="s">
        <v>5040</v>
      </c>
      <c r="G4033" s="210" t="s">
        <v>3533</v>
      </c>
      <c r="H4033" s="211">
        <v>300</v>
      </c>
      <c r="I4033" s="211">
        <v>100</v>
      </c>
      <c r="J4033" s="211">
        <v>8</v>
      </c>
      <c r="K4033" s="212">
        <v>1117.6866666666863</v>
      </c>
      <c r="L4033" s="212">
        <v>52.530000000058216</v>
      </c>
      <c r="M4033" s="212">
        <v>4.8000000000000007</v>
      </c>
      <c r="N4033" s="213" t="s">
        <v>224</v>
      </c>
      <c r="O4033" s="213" t="s">
        <v>225</v>
      </c>
      <c r="P4033" s="214" t="s">
        <v>225</v>
      </c>
      <c r="Q4033" s="346"/>
    </row>
    <row r="4034" spans="5:17" x14ac:dyDescent="0.2">
      <c r="E4034" s="208" t="s">
        <v>7787</v>
      </c>
      <c r="F4034" s="209" t="s">
        <v>5039</v>
      </c>
      <c r="G4034" s="210" t="s">
        <v>3534</v>
      </c>
      <c r="H4034" s="211">
        <v>300</v>
      </c>
      <c r="I4034" s="211">
        <v>100</v>
      </c>
      <c r="J4034" s="211">
        <v>8</v>
      </c>
      <c r="K4034" s="212">
        <v>885.51000000004444</v>
      </c>
      <c r="L4034" s="212">
        <v>117.66242894062754</v>
      </c>
      <c r="M4034" s="212">
        <v>2.2000000000000002</v>
      </c>
      <c r="N4034" s="213" t="s">
        <v>224</v>
      </c>
      <c r="O4034" s="213" t="s">
        <v>224</v>
      </c>
      <c r="P4034" s="214" t="s">
        <v>225</v>
      </c>
      <c r="Q4034" s="143"/>
    </row>
    <row r="4035" spans="5:17" x14ac:dyDescent="0.2">
      <c r="E4035" s="208" t="s">
        <v>7787</v>
      </c>
      <c r="F4035" s="209" t="s">
        <v>5039</v>
      </c>
      <c r="G4035" s="210" t="s">
        <v>3535</v>
      </c>
      <c r="H4035" s="211">
        <v>300</v>
      </c>
      <c r="I4035" s="211">
        <v>100</v>
      </c>
      <c r="J4035" s="211">
        <v>8</v>
      </c>
      <c r="K4035" s="212">
        <v>600.09333333336292</v>
      </c>
      <c r="L4035" s="212">
        <v>616.52666666671166</v>
      </c>
      <c r="M4035" s="212">
        <v>30.020000000000007</v>
      </c>
      <c r="N4035" s="213" t="s">
        <v>224</v>
      </c>
      <c r="O4035" s="213" t="s">
        <v>224</v>
      </c>
      <c r="P4035" s="214" t="s">
        <v>224</v>
      </c>
      <c r="Q4035" s="143"/>
    </row>
    <row r="4036" spans="5:17" x14ac:dyDescent="0.2">
      <c r="E4036" s="208" t="s">
        <v>7787</v>
      </c>
      <c r="F4036" s="209" t="s">
        <v>5039</v>
      </c>
      <c r="G4036" s="210" t="s">
        <v>3536</v>
      </c>
      <c r="H4036" s="211">
        <v>300</v>
      </c>
      <c r="I4036" s="211">
        <v>100</v>
      </c>
      <c r="J4036" s="211">
        <v>8</v>
      </c>
      <c r="K4036" s="212">
        <v>282.10666666668607</v>
      </c>
      <c r="L4036" s="212">
        <v>41.380000000046572</v>
      </c>
      <c r="M4036" s="212">
        <v>4.28</v>
      </c>
      <c r="N4036" s="213" t="s">
        <v>225</v>
      </c>
      <c r="O4036" s="213" t="s">
        <v>225</v>
      </c>
      <c r="P4036" s="214" t="s">
        <v>225</v>
      </c>
    </row>
    <row r="4037" spans="5:17" x14ac:dyDescent="0.2">
      <c r="E4037" s="208" t="s">
        <v>7787</v>
      </c>
      <c r="F4037" s="209" t="s">
        <v>5039</v>
      </c>
      <c r="G4037" s="210" t="s">
        <v>3537</v>
      </c>
      <c r="H4037" s="211">
        <v>300</v>
      </c>
      <c r="I4037" s="211">
        <v>100</v>
      </c>
      <c r="J4037" s="211">
        <v>8</v>
      </c>
      <c r="K4037" s="212">
        <v>1644.8066666666864</v>
      </c>
      <c r="L4037" s="212">
        <v>203.96333333332095</v>
      </c>
      <c r="M4037" s="212">
        <v>8.7000000000000011</v>
      </c>
      <c r="N4037" s="213" t="s">
        <v>224</v>
      </c>
      <c r="O4037" s="213" t="s">
        <v>224</v>
      </c>
      <c r="P4037" s="214" t="s">
        <v>224</v>
      </c>
    </row>
    <row r="4038" spans="5:17" x14ac:dyDescent="0.2">
      <c r="E4038" s="208" t="s">
        <v>7787</v>
      </c>
      <c r="F4038" s="209" t="s">
        <v>5039</v>
      </c>
      <c r="G4038" s="210" t="s">
        <v>3538</v>
      </c>
      <c r="H4038" s="211">
        <v>300</v>
      </c>
      <c r="I4038" s="211">
        <v>100</v>
      </c>
      <c r="J4038" s="211">
        <v>8</v>
      </c>
      <c r="K4038" s="212">
        <v>559.64666666668597</v>
      </c>
      <c r="L4038" s="212">
        <v>90.423333333276673</v>
      </c>
      <c r="M4038" s="212">
        <v>4.4000000000000004</v>
      </c>
      <c r="N4038" s="213" t="s">
        <v>224</v>
      </c>
      <c r="O4038" s="213" t="s">
        <v>225</v>
      </c>
      <c r="P4038" s="214" t="s">
        <v>225</v>
      </c>
    </row>
    <row r="4039" spans="5:17" x14ac:dyDescent="0.2">
      <c r="E4039" s="208" t="s">
        <v>7787</v>
      </c>
      <c r="F4039" s="209" t="s">
        <v>5040</v>
      </c>
      <c r="G4039" s="210" t="s">
        <v>3539</v>
      </c>
      <c r="H4039" s="211">
        <v>300</v>
      </c>
      <c r="I4039" s="211">
        <v>100</v>
      </c>
      <c r="J4039" s="211">
        <v>8</v>
      </c>
      <c r="K4039" s="212">
        <v>276.92666666668606</v>
      </c>
      <c r="L4039" s="212">
        <v>65.0400000000419</v>
      </c>
      <c r="M4039" s="212">
        <v>4.2</v>
      </c>
      <c r="N4039" s="213" t="s">
        <v>225</v>
      </c>
      <c r="O4039" s="213" t="s">
        <v>225</v>
      </c>
      <c r="P4039" s="214" t="s">
        <v>225</v>
      </c>
    </row>
    <row r="4040" spans="5:17" x14ac:dyDescent="0.2">
      <c r="E4040" s="208" t="s">
        <v>7787</v>
      </c>
      <c r="F4040" s="209" t="s">
        <v>5040</v>
      </c>
      <c r="G4040" s="210" t="s">
        <v>3540</v>
      </c>
      <c r="H4040" s="211">
        <v>300</v>
      </c>
      <c r="I4040" s="211">
        <v>100</v>
      </c>
      <c r="J4040" s="211">
        <v>8</v>
      </c>
      <c r="K4040" s="212">
        <v>281.10666666668607</v>
      </c>
      <c r="L4040" s="212">
        <v>59.303333333372144</v>
      </c>
      <c r="M4040" s="212">
        <v>3.8000000000000003</v>
      </c>
      <c r="N4040" s="213" t="s">
        <v>225</v>
      </c>
      <c r="O4040" s="213" t="s">
        <v>225</v>
      </c>
      <c r="P4040" s="214" t="s">
        <v>225</v>
      </c>
    </row>
    <row r="4041" spans="5:17" x14ac:dyDescent="0.2">
      <c r="E4041" s="208" t="s">
        <v>7787</v>
      </c>
      <c r="F4041" s="209" t="s">
        <v>5040</v>
      </c>
      <c r="G4041" s="210" t="s">
        <v>3541</v>
      </c>
      <c r="H4041" s="211">
        <v>300</v>
      </c>
      <c r="I4041" s="211">
        <v>100</v>
      </c>
      <c r="J4041" s="211">
        <v>8</v>
      </c>
      <c r="K4041" s="212">
        <v>330.9466666666861</v>
      </c>
      <c r="L4041" s="212">
        <v>75.880000000041932</v>
      </c>
      <c r="M4041" s="212">
        <v>4</v>
      </c>
      <c r="N4041" s="213" t="s">
        <v>224</v>
      </c>
      <c r="O4041" s="213" t="s">
        <v>225</v>
      </c>
      <c r="P4041" s="214" t="s">
        <v>225</v>
      </c>
    </row>
  </sheetData>
  <mergeCells count="21">
    <mergeCell ref="C3102:G3102"/>
    <mergeCell ref="H3102:J3102"/>
    <mergeCell ref="K3102:M3102"/>
    <mergeCell ref="N3102:P3102"/>
    <mergeCell ref="E3549:G3549"/>
    <mergeCell ref="H3549:J3549"/>
    <mergeCell ref="K3549:M3549"/>
    <mergeCell ref="N3549:P3549"/>
    <mergeCell ref="S100:T100"/>
    <mergeCell ref="U100:V100"/>
    <mergeCell ref="W100:X100"/>
    <mergeCell ref="C1601:G1601"/>
    <mergeCell ref="H1601:J1601"/>
    <mergeCell ref="K1601:M1601"/>
    <mergeCell ref="N1601:P1601"/>
    <mergeCell ref="S99:U99"/>
    <mergeCell ref="H28:J28"/>
    <mergeCell ref="C31:G31"/>
    <mergeCell ref="H31:J31"/>
    <mergeCell ref="K31:M31"/>
    <mergeCell ref="N31:P31"/>
  </mergeCells>
  <pageMargins left="0.75" right="0.75" top="1" bottom="1" header="0" footer="0"/>
  <pageSetup paperSize="9"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706433-8325-4BFA-8503-1B6755B5580B}">
  <sheetPr codeName="Hoja13">
    <tabColor theme="6" tint="0.59999389629810485"/>
  </sheetPr>
  <dimension ref="B2:K267"/>
  <sheetViews>
    <sheetView showGridLines="0" zoomScale="60" zoomScaleNormal="60" workbookViewId="0">
      <selection activeCell="D20" sqref="D20"/>
    </sheetView>
  </sheetViews>
  <sheetFormatPr baseColWidth="10" defaultRowHeight="12.75" x14ac:dyDescent="0.2"/>
  <cols>
    <col min="2" max="2" width="24.140625" customWidth="1"/>
    <col min="3" max="3" width="24.85546875" bestFit="1" customWidth="1"/>
    <col min="4" max="4" width="28.42578125" bestFit="1" customWidth="1"/>
    <col min="5" max="5" width="19.140625" bestFit="1" customWidth="1"/>
    <col min="6" max="6" width="10.140625" bestFit="1" customWidth="1"/>
    <col min="7" max="7" width="21.42578125" bestFit="1" customWidth="1"/>
    <col min="8" max="9" width="24.140625" bestFit="1" customWidth="1"/>
    <col min="10" max="10" width="14.85546875" customWidth="1"/>
    <col min="11" max="11" width="57.5703125" bestFit="1" customWidth="1"/>
  </cols>
  <sheetData>
    <row r="2" spans="2:11" x14ac:dyDescent="0.2">
      <c r="B2" s="23" t="s">
        <v>7216</v>
      </c>
    </row>
    <row r="3" spans="2:11" x14ac:dyDescent="0.2">
      <c r="B3" s="25" t="s">
        <v>6279</v>
      </c>
    </row>
    <row r="5" spans="2:11" x14ac:dyDescent="0.2">
      <c r="B5" s="347" t="s">
        <v>7217</v>
      </c>
    </row>
    <row r="6" spans="2:11" ht="13.5" thickBot="1" x14ac:dyDescent="0.25"/>
    <row r="7" spans="2:11" ht="38.25" x14ac:dyDescent="0.2">
      <c r="B7" s="199" t="s">
        <v>6028</v>
      </c>
      <c r="C7" s="199" t="s">
        <v>6029</v>
      </c>
      <c r="D7" s="199" t="s">
        <v>6030</v>
      </c>
      <c r="E7" s="199" t="s">
        <v>6031</v>
      </c>
      <c r="F7" s="199" t="s">
        <v>6032</v>
      </c>
      <c r="G7" s="199" t="s">
        <v>6033</v>
      </c>
      <c r="H7" s="199" t="s">
        <v>8</v>
      </c>
      <c r="I7" s="199" t="s">
        <v>6034</v>
      </c>
      <c r="J7" s="199" t="s">
        <v>6035</v>
      </c>
      <c r="K7" s="199" t="s">
        <v>6036</v>
      </c>
    </row>
    <row r="8" spans="2:11" x14ac:dyDescent="0.2">
      <c r="B8" s="193" t="s">
        <v>7218</v>
      </c>
      <c r="C8" s="348" t="s">
        <v>6261</v>
      </c>
      <c r="D8" s="200" t="s">
        <v>4984</v>
      </c>
      <c r="E8" s="200" t="s">
        <v>84</v>
      </c>
      <c r="F8" s="200" t="s">
        <v>84</v>
      </c>
      <c r="G8" s="200" t="s">
        <v>6038</v>
      </c>
      <c r="H8" s="200" t="s">
        <v>6039</v>
      </c>
      <c r="I8" s="200" t="s">
        <v>22</v>
      </c>
      <c r="J8" s="201" t="s">
        <v>7219</v>
      </c>
      <c r="K8" s="200" t="s">
        <v>6040</v>
      </c>
    </row>
    <row r="9" spans="2:11" x14ac:dyDescent="0.2">
      <c r="B9" s="193" t="s">
        <v>7218</v>
      </c>
      <c r="C9" s="348" t="s">
        <v>6261</v>
      </c>
      <c r="D9" s="200" t="s">
        <v>6043</v>
      </c>
      <c r="E9" s="201">
        <v>23</v>
      </c>
      <c r="F9" s="200" t="s">
        <v>6044</v>
      </c>
      <c r="G9" s="200" t="s">
        <v>7220</v>
      </c>
      <c r="H9" s="200" t="s">
        <v>6045</v>
      </c>
      <c r="I9" s="200" t="s">
        <v>22</v>
      </c>
      <c r="J9" s="201" t="s">
        <v>84</v>
      </c>
      <c r="K9" s="200"/>
    </row>
    <row r="10" spans="2:11" x14ac:dyDescent="0.2">
      <c r="B10" s="193" t="s">
        <v>7218</v>
      </c>
      <c r="C10" s="348" t="s">
        <v>6261</v>
      </c>
      <c r="D10" s="200" t="s">
        <v>7221</v>
      </c>
      <c r="E10" s="201" t="s">
        <v>6037</v>
      </c>
      <c r="F10" s="200" t="s">
        <v>7222</v>
      </c>
      <c r="G10" s="200" t="s">
        <v>6090</v>
      </c>
      <c r="H10" s="200" t="s">
        <v>7223</v>
      </c>
      <c r="I10" s="200" t="s">
        <v>22</v>
      </c>
      <c r="J10" s="201" t="s">
        <v>84</v>
      </c>
      <c r="K10" s="200"/>
    </row>
    <row r="11" spans="2:11" x14ac:dyDescent="0.2">
      <c r="B11" s="193" t="s">
        <v>7218</v>
      </c>
      <c r="C11" s="348" t="s">
        <v>6261</v>
      </c>
      <c r="D11" s="200" t="s">
        <v>7221</v>
      </c>
      <c r="E11" s="201" t="s">
        <v>6037</v>
      </c>
      <c r="F11" s="200" t="s">
        <v>7224</v>
      </c>
      <c r="G11" s="200" t="s">
        <v>6090</v>
      </c>
      <c r="H11" s="200" t="s">
        <v>7225</v>
      </c>
      <c r="I11" s="200" t="s">
        <v>22</v>
      </c>
      <c r="J11" s="201" t="s">
        <v>84</v>
      </c>
      <c r="K11" s="200"/>
    </row>
    <row r="12" spans="2:11" x14ac:dyDescent="0.2">
      <c r="B12" s="193" t="s">
        <v>7218</v>
      </c>
      <c r="C12" s="348" t="s">
        <v>6261</v>
      </c>
      <c r="D12" s="200" t="s">
        <v>7226</v>
      </c>
      <c r="E12" s="201">
        <v>154</v>
      </c>
      <c r="F12" s="200" t="s">
        <v>7227</v>
      </c>
      <c r="G12" s="200" t="s">
        <v>6166</v>
      </c>
      <c r="H12" s="200" t="s">
        <v>7228</v>
      </c>
      <c r="I12" s="200" t="s">
        <v>22</v>
      </c>
      <c r="J12" s="201" t="s">
        <v>84</v>
      </c>
      <c r="K12" s="200"/>
    </row>
    <row r="13" spans="2:11" x14ac:dyDescent="0.2">
      <c r="B13" s="193" t="s">
        <v>7218</v>
      </c>
      <c r="C13" s="348" t="s">
        <v>6261</v>
      </c>
      <c r="D13" s="200" t="s">
        <v>7226</v>
      </c>
      <c r="E13" s="201">
        <v>154</v>
      </c>
      <c r="F13" s="200" t="s">
        <v>7229</v>
      </c>
      <c r="G13" s="200" t="s">
        <v>6166</v>
      </c>
      <c r="H13" s="200" t="s">
        <v>7230</v>
      </c>
      <c r="I13" s="200" t="s">
        <v>22</v>
      </c>
      <c r="J13" s="201" t="s">
        <v>84</v>
      </c>
      <c r="K13" s="200"/>
    </row>
    <row r="14" spans="2:11" x14ac:dyDescent="0.2">
      <c r="B14" s="193" t="s">
        <v>7218</v>
      </c>
      <c r="C14" s="348" t="s">
        <v>6261</v>
      </c>
      <c r="D14" s="200" t="s">
        <v>7226</v>
      </c>
      <c r="E14" s="201">
        <v>154</v>
      </c>
      <c r="F14" s="200" t="s">
        <v>7231</v>
      </c>
      <c r="G14" s="200" t="s">
        <v>6166</v>
      </c>
      <c r="H14" s="200" t="s">
        <v>7232</v>
      </c>
      <c r="I14" s="200" t="s">
        <v>22</v>
      </c>
      <c r="J14" s="201" t="s">
        <v>84</v>
      </c>
      <c r="K14" s="200"/>
    </row>
    <row r="15" spans="2:11" x14ac:dyDescent="0.2">
      <c r="B15" s="193" t="s">
        <v>7218</v>
      </c>
      <c r="C15" s="348" t="s">
        <v>6261</v>
      </c>
      <c r="D15" s="200" t="s">
        <v>6054</v>
      </c>
      <c r="E15" s="201">
        <v>110</v>
      </c>
      <c r="F15" s="200" t="s">
        <v>6047</v>
      </c>
      <c r="G15" s="200" t="s">
        <v>6038</v>
      </c>
      <c r="H15" s="200" t="s">
        <v>6055</v>
      </c>
      <c r="I15" s="200" t="s">
        <v>403</v>
      </c>
      <c r="J15" s="201">
        <v>2020</v>
      </c>
      <c r="K15" s="200" t="s">
        <v>7233</v>
      </c>
    </row>
    <row r="16" spans="2:11" x14ac:dyDescent="0.2">
      <c r="B16" s="193" t="s">
        <v>7218</v>
      </c>
      <c r="C16" s="348" t="s">
        <v>6261</v>
      </c>
      <c r="D16" s="200" t="s">
        <v>6066</v>
      </c>
      <c r="E16" s="201" t="s">
        <v>84</v>
      </c>
      <c r="F16" s="200" t="s">
        <v>84</v>
      </c>
      <c r="G16" s="200" t="s">
        <v>6038</v>
      </c>
      <c r="H16" s="200" t="s">
        <v>6067</v>
      </c>
      <c r="I16" s="200" t="s">
        <v>403</v>
      </c>
      <c r="J16" s="201">
        <v>2020</v>
      </c>
      <c r="K16" s="200" t="s">
        <v>7233</v>
      </c>
    </row>
    <row r="17" spans="2:11" x14ac:dyDescent="0.2">
      <c r="B17" s="193" t="s">
        <v>7218</v>
      </c>
      <c r="C17" s="348" t="s">
        <v>6261</v>
      </c>
      <c r="D17" s="200" t="s">
        <v>6066</v>
      </c>
      <c r="E17" s="201" t="s">
        <v>84</v>
      </c>
      <c r="F17" s="200" t="s">
        <v>84</v>
      </c>
      <c r="G17" s="200" t="s">
        <v>6038</v>
      </c>
      <c r="H17" s="200" t="s">
        <v>6068</v>
      </c>
      <c r="I17" s="200" t="s">
        <v>403</v>
      </c>
      <c r="J17" s="201">
        <v>2020</v>
      </c>
      <c r="K17" s="200" t="s">
        <v>7233</v>
      </c>
    </row>
    <row r="18" spans="2:11" x14ac:dyDescent="0.2">
      <c r="B18" s="193" t="s">
        <v>7218</v>
      </c>
      <c r="C18" s="348" t="s">
        <v>6261</v>
      </c>
      <c r="D18" s="200" t="s">
        <v>6046</v>
      </c>
      <c r="E18" s="201">
        <v>110</v>
      </c>
      <c r="F18" s="200" t="s">
        <v>6047</v>
      </c>
      <c r="G18" s="200" t="s">
        <v>7234</v>
      </c>
      <c r="H18" s="200" t="s">
        <v>6048</v>
      </c>
      <c r="I18" s="200" t="s">
        <v>403</v>
      </c>
      <c r="J18" s="201">
        <v>2020</v>
      </c>
      <c r="K18" s="200" t="s">
        <v>7233</v>
      </c>
    </row>
    <row r="19" spans="2:11" x14ac:dyDescent="0.2">
      <c r="B19" s="193" t="s">
        <v>7218</v>
      </c>
      <c r="C19" s="348" t="s">
        <v>6261</v>
      </c>
      <c r="D19" s="200" t="s">
        <v>3316</v>
      </c>
      <c r="E19" s="201">
        <v>110</v>
      </c>
      <c r="F19" s="200" t="s">
        <v>6049</v>
      </c>
      <c r="G19" s="200" t="s">
        <v>6038</v>
      </c>
      <c r="H19" s="200" t="s">
        <v>6050</v>
      </c>
      <c r="I19" s="200" t="s">
        <v>403</v>
      </c>
      <c r="J19" s="201">
        <v>2020</v>
      </c>
      <c r="K19" s="200" t="s">
        <v>7233</v>
      </c>
    </row>
    <row r="20" spans="2:11" x14ac:dyDescent="0.2">
      <c r="B20" s="193" t="s">
        <v>7218</v>
      </c>
      <c r="C20" s="348" t="s">
        <v>6261</v>
      </c>
      <c r="D20" s="200" t="s">
        <v>6051</v>
      </c>
      <c r="E20" s="201" t="s">
        <v>6037</v>
      </c>
      <c r="F20" s="200" t="s">
        <v>6052</v>
      </c>
      <c r="G20" s="200" t="s">
        <v>7234</v>
      </c>
      <c r="H20" s="200" t="s">
        <v>6053</v>
      </c>
      <c r="I20" s="200" t="s">
        <v>403</v>
      </c>
      <c r="J20" s="201">
        <v>2020</v>
      </c>
      <c r="K20" s="200" t="s">
        <v>7233</v>
      </c>
    </row>
    <row r="21" spans="2:11" x14ac:dyDescent="0.2">
      <c r="B21" s="193" t="s">
        <v>7218</v>
      </c>
      <c r="C21" s="348" t="s">
        <v>6261</v>
      </c>
      <c r="D21" s="200" t="s">
        <v>6056</v>
      </c>
      <c r="E21" s="201">
        <v>110</v>
      </c>
      <c r="F21" s="200" t="s">
        <v>6057</v>
      </c>
      <c r="G21" s="200" t="s">
        <v>7234</v>
      </c>
      <c r="H21" s="200" t="s">
        <v>403</v>
      </c>
      <c r="I21" s="200" t="s">
        <v>403</v>
      </c>
      <c r="J21" s="201">
        <v>2020</v>
      </c>
      <c r="K21" s="200" t="s">
        <v>7233</v>
      </c>
    </row>
    <row r="22" spans="2:11" x14ac:dyDescent="0.2">
      <c r="B22" s="193" t="s">
        <v>7218</v>
      </c>
      <c r="C22" s="348" t="s">
        <v>6261</v>
      </c>
      <c r="D22" s="200" t="s">
        <v>6056</v>
      </c>
      <c r="E22" s="201">
        <v>110</v>
      </c>
      <c r="F22" s="200" t="s">
        <v>6058</v>
      </c>
      <c r="G22" s="200" t="s">
        <v>7234</v>
      </c>
      <c r="H22" s="200" t="s">
        <v>6059</v>
      </c>
      <c r="I22" s="200" t="s">
        <v>403</v>
      </c>
      <c r="J22" s="201">
        <v>2020</v>
      </c>
      <c r="K22" s="200" t="s">
        <v>7233</v>
      </c>
    </row>
    <row r="23" spans="2:11" x14ac:dyDescent="0.2">
      <c r="B23" s="193" t="s">
        <v>7218</v>
      </c>
      <c r="C23" s="348" t="s">
        <v>6261</v>
      </c>
      <c r="D23" s="200" t="s">
        <v>6060</v>
      </c>
      <c r="E23" s="201">
        <v>110</v>
      </c>
      <c r="F23" s="200" t="s">
        <v>6061</v>
      </c>
      <c r="G23" s="200" t="s">
        <v>6038</v>
      </c>
      <c r="H23" s="200" t="s">
        <v>6062</v>
      </c>
      <c r="I23" s="200" t="s">
        <v>403</v>
      </c>
      <c r="J23" s="201">
        <v>2020</v>
      </c>
      <c r="K23" s="200" t="s">
        <v>7233</v>
      </c>
    </row>
    <row r="24" spans="2:11" x14ac:dyDescent="0.2">
      <c r="B24" s="193" t="s">
        <v>7218</v>
      </c>
      <c r="C24" s="348" t="s">
        <v>6261</v>
      </c>
      <c r="D24" s="200" t="s">
        <v>6063</v>
      </c>
      <c r="E24" s="201" t="s">
        <v>6064</v>
      </c>
      <c r="F24" s="200" t="s">
        <v>6061</v>
      </c>
      <c r="G24" s="200" t="s">
        <v>6038</v>
      </c>
      <c r="H24" s="200" t="s">
        <v>6065</v>
      </c>
      <c r="I24" s="200" t="s">
        <v>403</v>
      </c>
      <c r="J24" s="201">
        <v>2020</v>
      </c>
      <c r="K24" s="200" t="s">
        <v>7233</v>
      </c>
    </row>
    <row r="25" spans="2:11" x14ac:dyDescent="0.2">
      <c r="B25" s="193" t="s">
        <v>7218</v>
      </c>
      <c r="C25" s="348" t="s">
        <v>6261</v>
      </c>
      <c r="D25" s="200" t="s">
        <v>7235</v>
      </c>
      <c r="E25" s="201">
        <v>23</v>
      </c>
      <c r="F25" s="200" t="s">
        <v>6044</v>
      </c>
      <c r="G25" s="200" t="s">
        <v>7220</v>
      </c>
      <c r="H25" s="200" t="s">
        <v>7236</v>
      </c>
      <c r="I25" s="200" t="s">
        <v>398</v>
      </c>
      <c r="J25" s="201" t="s">
        <v>84</v>
      </c>
      <c r="K25" s="200"/>
    </row>
    <row r="26" spans="2:11" x14ac:dyDescent="0.2">
      <c r="B26" s="193" t="s">
        <v>7218</v>
      </c>
      <c r="C26" s="348" t="s">
        <v>6261</v>
      </c>
      <c r="D26" s="200" t="s">
        <v>21</v>
      </c>
      <c r="E26" s="201" t="s">
        <v>84</v>
      </c>
      <c r="F26" s="200" t="s">
        <v>84</v>
      </c>
      <c r="G26" s="200" t="s">
        <v>6070</v>
      </c>
      <c r="H26" s="200" t="s">
        <v>6084</v>
      </c>
      <c r="I26" s="200" t="s">
        <v>2384</v>
      </c>
      <c r="J26" s="201" t="s">
        <v>84</v>
      </c>
      <c r="K26" s="200"/>
    </row>
    <row r="27" spans="2:11" x14ac:dyDescent="0.2">
      <c r="B27" s="193" t="s">
        <v>7218</v>
      </c>
      <c r="C27" s="348" t="s">
        <v>6261</v>
      </c>
      <c r="D27" s="200" t="s">
        <v>6085</v>
      </c>
      <c r="E27" s="349">
        <v>13.2</v>
      </c>
      <c r="F27" s="200" t="s">
        <v>6077</v>
      </c>
      <c r="G27" s="200" t="s">
        <v>6070</v>
      </c>
      <c r="H27" s="200" t="s">
        <v>6087</v>
      </c>
      <c r="I27" s="200" t="s">
        <v>2384</v>
      </c>
      <c r="J27" s="350">
        <v>43644</v>
      </c>
      <c r="K27" s="200" t="s">
        <v>6075</v>
      </c>
    </row>
    <row r="28" spans="2:11" x14ac:dyDescent="0.2">
      <c r="B28" s="193" t="s">
        <v>7218</v>
      </c>
      <c r="C28" s="348" t="s">
        <v>6261</v>
      </c>
      <c r="D28" s="200" t="s">
        <v>6088</v>
      </c>
      <c r="E28" s="349">
        <v>13.2</v>
      </c>
      <c r="F28" s="200" t="s">
        <v>6073</v>
      </c>
      <c r="G28" s="200" t="s">
        <v>6070</v>
      </c>
      <c r="H28" s="200" t="s">
        <v>6089</v>
      </c>
      <c r="I28" s="200" t="s">
        <v>2384</v>
      </c>
      <c r="J28" s="350">
        <v>43644</v>
      </c>
      <c r="K28" s="200" t="s">
        <v>6075</v>
      </c>
    </row>
    <row r="29" spans="2:11" x14ac:dyDescent="0.2">
      <c r="B29" s="193" t="s">
        <v>7218</v>
      </c>
      <c r="C29" s="348" t="s">
        <v>6261</v>
      </c>
      <c r="D29" s="200" t="s">
        <v>6088</v>
      </c>
      <c r="E29" s="349">
        <v>13.2</v>
      </c>
      <c r="F29" s="200" t="s">
        <v>6077</v>
      </c>
      <c r="G29" s="200" t="s">
        <v>6070</v>
      </c>
      <c r="H29" s="200" t="s">
        <v>6089</v>
      </c>
      <c r="I29" s="200" t="s">
        <v>2384</v>
      </c>
      <c r="J29" s="350">
        <v>43644</v>
      </c>
      <c r="K29" s="200" t="s">
        <v>6075</v>
      </c>
    </row>
    <row r="30" spans="2:11" x14ac:dyDescent="0.2">
      <c r="B30" s="193" t="s">
        <v>7218</v>
      </c>
      <c r="C30" s="348" t="s">
        <v>6261</v>
      </c>
      <c r="D30" s="200" t="s">
        <v>6091</v>
      </c>
      <c r="E30" s="349">
        <v>13.2</v>
      </c>
      <c r="F30" s="200" t="s">
        <v>6073</v>
      </c>
      <c r="G30" s="200" t="s">
        <v>6070</v>
      </c>
      <c r="H30" s="200" t="s">
        <v>6092</v>
      </c>
      <c r="I30" s="200" t="s">
        <v>2384</v>
      </c>
      <c r="J30" s="350">
        <v>43644</v>
      </c>
      <c r="K30" s="200" t="s">
        <v>6075</v>
      </c>
    </row>
    <row r="31" spans="2:11" x14ac:dyDescent="0.2">
      <c r="B31" s="193" t="s">
        <v>7218</v>
      </c>
      <c r="C31" s="348" t="s">
        <v>6261</v>
      </c>
      <c r="D31" s="200" t="s">
        <v>6093</v>
      </c>
      <c r="E31" s="201">
        <v>0.11</v>
      </c>
      <c r="F31" s="200" t="s">
        <v>6081</v>
      </c>
      <c r="G31" s="200" t="s">
        <v>6070</v>
      </c>
      <c r="H31" s="200" t="s">
        <v>6094</v>
      </c>
      <c r="I31" s="200" t="s">
        <v>2384</v>
      </c>
      <c r="J31" s="350">
        <v>43644</v>
      </c>
      <c r="K31" s="200" t="s">
        <v>6075</v>
      </c>
    </row>
    <row r="32" spans="2:11" x14ac:dyDescent="0.2">
      <c r="B32" s="193" t="s">
        <v>7218</v>
      </c>
      <c r="C32" s="348" t="s">
        <v>6261</v>
      </c>
      <c r="D32" s="200" t="s">
        <v>6095</v>
      </c>
      <c r="E32" s="201">
        <v>12</v>
      </c>
      <c r="F32" s="200" t="s">
        <v>6073</v>
      </c>
      <c r="G32" s="200" t="s">
        <v>6070</v>
      </c>
      <c r="H32" s="200" t="s">
        <v>6096</v>
      </c>
      <c r="I32" s="200" t="s">
        <v>2384</v>
      </c>
      <c r="J32" s="350">
        <v>43644</v>
      </c>
      <c r="K32" s="200" t="s">
        <v>6075</v>
      </c>
    </row>
    <row r="33" spans="2:11" x14ac:dyDescent="0.2">
      <c r="B33" s="193" t="s">
        <v>7218</v>
      </c>
      <c r="C33" s="348" t="s">
        <v>6261</v>
      </c>
      <c r="D33" s="200" t="s">
        <v>6097</v>
      </c>
      <c r="E33" s="201" t="s">
        <v>6080</v>
      </c>
      <c r="F33" s="200" t="s">
        <v>6073</v>
      </c>
      <c r="G33" s="200" t="s">
        <v>6070</v>
      </c>
      <c r="H33" s="200" t="s">
        <v>6098</v>
      </c>
      <c r="I33" s="200" t="s">
        <v>2384</v>
      </c>
      <c r="J33" s="350">
        <v>43644</v>
      </c>
      <c r="K33" s="200" t="s">
        <v>6075</v>
      </c>
    </row>
    <row r="34" spans="2:11" x14ac:dyDescent="0.2">
      <c r="B34" s="193" t="s">
        <v>7218</v>
      </c>
      <c r="C34" s="348" t="s">
        <v>6261</v>
      </c>
      <c r="D34" s="200" t="s">
        <v>6097</v>
      </c>
      <c r="E34" s="201" t="s">
        <v>6080</v>
      </c>
      <c r="F34" s="200" t="s">
        <v>6077</v>
      </c>
      <c r="G34" s="200" t="s">
        <v>6070</v>
      </c>
      <c r="H34" s="200" t="s">
        <v>6099</v>
      </c>
      <c r="I34" s="200" t="s">
        <v>2384</v>
      </c>
      <c r="J34" s="350">
        <v>43644</v>
      </c>
      <c r="K34" s="200" t="s">
        <v>6075</v>
      </c>
    </row>
    <row r="35" spans="2:11" x14ac:dyDescent="0.2">
      <c r="B35" s="193" t="s">
        <v>7218</v>
      </c>
      <c r="C35" s="348" t="s">
        <v>6261</v>
      </c>
      <c r="D35" s="200" t="s">
        <v>6100</v>
      </c>
      <c r="E35" s="201">
        <v>23</v>
      </c>
      <c r="F35" s="200" t="s">
        <v>6101</v>
      </c>
      <c r="G35" s="200" t="s">
        <v>6070</v>
      </c>
      <c r="H35" s="200" t="s">
        <v>6102</v>
      </c>
      <c r="I35" s="200" t="s">
        <v>2384</v>
      </c>
      <c r="J35" s="350">
        <v>43644</v>
      </c>
      <c r="K35" s="200" t="s">
        <v>6075</v>
      </c>
    </row>
    <row r="36" spans="2:11" x14ac:dyDescent="0.2">
      <c r="B36" s="193" t="s">
        <v>7218</v>
      </c>
      <c r="C36" s="348" t="s">
        <v>6261</v>
      </c>
      <c r="D36" s="200" t="s">
        <v>6103</v>
      </c>
      <c r="E36" s="201" t="s">
        <v>6080</v>
      </c>
      <c r="F36" s="200" t="s">
        <v>6073</v>
      </c>
      <c r="G36" s="200" t="s">
        <v>6070</v>
      </c>
      <c r="H36" s="200" t="s">
        <v>6104</v>
      </c>
      <c r="I36" s="200" t="s">
        <v>2384</v>
      </c>
      <c r="J36" s="350">
        <v>43644</v>
      </c>
      <c r="K36" s="200" t="s">
        <v>6075</v>
      </c>
    </row>
    <row r="37" spans="2:11" x14ac:dyDescent="0.2">
      <c r="B37" s="193" t="s">
        <v>7218</v>
      </c>
      <c r="C37" s="348" t="s">
        <v>6261</v>
      </c>
      <c r="D37" s="200" t="s">
        <v>6103</v>
      </c>
      <c r="E37" s="201" t="s">
        <v>6080</v>
      </c>
      <c r="F37" s="200" t="s">
        <v>6077</v>
      </c>
      <c r="G37" s="200" t="s">
        <v>6070</v>
      </c>
      <c r="H37" s="200" t="s">
        <v>6105</v>
      </c>
      <c r="I37" s="200" t="s">
        <v>2384</v>
      </c>
      <c r="J37" s="350">
        <v>43644</v>
      </c>
      <c r="K37" s="200" t="s">
        <v>6075</v>
      </c>
    </row>
    <row r="38" spans="2:11" x14ac:dyDescent="0.2">
      <c r="B38" s="193" t="s">
        <v>7218</v>
      </c>
      <c r="C38" s="348" t="s">
        <v>6261</v>
      </c>
      <c r="D38" s="200" t="s">
        <v>4906</v>
      </c>
      <c r="E38" s="201">
        <v>13</v>
      </c>
      <c r="F38" s="200" t="s">
        <v>6073</v>
      </c>
      <c r="G38" s="200" t="s">
        <v>6070</v>
      </c>
      <c r="H38" s="200" t="s">
        <v>6106</v>
      </c>
      <c r="I38" s="200" t="s">
        <v>2384</v>
      </c>
      <c r="J38" s="350">
        <v>43644</v>
      </c>
      <c r="K38" s="200" t="s">
        <v>6075</v>
      </c>
    </row>
    <row r="39" spans="2:11" x14ac:dyDescent="0.2">
      <c r="B39" s="193" t="s">
        <v>7218</v>
      </c>
      <c r="C39" s="348" t="s">
        <v>6261</v>
      </c>
      <c r="D39" s="200" t="s">
        <v>6107</v>
      </c>
      <c r="E39" s="201" t="s">
        <v>6080</v>
      </c>
      <c r="F39" s="200" t="s">
        <v>6077</v>
      </c>
      <c r="G39" s="200" t="s">
        <v>6070</v>
      </c>
      <c r="H39" s="200" t="s">
        <v>6108</v>
      </c>
      <c r="I39" s="200" t="s">
        <v>2384</v>
      </c>
      <c r="J39" s="350">
        <v>43644</v>
      </c>
      <c r="K39" s="200" t="s">
        <v>6075</v>
      </c>
    </row>
    <row r="40" spans="2:11" x14ac:dyDescent="0.2">
      <c r="B40" s="193" t="s">
        <v>7218</v>
      </c>
      <c r="C40" s="348" t="s">
        <v>6261</v>
      </c>
      <c r="D40" s="200" t="s">
        <v>6109</v>
      </c>
      <c r="E40" s="201">
        <v>13</v>
      </c>
      <c r="F40" s="200" t="s">
        <v>6081</v>
      </c>
      <c r="G40" s="200" t="s">
        <v>6070</v>
      </c>
      <c r="H40" s="200" t="s">
        <v>6110</v>
      </c>
      <c r="I40" s="200" t="s">
        <v>2384</v>
      </c>
      <c r="J40" s="350">
        <v>43644</v>
      </c>
      <c r="K40" s="200" t="s">
        <v>6075</v>
      </c>
    </row>
    <row r="41" spans="2:11" x14ac:dyDescent="0.2">
      <c r="B41" s="193" t="s">
        <v>7218</v>
      </c>
      <c r="C41" s="348" t="s">
        <v>6261</v>
      </c>
      <c r="D41" s="200" t="s">
        <v>6111</v>
      </c>
      <c r="E41" s="201">
        <v>13</v>
      </c>
      <c r="F41" s="200" t="s">
        <v>6073</v>
      </c>
      <c r="G41" s="200" t="s">
        <v>6070</v>
      </c>
      <c r="H41" s="200" t="s">
        <v>6112</v>
      </c>
      <c r="I41" s="200" t="s">
        <v>2384</v>
      </c>
      <c r="J41" s="350">
        <v>43644</v>
      </c>
      <c r="K41" s="200" t="s">
        <v>6075</v>
      </c>
    </row>
    <row r="42" spans="2:11" x14ac:dyDescent="0.2">
      <c r="B42" s="193" t="s">
        <v>7218</v>
      </c>
      <c r="C42" s="348" t="s">
        <v>6261</v>
      </c>
      <c r="D42" s="200" t="s">
        <v>6113</v>
      </c>
      <c r="E42" s="201" t="s">
        <v>6080</v>
      </c>
      <c r="F42" s="200" t="s">
        <v>6081</v>
      </c>
      <c r="G42" s="200" t="s">
        <v>6070</v>
      </c>
      <c r="H42" s="200" t="s">
        <v>6114</v>
      </c>
      <c r="I42" s="200" t="s">
        <v>2384</v>
      </c>
      <c r="J42" s="350">
        <v>43644</v>
      </c>
      <c r="K42" s="200" t="s">
        <v>6075</v>
      </c>
    </row>
    <row r="43" spans="2:11" x14ac:dyDescent="0.2">
      <c r="B43" s="193" t="s">
        <v>7218</v>
      </c>
      <c r="C43" s="348" t="s">
        <v>6261</v>
      </c>
      <c r="D43" s="200" t="s">
        <v>6115</v>
      </c>
      <c r="E43" s="201" t="s">
        <v>6080</v>
      </c>
      <c r="F43" s="200" t="s">
        <v>6073</v>
      </c>
      <c r="G43" s="200" t="s">
        <v>6070</v>
      </c>
      <c r="H43" s="200" t="s">
        <v>6104</v>
      </c>
      <c r="I43" s="200" t="s">
        <v>2384</v>
      </c>
      <c r="J43" s="350">
        <v>43644</v>
      </c>
      <c r="K43" s="200" t="s">
        <v>6075</v>
      </c>
    </row>
    <row r="44" spans="2:11" x14ac:dyDescent="0.2">
      <c r="B44" s="193" t="s">
        <v>7218</v>
      </c>
      <c r="C44" s="348" t="s">
        <v>6261</v>
      </c>
      <c r="D44" s="200" t="s">
        <v>6115</v>
      </c>
      <c r="E44" s="201" t="s">
        <v>6080</v>
      </c>
      <c r="F44" s="200" t="s">
        <v>6077</v>
      </c>
      <c r="G44" s="200" t="s">
        <v>6070</v>
      </c>
      <c r="H44" s="200" t="s">
        <v>6108</v>
      </c>
      <c r="I44" s="200" t="s">
        <v>2384</v>
      </c>
      <c r="J44" s="350">
        <v>43644</v>
      </c>
      <c r="K44" s="200" t="s">
        <v>6075</v>
      </c>
    </row>
    <row r="45" spans="2:11" x14ac:dyDescent="0.2">
      <c r="B45" s="193" t="s">
        <v>7218</v>
      </c>
      <c r="C45" s="348" t="s">
        <v>6261</v>
      </c>
      <c r="D45" s="200" t="s">
        <v>6116</v>
      </c>
      <c r="E45" s="201">
        <v>0.38</v>
      </c>
      <c r="F45" s="200" t="s">
        <v>6117</v>
      </c>
      <c r="G45" s="200" t="s">
        <v>6117</v>
      </c>
      <c r="H45" s="200" t="s">
        <v>6118</v>
      </c>
      <c r="I45" s="200" t="s">
        <v>2384</v>
      </c>
      <c r="J45" s="350">
        <v>43644</v>
      </c>
      <c r="K45" s="200" t="s">
        <v>6075</v>
      </c>
    </row>
    <row r="46" spans="2:11" x14ac:dyDescent="0.2">
      <c r="B46" s="193" t="s">
        <v>7218</v>
      </c>
      <c r="C46" s="348" t="s">
        <v>6261</v>
      </c>
      <c r="D46" s="200" t="s">
        <v>6119</v>
      </c>
      <c r="E46" s="201" t="s">
        <v>6080</v>
      </c>
      <c r="F46" s="200" t="s">
        <v>6073</v>
      </c>
      <c r="G46" s="200" t="s">
        <v>6070</v>
      </c>
      <c r="H46" s="200" t="s">
        <v>6104</v>
      </c>
      <c r="I46" s="200" t="s">
        <v>2384</v>
      </c>
      <c r="J46" s="350">
        <v>43644</v>
      </c>
      <c r="K46" s="200" t="s">
        <v>6075</v>
      </c>
    </row>
    <row r="47" spans="2:11" x14ac:dyDescent="0.2">
      <c r="B47" s="193" t="s">
        <v>7218</v>
      </c>
      <c r="C47" s="348" t="s">
        <v>6261</v>
      </c>
      <c r="D47" s="200" t="s">
        <v>4866</v>
      </c>
      <c r="E47" s="201">
        <v>13</v>
      </c>
      <c r="F47" s="200" t="s">
        <v>6081</v>
      </c>
      <c r="G47" s="200" t="s">
        <v>6070</v>
      </c>
      <c r="H47" s="200" t="s">
        <v>6110</v>
      </c>
      <c r="I47" s="200" t="s">
        <v>2384</v>
      </c>
      <c r="J47" s="350">
        <v>43644</v>
      </c>
      <c r="K47" s="200" t="s">
        <v>6075</v>
      </c>
    </row>
    <row r="48" spans="2:11" x14ac:dyDescent="0.2">
      <c r="B48" s="193" t="s">
        <v>7218</v>
      </c>
      <c r="C48" s="348" t="s">
        <v>6261</v>
      </c>
      <c r="D48" s="200" t="s">
        <v>6120</v>
      </c>
      <c r="E48" s="201" t="s">
        <v>6080</v>
      </c>
      <c r="F48" s="200" t="s">
        <v>6073</v>
      </c>
      <c r="G48" s="200" t="s">
        <v>6070</v>
      </c>
      <c r="H48" s="200" t="s">
        <v>6104</v>
      </c>
      <c r="I48" s="200" t="s">
        <v>2384</v>
      </c>
      <c r="J48" s="350">
        <v>43644</v>
      </c>
      <c r="K48" s="200" t="s">
        <v>6075</v>
      </c>
    </row>
    <row r="49" spans="2:11" x14ac:dyDescent="0.2">
      <c r="B49" s="193" t="s">
        <v>7218</v>
      </c>
      <c r="C49" s="348" t="s">
        <v>6261</v>
      </c>
      <c r="D49" s="200" t="s">
        <v>6120</v>
      </c>
      <c r="E49" s="201" t="s">
        <v>6080</v>
      </c>
      <c r="F49" s="200" t="s">
        <v>6077</v>
      </c>
      <c r="G49" s="200" t="s">
        <v>6070</v>
      </c>
      <c r="H49" s="200" t="s">
        <v>6105</v>
      </c>
      <c r="I49" s="200" t="s">
        <v>2384</v>
      </c>
      <c r="J49" s="350">
        <v>43644</v>
      </c>
      <c r="K49" s="200" t="s">
        <v>6075</v>
      </c>
    </row>
    <row r="50" spans="2:11" x14ac:dyDescent="0.2">
      <c r="B50" s="193" t="s">
        <v>7218</v>
      </c>
      <c r="C50" s="348" t="s">
        <v>6261</v>
      </c>
      <c r="D50" s="200" t="s">
        <v>4876</v>
      </c>
      <c r="E50" s="200" t="s">
        <v>84</v>
      </c>
      <c r="F50" s="200" t="s">
        <v>84</v>
      </c>
      <c r="G50" s="200" t="s">
        <v>6070</v>
      </c>
      <c r="H50" s="200" t="s">
        <v>6121</v>
      </c>
      <c r="I50" s="200" t="s">
        <v>2384</v>
      </c>
      <c r="J50" s="351" t="s">
        <v>84</v>
      </c>
      <c r="K50" s="200"/>
    </row>
    <row r="51" spans="2:11" x14ac:dyDescent="0.2">
      <c r="B51" s="193" t="s">
        <v>7218</v>
      </c>
      <c r="C51" s="348" t="s">
        <v>6261</v>
      </c>
      <c r="D51" s="200" t="s">
        <v>6069</v>
      </c>
      <c r="E51" s="200" t="s">
        <v>84</v>
      </c>
      <c r="F51" s="200" t="s">
        <v>84</v>
      </c>
      <c r="G51" s="200" t="s">
        <v>6070</v>
      </c>
      <c r="H51" s="200" t="s">
        <v>6071</v>
      </c>
      <c r="I51" s="200" t="s">
        <v>2384</v>
      </c>
      <c r="J51" s="201" t="s">
        <v>84</v>
      </c>
      <c r="K51" s="200"/>
    </row>
    <row r="52" spans="2:11" x14ac:dyDescent="0.2">
      <c r="B52" s="193" t="s">
        <v>7218</v>
      </c>
      <c r="C52" s="348" t="s">
        <v>6261</v>
      </c>
      <c r="D52" s="200" t="s">
        <v>6072</v>
      </c>
      <c r="E52" s="201">
        <v>13</v>
      </c>
      <c r="F52" s="200" t="s">
        <v>6073</v>
      </c>
      <c r="G52" s="200" t="s">
        <v>6070</v>
      </c>
      <c r="H52" s="200" t="s">
        <v>6074</v>
      </c>
      <c r="I52" s="200" t="s">
        <v>2384</v>
      </c>
      <c r="J52" s="351">
        <v>43644</v>
      </c>
      <c r="K52" s="200" t="s">
        <v>6075</v>
      </c>
    </row>
    <row r="53" spans="2:11" x14ac:dyDescent="0.2">
      <c r="B53" s="193" t="s">
        <v>7218</v>
      </c>
      <c r="C53" s="348" t="s">
        <v>6261</v>
      </c>
      <c r="D53" s="200" t="s">
        <v>6076</v>
      </c>
      <c r="E53" s="201">
        <v>13</v>
      </c>
      <c r="F53" s="200" t="s">
        <v>6077</v>
      </c>
      <c r="G53" s="200" t="s">
        <v>6070</v>
      </c>
      <c r="H53" s="200" t="s">
        <v>6078</v>
      </c>
      <c r="I53" s="200" t="s">
        <v>2384</v>
      </c>
      <c r="J53" s="351">
        <v>43644</v>
      </c>
      <c r="K53" s="200" t="s">
        <v>6075</v>
      </c>
    </row>
    <row r="54" spans="2:11" x14ac:dyDescent="0.2">
      <c r="B54" s="193" t="s">
        <v>7218</v>
      </c>
      <c r="C54" s="348" t="s">
        <v>6261</v>
      </c>
      <c r="D54" s="200" t="s">
        <v>6079</v>
      </c>
      <c r="E54" s="201" t="s">
        <v>6080</v>
      </c>
      <c r="F54" s="200" t="s">
        <v>6081</v>
      </c>
      <c r="G54" s="200" t="s">
        <v>6070</v>
      </c>
      <c r="H54" s="200" t="s">
        <v>6082</v>
      </c>
      <c r="I54" s="200" t="s">
        <v>2384</v>
      </c>
      <c r="J54" s="351">
        <v>43644</v>
      </c>
      <c r="K54" s="200" t="s">
        <v>6075</v>
      </c>
    </row>
    <row r="55" spans="2:11" x14ac:dyDescent="0.2">
      <c r="B55" s="193" t="s">
        <v>7218</v>
      </c>
      <c r="C55" s="348" t="s">
        <v>6261</v>
      </c>
      <c r="D55" s="200" t="s">
        <v>4636</v>
      </c>
      <c r="E55" s="200" t="s">
        <v>84</v>
      </c>
      <c r="F55" s="200" t="s">
        <v>84</v>
      </c>
      <c r="G55" s="200" t="s">
        <v>6070</v>
      </c>
      <c r="H55" s="200" t="s">
        <v>6083</v>
      </c>
      <c r="I55" s="200" t="s">
        <v>2384</v>
      </c>
      <c r="J55" s="201" t="s">
        <v>84</v>
      </c>
      <c r="K55" s="200"/>
    </row>
    <row r="56" spans="2:11" x14ac:dyDescent="0.2">
      <c r="B56" s="193" t="s">
        <v>7218</v>
      </c>
      <c r="C56" s="348" t="s">
        <v>6261</v>
      </c>
      <c r="D56" s="200" t="s">
        <v>6085</v>
      </c>
      <c r="E56" s="349">
        <v>13.2</v>
      </c>
      <c r="F56" s="200" t="s">
        <v>6073</v>
      </c>
      <c r="G56" s="200" t="s">
        <v>6070</v>
      </c>
      <c r="H56" s="200" t="s">
        <v>6086</v>
      </c>
      <c r="I56" s="200" t="s">
        <v>2384</v>
      </c>
      <c r="J56" s="351">
        <v>43644</v>
      </c>
      <c r="K56" s="200" t="s">
        <v>6075</v>
      </c>
    </row>
    <row r="57" spans="2:11" x14ac:dyDescent="0.2">
      <c r="B57" s="193" t="s">
        <v>7218</v>
      </c>
      <c r="C57" s="348" t="s">
        <v>6261</v>
      </c>
      <c r="D57" s="200" t="s">
        <v>6091</v>
      </c>
      <c r="E57" s="349">
        <v>13.2</v>
      </c>
      <c r="F57" s="200" t="s">
        <v>6077</v>
      </c>
      <c r="G57" s="200" t="s">
        <v>6070</v>
      </c>
      <c r="H57" s="200" t="s">
        <v>6078</v>
      </c>
      <c r="I57" s="200" t="s">
        <v>2384</v>
      </c>
      <c r="J57" s="351">
        <v>43644</v>
      </c>
      <c r="K57" s="200" t="s">
        <v>6075</v>
      </c>
    </row>
    <row r="58" spans="2:11" x14ac:dyDescent="0.2">
      <c r="B58" s="193" t="s">
        <v>7218</v>
      </c>
      <c r="C58" s="348" t="s">
        <v>6261</v>
      </c>
      <c r="D58" s="200" t="s">
        <v>7237</v>
      </c>
      <c r="E58" s="201" t="s">
        <v>6041</v>
      </c>
      <c r="F58" s="200" t="s">
        <v>6145</v>
      </c>
      <c r="G58" s="200" t="s">
        <v>6070</v>
      </c>
      <c r="H58" s="200" t="s">
        <v>7238</v>
      </c>
      <c r="I58" s="200" t="s">
        <v>2384</v>
      </c>
      <c r="J58" s="201" t="s">
        <v>84</v>
      </c>
      <c r="K58" s="200"/>
    </row>
    <row r="59" spans="2:11" x14ac:dyDescent="0.2">
      <c r="B59" s="193" t="s">
        <v>7218</v>
      </c>
      <c r="C59" s="348" t="s">
        <v>6261</v>
      </c>
      <c r="D59" s="200" t="s">
        <v>7239</v>
      </c>
      <c r="E59" s="201" t="s">
        <v>6041</v>
      </c>
      <c r="F59" s="200" t="s">
        <v>6077</v>
      </c>
      <c r="G59" s="200" t="s">
        <v>6070</v>
      </c>
      <c r="H59" s="200" t="s">
        <v>7240</v>
      </c>
      <c r="I59" s="200" t="s">
        <v>2384</v>
      </c>
      <c r="J59" s="201" t="s">
        <v>84</v>
      </c>
      <c r="K59" s="200"/>
    </row>
    <row r="60" spans="2:11" x14ac:dyDescent="0.2">
      <c r="B60" s="193" t="s">
        <v>7218</v>
      </c>
      <c r="C60" s="348" t="s">
        <v>6261</v>
      </c>
      <c r="D60" s="200" t="s">
        <v>6115</v>
      </c>
      <c r="E60" s="201">
        <v>13.8</v>
      </c>
      <c r="F60" s="200" t="s">
        <v>7241</v>
      </c>
      <c r="G60" s="200" t="s">
        <v>7242</v>
      </c>
      <c r="H60" s="200" t="s">
        <v>7243</v>
      </c>
      <c r="I60" s="200" t="s">
        <v>2384</v>
      </c>
      <c r="J60" s="201" t="s">
        <v>84</v>
      </c>
      <c r="K60" s="200"/>
    </row>
    <row r="61" spans="2:11" x14ac:dyDescent="0.2">
      <c r="B61" s="193" t="s">
        <v>7218</v>
      </c>
      <c r="C61" s="348" t="s">
        <v>6261</v>
      </c>
      <c r="D61" s="200" t="s">
        <v>7244</v>
      </c>
      <c r="E61" s="201" t="s">
        <v>6080</v>
      </c>
      <c r="F61" s="200" t="s">
        <v>6145</v>
      </c>
      <c r="G61" s="200" t="s">
        <v>6070</v>
      </c>
      <c r="H61" s="200"/>
      <c r="I61" s="200" t="s">
        <v>2384</v>
      </c>
      <c r="J61" s="201" t="s">
        <v>84</v>
      </c>
      <c r="K61" s="200"/>
    </row>
    <row r="62" spans="2:11" x14ac:dyDescent="0.2">
      <c r="B62" s="193" t="s">
        <v>7218</v>
      </c>
      <c r="C62" s="348" t="s">
        <v>6261</v>
      </c>
      <c r="D62" s="200" t="s">
        <v>7245</v>
      </c>
      <c r="E62" s="201">
        <v>13.8</v>
      </c>
      <c r="F62" s="200" t="s">
        <v>7246</v>
      </c>
      <c r="G62" s="200" t="s">
        <v>7242</v>
      </c>
      <c r="H62" s="200" t="s">
        <v>7247</v>
      </c>
      <c r="I62" s="200" t="s">
        <v>2384</v>
      </c>
      <c r="J62" s="201" t="s">
        <v>84</v>
      </c>
      <c r="K62" s="200"/>
    </row>
    <row r="63" spans="2:11" x14ac:dyDescent="0.2">
      <c r="B63" s="193" t="s">
        <v>7218</v>
      </c>
      <c r="C63" s="348" t="s">
        <v>6261</v>
      </c>
      <c r="D63" s="200" t="s">
        <v>6054</v>
      </c>
      <c r="E63" s="201">
        <v>110</v>
      </c>
      <c r="F63" s="200" t="s">
        <v>6047</v>
      </c>
      <c r="G63" s="200" t="s">
        <v>6038</v>
      </c>
      <c r="H63" s="200" t="s">
        <v>6055</v>
      </c>
      <c r="I63" s="200" t="s">
        <v>7248</v>
      </c>
      <c r="J63" s="201" t="s">
        <v>84</v>
      </c>
      <c r="K63" s="200"/>
    </row>
    <row r="64" spans="2:11" x14ac:dyDescent="0.2">
      <c r="B64" s="193" t="s">
        <v>7218</v>
      </c>
      <c r="C64" s="348" t="s">
        <v>6261</v>
      </c>
      <c r="D64" s="200" t="s">
        <v>6122</v>
      </c>
      <c r="E64" s="201">
        <v>13</v>
      </c>
      <c r="F64" s="200" t="s">
        <v>6123</v>
      </c>
      <c r="G64" s="200" t="s">
        <v>7220</v>
      </c>
      <c r="H64" s="200" t="s">
        <v>2309</v>
      </c>
      <c r="I64" s="200" t="s">
        <v>2309</v>
      </c>
      <c r="J64" s="201" t="s">
        <v>84</v>
      </c>
      <c r="K64" s="200"/>
    </row>
    <row r="65" spans="2:11" x14ac:dyDescent="0.2">
      <c r="B65" s="193" t="s">
        <v>7218</v>
      </c>
      <c r="C65" s="348" t="s">
        <v>6261</v>
      </c>
      <c r="D65" s="200" t="s">
        <v>6122</v>
      </c>
      <c r="E65" s="201">
        <v>13</v>
      </c>
      <c r="F65" s="200" t="s">
        <v>6124</v>
      </c>
      <c r="G65" s="200" t="s">
        <v>7220</v>
      </c>
      <c r="H65" s="200" t="s">
        <v>6125</v>
      </c>
      <c r="I65" s="200" t="s">
        <v>6126</v>
      </c>
      <c r="J65" s="201" t="s">
        <v>84</v>
      </c>
      <c r="K65" s="200"/>
    </row>
    <row r="66" spans="2:11" x14ac:dyDescent="0.2">
      <c r="B66" s="193" t="s">
        <v>7218</v>
      </c>
      <c r="C66" s="348" t="s">
        <v>6261</v>
      </c>
      <c r="D66" s="200" t="s">
        <v>6122</v>
      </c>
      <c r="E66" s="201">
        <v>13</v>
      </c>
      <c r="F66" s="200" t="s">
        <v>6127</v>
      </c>
      <c r="G66" s="200" t="s">
        <v>7220</v>
      </c>
      <c r="H66" s="200" t="s">
        <v>6128</v>
      </c>
      <c r="I66" s="200" t="s">
        <v>6126</v>
      </c>
      <c r="J66" s="201" t="s">
        <v>84</v>
      </c>
      <c r="K66" s="200"/>
    </row>
    <row r="67" spans="2:11" x14ac:dyDescent="0.2">
      <c r="B67" s="193" t="s">
        <v>7218</v>
      </c>
      <c r="C67" s="348" t="s">
        <v>6261</v>
      </c>
      <c r="D67" s="200" t="s">
        <v>6091</v>
      </c>
      <c r="E67" s="201">
        <v>13</v>
      </c>
      <c r="F67" s="200" t="s">
        <v>6044</v>
      </c>
      <c r="G67" s="200" t="s">
        <v>7220</v>
      </c>
      <c r="H67" s="200" t="s">
        <v>6129</v>
      </c>
      <c r="I67" s="200" t="s">
        <v>6129</v>
      </c>
      <c r="J67" s="201" t="s">
        <v>84</v>
      </c>
      <c r="K67" s="200"/>
    </row>
    <row r="68" spans="2:11" x14ac:dyDescent="0.2">
      <c r="B68" s="193" t="s">
        <v>7218</v>
      </c>
      <c r="C68" s="348" t="s">
        <v>6261</v>
      </c>
      <c r="D68" s="200" t="s">
        <v>7249</v>
      </c>
      <c r="E68" s="201" t="s">
        <v>7250</v>
      </c>
      <c r="F68" s="200" t="s">
        <v>6127</v>
      </c>
      <c r="G68" s="200" t="s">
        <v>7220</v>
      </c>
      <c r="H68" s="200" t="s">
        <v>7251</v>
      </c>
      <c r="I68" s="200" t="s">
        <v>7252</v>
      </c>
      <c r="J68" s="201" t="s">
        <v>84</v>
      </c>
      <c r="K68" s="200"/>
    </row>
    <row r="69" spans="2:11" x14ac:dyDescent="0.2">
      <c r="B69" s="193" t="s">
        <v>7218</v>
      </c>
      <c r="C69" s="348" t="s">
        <v>6261</v>
      </c>
      <c r="D69" s="200" t="s">
        <v>6136</v>
      </c>
      <c r="E69" s="201">
        <v>66</v>
      </c>
      <c r="F69" s="200" t="s">
        <v>6131</v>
      </c>
      <c r="G69" s="200" t="s">
        <v>6038</v>
      </c>
      <c r="H69" s="200"/>
      <c r="I69" s="200" t="s">
        <v>95</v>
      </c>
      <c r="J69" s="351" t="s">
        <v>84</v>
      </c>
      <c r="K69" s="200"/>
    </row>
    <row r="70" spans="2:11" x14ac:dyDescent="0.2">
      <c r="B70" s="193" t="s">
        <v>7218</v>
      </c>
      <c r="C70" s="348" t="s">
        <v>6261</v>
      </c>
      <c r="D70" s="200" t="s">
        <v>6137</v>
      </c>
      <c r="E70" s="201">
        <v>66</v>
      </c>
      <c r="F70" s="200" t="s">
        <v>6131</v>
      </c>
      <c r="G70" s="200" t="s">
        <v>6038</v>
      </c>
      <c r="H70" s="200"/>
      <c r="I70" s="200" t="s">
        <v>95</v>
      </c>
      <c r="J70" s="351" t="s">
        <v>84</v>
      </c>
      <c r="K70" s="200"/>
    </row>
    <row r="71" spans="2:11" x14ac:dyDescent="0.2">
      <c r="B71" s="193" t="s">
        <v>7218</v>
      </c>
      <c r="C71" s="348" t="s">
        <v>6261</v>
      </c>
      <c r="D71" s="200" t="s">
        <v>6138</v>
      </c>
      <c r="E71" s="201" t="s">
        <v>6139</v>
      </c>
      <c r="F71" s="200" t="s">
        <v>6131</v>
      </c>
      <c r="G71" s="200" t="s">
        <v>6038</v>
      </c>
      <c r="H71" s="200"/>
      <c r="I71" s="200" t="s">
        <v>95</v>
      </c>
      <c r="J71" s="351">
        <v>44180</v>
      </c>
      <c r="K71" s="200" t="s">
        <v>6132</v>
      </c>
    </row>
    <row r="72" spans="2:11" x14ac:dyDescent="0.2">
      <c r="B72" s="193" t="s">
        <v>7218</v>
      </c>
      <c r="C72" s="348" t="s">
        <v>6261</v>
      </c>
      <c r="D72" s="200" t="s">
        <v>6130</v>
      </c>
      <c r="E72" s="201">
        <v>66</v>
      </c>
      <c r="F72" s="200" t="s">
        <v>6131</v>
      </c>
      <c r="G72" s="200" t="s">
        <v>6038</v>
      </c>
      <c r="H72" s="200"/>
      <c r="I72" s="200" t="s">
        <v>95</v>
      </c>
      <c r="J72" s="351">
        <v>44180</v>
      </c>
      <c r="K72" s="200" t="s">
        <v>6132</v>
      </c>
    </row>
    <row r="73" spans="2:11" x14ac:dyDescent="0.2">
      <c r="B73" s="193" t="s">
        <v>7218</v>
      </c>
      <c r="C73" s="348" t="s">
        <v>6261</v>
      </c>
      <c r="D73" s="200" t="s">
        <v>6133</v>
      </c>
      <c r="E73" s="201">
        <v>66</v>
      </c>
      <c r="F73" s="200" t="s">
        <v>6131</v>
      </c>
      <c r="G73" s="200" t="s">
        <v>6038</v>
      </c>
      <c r="H73" s="200"/>
      <c r="I73" s="200" t="s">
        <v>95</v>
      </c>
      <c r="J73" s="351">
        <v>44180</v>
      </c>
      <c r="K73" s="200" t="s">
        <v>6132</v>
      </c>
    </row>
    <row r="74" spans="2:11" x14ac:dyDescent="0.2">
      <c r="B74" s="193" t="s">
        <v>7218</v>
      </c>
      <c r="C74" s="348" t="s">
        <v>6261</v>
      </c>
      <c r="D74" s="200" t="s">
        <v>6134</v>
      </c>
      <c r="E74" s="201">
        <v>66</v>
      </c>
      <c r="F74" s="200" t="s">
        <v>6131</v>
      </c>
      <c r="G74" s="200" t="s">
        <v>6038</v>
      </c>
      <c r="H74" s="200"/>
      <c r="I74" s="200" t="s">
        <v>95</v>
      </c>
      <c r="J74" s="351">
        <v>44180</v>
      </c>
      <c r="K74" s="200" t="s">
        <v>6132</v>
      </c>
    </row>
    <row r="75" spans="2:11" x14ac:dyDescent="0.2">
      <c r="B75" s="193" t="s">
        <v>7218</v>
      </c>
      <c r="C75" s="348" t="s">
        <v>6261</v>
      </c>
      <c r="D75" s="200" t="s">
        <v>6135</v>
      </c>
      <c r="E75" s="201">
        <v>66</v>
      </c>
      <c r="F75" s="200" t="s">
        <v>6131</v>
      </c>
      <c r="G75" s="200" t="s">
        <v>6038</v>
      </c>
      <c r="H75" s="200"/>
      <c r="I75" s="200" t="s">
        <v>95</v>
      </c>
      <c r="J75" s="351">
        <v>44180</v>
      </c>
      <c r="K75" s="200" t="s">
        <v>6132</v>
      </c>
    </row>
    <row r="76" spans="2:11" x14ac:dyDescent="0.2">
      <c r="B76" s="193" t="s">
        <v>7218</v>
      </c>
      <c r="C76" s="348" t="s">
        <v>6261</v>
      </c>
      <c r="D76" s="200" t="s">
        <v>6140</v>
      </c>
      <c r="E76" s="201">
        <v>66</v>
      </c>
      <c r="F76" s="200" t="s">
        <v>6131</v>
      </c>
      <c r="G76" s="200" t="s">
        <v>6038</v>
      </c>
      <c r="H76" s="200"/>
      <c r="I76" s="200" t="s">
        <v>95</v>
      </c>
      <c r="J76" s="351">
        <v>44180</v>
      </c>
      <c r="K76" s="200" t="s">
        <v>6132</v>
      </c>
    </row>
    <row r="77" spans="2:11" x14ac:dyDescent="0.2">
      <c r="B77" s="193" t="s">
        <v>7218</v>
      </c>
      <c r="C77" s="348" t="s">
        <v>6261</v>
      </c>
      <c r="D77" s="200" t="s">
        <v>6141</v>
      </c>
      <c r="E77" s="201">
        <v>66</v>
      </c>
      <c r="F77" s="200" t="s">
        <v>6131</v>
      </c>
      <c r="G77" s="200" t="s">
        <v>6038</v>
      </c>
      <c r="H77" s="200"/>
      <c r="I77" s="200" t="s">
        <v>95</v>
      </c>
      <c r="J77" s="351">
        <v>44180</v>
      </c>
      <c r="K77" s="200" t="s">
        <v>6132</v>
      </c>
    </row>
    <row r="78" spans="2:11" x14ac:dyDescent="0.2">
      <c r="B78" s="193" t="s">
        <v>7218</v>
      </c>
      <c r="C78" s="348" t="s">
        <v>6261</v>
      </c>
      <c r="D78" s="200" t="s">
        <v>6142</v>
      </c>
      <c r="E78" s="201">
        <v>66</v>
      </c>
      <c r="F78" s="200" t="s">
        <v>6131</v>
      </c>
      <c r="G78" s="200" t="s">
        <v>6038</v>
      </c>
      <c r="H78" s="200"/>
      <c r="I78" s="200" t="s">
        <v>95</v>
      </c>
      <c r="J78" s="351">
        <v>44180</v>
      </c>
      <c r="K78" s="200" t="s">
        <v>6132</v>
      </c>
    </row>
    <row r="79" spans="2:11" x14ac:dyDescent="0.2">
      <c r="B79" s="193" t="s">
        <v>7218</v>
      </c>
      <c r="C79" s="348" t="s">
        <v>6261</v>
      </c>
      <c r="D79" s="200" t="s">
        <v>7253</v>
      </c>
      <c r="E79" s="201" t="s">
        <v>7254</v>
      </c>
      <c r="F79" s="200" t="s">
        <v>7255</v>
      </c>
      <c r="G79" s="200" t="s">
        <v>6038</v>
      </c>
      <c r="H79" s="200"/>
      <c r="I79" s="200" t="s">
        <v>95</v>
      </c>
      <c r="J79" s="201" t="s">
        <v>84</v>
      </c>
      <c r="K79" s="200"/>
    </row>
    <row r="80" spans="2:11" x14ac:dyDescent="0.2">
      <c r="B80" s="193" t="s">
        <v>7218</v>
      </c>
      <c r="C80" s="348" t="s">
        <v>6261</v>
      </c>
      <c r="D80" s="200" t="s">
        <v>7253</v>
      </c>
      <c r="E80" s="201" t="s">
        <v>7254</v>
      </c>
      <c r="F80" s="200" t="s">
        <v>7256</v>
      </c>
      <c r="G80" s="200" t="s">
        <v>6038</v>
      </c>
      <c r="H80" s="200"/>
      <c r="I80" s="200" t="s">
        <v>95</v>
      </c>
      <c r="J80" s="201" t="s">
        <v>84</v>
      </c>
      <c r="K80" s="200"/>
    </row>
    <row r="81" spans="2:11" x14ac:dyDescent="0.2">
      <c r="B81" s="193" t="s">
        <v>7218</v>
      </c>
      <c r="C81" s="348" t="s">
        <v>6261</v>
      </c>
      <c r="D81" s="200" t="s">
        <v>7257</v>
      </c>
      <c r="E81" s="201" t="s">
        <v>7254</v>
      </c>
      <c r="F81" s="200" t="s">
        <v>7255</v>
      </c>
      <c r="G81" s="200" t="s">
        <v>6038</v>
      </c>
      <c r="H81" s="200"/>
      <c r="I81" s="200" t="s">
        <v>95</v>
      </c>
      <c r="J81" s="201" t="s">
        <v>84</v>
      </c>
      <c r="K81" s="200"/>
    </row>
    <row r="82" spans="2:11" x14ac:dyDescent="0.2">
      <c r="B82" s="193" t="s">
        <v>7218</v>
      </c>
      <c r="C82" s="348" t="s">
        <v>6261</v>
      </c>
      <c r="D82" s="200" t="s">
        <v>7258</v>
      </c>
      <c r="E82" s="201">
        <v>23</v>
      </c>
      <c r="F82" s="200" t="s">
        <v>6143</v>
      </c>
      <c r="G82" s="200" t="s">
        <v>6070</v>
      </c>
      <c r="H82" s="200" t="s">
        <v>7259</v>
      </c>
      <c r="I82" s="200" t="s">
        <v>7260</v>
      </c>
      <c r="J82" s="201" t="s">
        <v>84</v>
      </c>
      <c r="K82" s="200"/>
    </row>
    <row r="83" spans="2:11" x14ac:dyDescent="0.2">
      <c r="B83" s="193" t="s">
        <v>7218</v>
      </c>
      <c r="C83" s="348" t="s">
        <v>6261</v>
      </c>
      <c r="D83" s="200" t="s">
        <v>7258</v>
      </c>
      <c r="E83" s="201">
        <v>23</v>
      </c>
      <c r="F83" s="200" t="s">
        <v>7261</v>
      </c>
      <c r="G83" s="200" t="s">
        <v>6070</v>
      </c>
      <c r="H83" s="200" t="s">
        <v>7262</v>
      </c>
      <c r="I83" s="200" t="s">
        <v>7260</v>
      </c>
      <c r="J83" s="201" t="s">
        <v>84</v>
      </c>
      <c r="K83" s="200"/>
    </row>
    <row r="84" spans="2:11" x14ac:dyDescent="0.2">
      <c r="B84" s="193" t="s">
        <v>7218</v>
      </c>
      <c r="C84" s="348" t="s">
        <v>6261</v>
      </c>
      <c r="D84" s="200" t="s">
        <v>6172</v>
      </c>
      <c r="E84" s="201">
        <v>23</v>
      </c>
      <c r="F84" s="200" t="s">
        <v>6123</v>
      </c>
      <c r="G84" s="200" t="s">
        <v>7220</v>
      </c>
      <c r="H84" s="200" t="s">
        <v>7263</v>
      </c>
      <c r="I84" s="200" t="s">
        <v>7264</v>
      </c>
      <c r="J84" s="201" t="s">
        <v>84</v>
      </c>
      <c r="K84" s="200"/>
    </row>
    <row r="85" spans="2:11" x14ac:dyDescent="0.2">
      <c r="B85" s="193" t="s">
        <v>7218</v>
      </c>
      <c r="C85" s="348" t="s">
        <v>6261</v>
      </c>
      <c r="D85" s="200" t="s">
        <v>6144</v>
      </c>
      <c r="E85" s="201" t="s">
        <v>6155</v>
      </c>
      <c r="F85" s="200" t="s">
        <v>6145</v>
      </c>
      <c r="G85" s="200" t="s">
        <v>6070</v>
      </c>
      <c r="H85" s="200" t="s">
        <v>6146</v>
      </c>
      <c r="I85" s="200" t="s">
        <v>6147</v>
      </c>
      <c r="J85" s="351" t="s">
        <v>84</v>
      </c>
      <c r="K85" s="200"/>
    </row>
    <row r="86" spans="2:11" x14ac:dyDescent="0.2">
      <c r="B86" s="193" t="s">
        <v>7218</v>
      </c>
      <c r="C86" s="348" t="s">
        <v>6261</v>
      </c>
      <c r="D86" s="200" t="s">
        <v>6144</v>
      </c>
      <c r="E86" s="201" t="s">
        <v>6155</v>
      </c>
      <c r="F86" s="200" t="s">
        <v>6148</v>
      </c>
      <c r="G86" s="200" t="s">
        <v>6070</v>
      </c>
      <c r="H86" s="200" t="s">
        <v>6149</v>
      </c>
      <c r="I86" s="200" t="s">
        <v>6147</v>
      </c>
      <c r="J86" s="351" t="s">
        <v>84</v>
      </c>
      <c r="K86" s="200"/>
    </row>
    <row r="87" spans="2:11" x14ac:dyDescent="0.2">
      <c r="B87" s="193" t="s">
        <v>7218</v>
      </c>
      <c r="C87" s="348" t="s">
        <v>6261</v>
      </c>
      <c r="D87" s="200" t="s">
        <v>6144</v>
      </c>
      <c r="E87" s="201" t="s">
        <v>6155</v>
      </c>
      <c r="F87" s="200" t="s">
        <v>6150</v>
      </c>
      <c r="G87" s="200" t="s">
        <v>6070</v>
      </c>
      <c r="H87" s="200" t="s">
        <v>6151</v>
      </c>
      <c r="I87" s="200" t="s">
        <v>6147</v>
      </c>
      <c r="J87" s="351" t="s">
        <v>84</v>
      </c>
      <c r="K87" s="200"/>
    </row>
    <row r="88" spans="2:11" x14ac:dyDescent="0.2">
      <c r="B88" s="193" t="s">
        <v>7218</v>
      </c>
      <c r="C88" s="348" t="s">
        <v>6261</v>
      </c>
      <c r="D88" s="200" t="s">
        <v>6144</v>
      </c>
      <c r="E88" s="201" t="s">
        <v>6155</v>
      </c>
      <c r="F88" s="200" t="s">
        <v>6152</v>
      </c>
      <c r="G88" s="200" t="s">
        <v>6070</v>
      </c>
      <c r="H88" s="200" t="s">
        <v>6153</v>
      </c>
      <c r="I88" s="200" t="s">
        <v>6147</v>
      </c>
      <c r="J88" s="351" t="s">
        <v>84</v>
      </c>
      <c r="K88" s="200"/>
    </row>
    <row r="89" spans="2:11" x14ac:dyDescent="0.2">
      <c r="B89" s="193" t="s">
        <v>7218</v>
      </c>
      <c r="C89" s="348" t="s">
        <v>6260</v>
      </c>
      <c r="D89" s="200" t="s">
        <v>6154</v>
      </c>
      <c r="E89" s="201" t="s">
        <v>6155</v>
      </c>
      <c r="F89" s="200" t="s">
        <v>6081</v>
      </c>
      <c r="G89" s="200" t="s">
        <v>6070</v>
      </c>
      <c r="H89" s="200" t="s">
        <v>6156</v>
      </c>
      <c r="I89" s="200" t="s">
        <v>6147</v>
      </c>
      <c r="J89" s="350">
        <v>43644</v>
      </c>
      <c r="K89" s="200" t="s">
        <v>6075</v>
      </c>
    </row>
    <row r="90" spans="2:11" x14ac:dyDescent="0.2">
      <c r="B90" s="193" t="s">
        <v>7218</v>
      </c>
      <c r="C90" s="348" t="s">
        <v>6261</v>
      </c>
      <c r="D90" s="200" t="s">
        <v>6158</v>
      </c>
      <c r="E90" s="201">
        <v>12</v>
      </c>
      <c r="F90" s="200" t="s">
        <v>6159</v>
      </c>
      <c r="G90" s="200" t="s">
        <v>6070</v>
      </c>
      <c r="H90" s="200" t="s">
        <v>6158</v>
      </c>
      <c r="I90" s="200" t="s">
        <v>94</v>
      </c>
      <c r="J90" s="351" t="s">
        <v>84</v>
      </c>
      <c r="K90" s="200"/>
    </row>
    <row r="91" spans="2:11" x14ac:dyDescent="0.2">
      <c r="B91" s="193" t="s">
        <v>7218</v>
      </c>
      <c r="C91" s="348" t="s">
        <v>6261</v>
      </c>
      <c r="D91" s="200" t="s">
        <v>7265</v>
      </c>
      <c r="E91" s="201">
        <v>11.5</v>
      </c>
      <c r="F91" s="200" t="s">
        <v>7266</v>
      </c>
      <c r="G91" s="200" t="s">
        <v>6042</v>
      </c>
      <c r="H91" s="200"/>
      <c r="I91" s="200" t="s">
        <v>47</v>
      </c>
      <c r="J91" s="201" t="s">
        <v>84</v>
      </c>
      <c r="K91" s="200"/>
    </row>
    <row r="92" spans="2:11" x14ac:dyDescent="0.2">
      <c r="B92" s="193" t="s">
        <v>7218</v>
      </c>
      <c r="C92" s="348" t="s">
        <v>6261</v>
      </c>
      <c r="D92" s="200" t="s">
        <v>7265</v>
      </c>
      <c r="E92" s="201">
        <v>11.5</v>
      </c>
      <c r="F92" s="200" t="s">
        <v>7267</v>
      </c>
      <c r="G92" s="200" t="s">
        <v>6042</v>
      </c>
      <c r="H92" s="200"/>
      <c r="I92" s="200" t="s">
        <v>47</v>
      </c>
      <c r="J92" s="201" t="s">
        <v>84</v>
      </c>
      <c r="K92" s="200"/>
    </row>
    <row r="93" spans="2:11" x14ac:dyDescent="0.2">
      <c r="B93" s="193" t="s">
        <v>7218</v>
      </c>
      <c r="C93" s="348" t="s">
        <v>6261</v>
      </c>
      <c r="D93" s="200" t="s">
        <v>34</v>
      </c>
      <c r="E93" s="201">
        <v>66</v>
      </c>
      <c r="F93" s="200" t="s">
        <v>6160</v>
      </c>
      <c r="G93" s="200" t="s">
        <v>6038</v>
      </c>
      <c r="H93" s="200" t="s">
        <v>6161</v>
      </c>
      <c r="I93" s="200" t="s">
        <v>6162</v>
      </c>
      <c r="J93" s="351">
        <v>44196</v>
      </c>
      <c r="K93" s="200" t="s">
        <v>6163</v>
      </c>
    </row>
    <row r="94" spans="2:11" x14ac:dyDescent="0.2">
      <c r="B94" s="193" t="s">
        <v>7218</v>
      </c>
      <c r="C94" s="348" t="s">
        <v>6261</v>
      </c>
      <c r="D94" s="200" t="s">
        <v>34</v>
      </c>
      <c r="E94" s="201">
        <v>66</v>
      </c>
      <c r="F94" s="200" t="s">
        <v>6164</v>
      </c>
      <c r="G94" s="200" t="s">
        <v>6038</v>
      </c>
      <c r="H94" s="200" t="s">
        <v>6161</v>
      </c>
      <c r="I94" s="200" t="s">
        <v>6162</v>
      </c>
      <c r="J94" s="351">
        <v>44196</v>
      </c>
      <c r="K94" s="200" t="s">
        <v>6163</v>
      </c>
    </row>
    <row r="95" spans="2:11" x14ac:dyDescent="0.2">
      <c r="B95" s="193" t="s">
        <v>7218</v>
      </c>
      <c r="C95" s="348" t="s">
        <v>6261</v>
      </c>
      <c r="D95" s="200" t="s">
        <v>34</v>
      </c>
      <c r="E95" s="201">
        <v>66</v>
      </c>
      <c r="F95" s="200" t="s">
        <v>6165</v>
      </c>
      <c r="G95" s="200" t="s">
        <v>6166</v>
      </c>
      <c r="H95" s="200" t="s">
        <v>6167</v>
      </c>
      <c r="I95" s="200" t="s">
        <v>6162</v>
      </c>
      <c r="J95" s="351">
        <v>43830</v>
      </c>
      <c r="K95" s="200" t="s">
        <v>6163</v>
      </c>
    </row>
    <row r="96" spans="2:11" x14ac:dyDescent="0.2">
      <c r="B96" s="193" t="s">
        <v>7218</v>
      </c>
      <c r="C96" s="348" t="s">
        <v>6261</v>
      </c>
      <c r="D96" s="200" t="s">
        <v>6168</v>
      </c>
      <c r="E96" s="200" t="s">
        <v>84</v>
      </c>
      <c r="F96" s="200" t="s">
        <v>84</v>
      </c>
      <c r="G96" s="200" t="s">
        <v>6038</v>
      </c>
      <c r="H96" s="200" t="s">
        <v>6169</v>
      </c>
      <c r="I96" s="200" t="s">
        <v>6170</v>
      </c>
      <c r="J96" s="351">
        <v>44253</v>
      </c>
      <c r="K96" s="200" t="s">
        <v>7268</v>
      </c>
    </row>
    <row r="97" spans="2:11" x14ac:dyDescent="0.2">
      <c r="B97" s="193" t="s">
        <v>7218</v>
      </c>
      <c r="C97" s="348" t="s">
        <v>6261</v>
      </c>
      <c r="D97" s="200" t="s">
        <v>7269</v>
      </c>
      <c r="E97" s="201" t="s">
        <v>6037</v>
      </c>
      <c r="F97" s="200" t="s">
        <v>6052</v>
      </c>
      <c r="G97" s="200" t="s">
        <v>6042</v>
      </c>
      <c r="H97" s="200" t="s">
        <v>7270</v>
      </c>
      <c r="I97" s="200" t="s">
        <v>6170</v>
      </c>
      <c r="J97" s="201" t="s">
        <v>84</v>
      </c>
      <c r="K97" s="200"/>
    </row>
    <row r="98" spans="2:11" x14ac:dyDescent="0.2">
      <c r="B98" s="193" t="s">
        <v>7218</v>
      </c>
      <c r="C98" s="348" t="s">
        <v>6261</v>
      </c>
      <c r="D98" s="200" t="s">
        <v>7258</v>
      </c>
      <c r="E98" s="201">
        <v>23</v>
      </c>
      <c r="F98" s="200" t="s">
        <v>7271</v>
      </c>
      <c r="G98" s="200" t="s">
        <v>7242</v>
      </c>
      <c r="H98" s="200" t="s">
        <v>7272</v>
      </c>
      <c r="I98" s="200" t="s">
        <v>6171</v>
      </c>
      <c r="J98" s="201" t="s">
        <v>84</v>
      </c>
      <c r="K98" s="200"/>
    </row>
    <row r="99" spans="2:11" x14ac:dyDescent="0.2">
      <c r="B99" s="193" t="s">
        <v>7218</v>
      </c>
      <c r="C99" s="348" t="s">
        <v>6261</v>
      </c>
      <c r="D99" s="200" t="s">
        <v>7273</v>
      </c>
      <c r="E99" s="201">
        <v>12</v>
      </c>
      <c r="F99" s="200" t="s">
        <v>6145</v>
      </c>
      <c r="G99" s="200" t="s">
        <v>6070</v>
      </c>
      <c r="H99" s="200"/>
      <c r="I99" s="200" t="s">
        <v>6171</v>
      </c>
      <c r="J99" s="201" t="s">
        <v>84</v>
      </c>
      <c r="K99" s="200"/>
    </row>
    <row r="100" spans="2:11" x14ac:dyDescent="0.2">
      <c r="B100" s="193" t="s">
        <v>7218</v>
      </c>
      <c r="C100" s="348" t="s">
        <v>6261</v>
      </c>
      <c r="D100" s="200" t="s">
        <v>6172</v>
      </c>
      <c r="E100" s="201">
        <v>66</v>
      </c>
      <c r="F100" s="200" t="s">
        <v>6173</v>
      </c>
      <c r="G100" s="200" t="s">
        <v>6090</v>
      </c>
      <c r="H100" s="200" t="s">
        <v>6174</v>
      </c>
      <c r="I100" s="200" t="s">
        <v>3339</v>
      </c>
      <c r="J100" s="350">
        <v>43861</v>
      </c>
      <c r="K100" s="200" t="s">
        <v>6175</v>
      </c>
    </row>
    <row r="101" spans="2:11" x14ac:dyDescent="0.2">
      <c r="B101" s="193" t="s">
        <v>7218</v>
      </c>
      <c r="C101" s="348" t="s">
        <v>6261</v>
      </c>
      <c r="D101" s="200" t="s">
        <v>4876</v>
      </c>
      <c r="E101" s="201">
        <v>0.38</v>
      </c>
      <c r="F101" s="200" t="s">
        <v>6117</v>
      </c>
      <c r="G101" s="200" t="s">
        <v>6117</v>
      </c>
      <c r="H101" s="200" t="s">
        <v>6189</v>
      </c>
      <c r="I101" s="200" t="s">
        <v>3339</v>
      </c>
      <c r="J101" s="201" t="s">
        <v>84</v>
      </c>
      <c r="K101" s="200"/>
    </row>
    <row r="102" spans="2:11" x14ac:dyDescent="0.2">
      <c r="B102" s="193" t="s">
        <v>7218</v>
      </c>
      <c r="C102" s="348" t="s">
        <v>6259</v>
      </c>
      <c r="D102" s="200" t="s">
        <v>3385</v>
      </c>
      <c r="E102" s="201">
        <v>110</v>
      </c>
      <c r="F102" s="200" t="s">
        <v>7274</v>
      </c>
      <c r="G102" s="200" t="s">
        <v>6166</v>
      </c>
      <c r="H102" s="200" t="s">
        <v>7275</v>
      </c>
      <c r="I102" s="200" t="s">
        <v>7276</v>
      </c>
      <c r="J102" s="201" t="s">
        <v>84</v>
      </c>
      <c r="K102" s="200"/>
    </row>
    <row r="103" spans="2:11" x14ac:dyDescent="0.2">
      <c r="B103" s="193" t="s">
        <v>7218</v>
      </c>
      <c r="C103" s="348" t="s">
        <v>6261</v>
      </c>
      <c r="D103" s="200" t="s">
        <v>7277</v>
      </c>
      <c r="E103" s="201" t="s">
        <v>7250</v>
      </c>
      <c r="F103" s="200" t="s">
        <v>6038</v>
      </c>
      <c r="G103" s="200" t="s">
        <v>6166</v>
      </c>
      <c r="H103" s="200"/>
      <c r="I103" s="200" t="s">
        <v>7278</v>
      </c>
      <c r="J103" s="201" t="s">
        <v>84</v>
      </c>
      <c r="K103" s="200"/>
    </row>
    <row r="104" spans="2:11" x14ac:dyDescent="0.2">
      <c r="B104" s="193" t="s">
        <v>7218</v>
      </c>
      <c r="C104" s="348" t="s">
        <v>6261</v>
      </c>
      <c r="D104" s="200" t="s">
        <v>6176</v>
      </c>
      <c r="E104" s="201">
        <v>13</v>
      </c>
      <c r="F104" s="200" t="s">
        <v>6044</v>
      </c>
      <c r="G104" s="200" t="s">
        <v>7220</v>
      </c>
      <c r="H104" s="200" t="s">
        <v>6177</v>
      </c>
      <c r="I104" s="200" t="s">
        <v>6178</v>
      </c>
      <c r="J104" s="201" t="s">
        <v>84</v>
      </c>
      <c r="K104" s="200"/>
    </row>
    <row r="105" spans="2:11" x14ac:dyDescent="0.2">
      <c r="B105" s="193" t="s">
        <v>7218</v>
      </c>
      <c r="C105" s="348" t="s">
        <v>6261</v>
      </c>
      <c r="D105" s="200" t="s">
        <v>6180</v>
      </c>
      <c r="E105" s="201">
        <v>110</v>
      </c>
      <c r="F105" s="200" t="s">
        <v>6061</v>
      </c>
      <c r="G105" s="200" t="s">
        <v>6038</v>
      </c>
      <c r="H105" s="200" t="s">
        <v>6181</v>
      </c>
      <c r="I105" s="200" t="s">
        <v>3446</v>
      </c>
      <c r="J105" s="350">
        <v>43474</v>
      </c>
      <c r="K105" s="200" t="s">
        <v>6179</v>
      </c>
    </row>
    <row r="106" spans="2:11" x14ac:dyDescent="0.2">
      <c r="B106" s="193" t="s">
        <v>7218</v>
      </c>
      <c r="C106" s="348" t="s">
        <v>6261</v>
      </c>
      <c r="D106" s="200" t="s">
        <v>6188</v>
      </c>
      <c r="E106" s="201">
        <v>13</v>
      </c>
      <c r="F106" s="200" t="s">
        <v>6189</v>
      </c>
      <c r="G106" s="200" t="s">
        <v>6117</v>
      </c>
      <c r="H106" s="200" t="s">
        <v>6188</v>
      </c>
      <c r="I106" s="200" t="s">
        <v>3446</v>
      </c>
      <c r="J106" s="350">
        <v>43496</v>
      </c>
      <c r="K106" s="200" t="s">
        <v>6179</v>
      </c>
    </row>
    <row r="107" spans="2:11" x14ac:dyDescent="0.2">
      <c r="B107" s="193" t="s">
        <v>7218</v>
      </c>
      <c r="C107" s="348" t="s">
        <v>6261</v>
      </c>
      <c r="D107" s="200" t="s">
        <v>6191</v>
      </c>
      <c r="E107" s="201">
        <v>110</v>
      </c>
      <c r="F107" s="200" t="s">
        <v>6186</v>
      </c>
      <c r="G107" s="200" t="s">
        <v>6090</v>
      </c>
      <c r="H107" s="200" t="s">
        <v>6156</v>
      </c>
      <c r="I107" s="200" t="s">
        <v>3446</v>
      </c>
      <c r="J107" s="201" t="s">
        <v>6192</v>
      </c>
      <c r="K107" s="200" t="s">
        <v>6187</v>
      </c>
    </row>
    <row r="108" spans="2:11" x14ac:dyDescent="0.2">
      <c r="B108" s="193" t="s">
        <v>7218</v>
      </c>
      <c r="C108" s="348" t="s">
        <v>6261</v>
      </c>
      <c r="D108" s="200" t="s">
        <v>6185</v>
      </c>
      <c r="E108" s="201">
        <v>110</v>
      </c>
      <c r="F108" s="200" t="s">
        <v>6186</v>
      </c>
      <c r="G108" s="200" t="s">
        <v>6090</v>
      </c>
      <c r="H108" s="200" t="s">
        <v>6156</v>
      </c>
      <c r="I108" s="200" t="s">
        <v>3446</v>
      </c>
      <c r="J108" s="201" t="s">
        <v>84</v>
      </c>
      <c r="K108" s="200" t="s">
        <v>6187</v>
      </c>
    </row>
    <row r="109" spans="2:11" x14ac:dyDescent="0.2">
      <c r="B109" s="193" t="s">
        <v>7218</v>
      </c>
      <c r="C109" s="348" t="s">
        <v>6261</v>
      </c>
      <c r="D109" s="200" t="s">
        <v>6190</v>
      </c>
      <c r="E109" s="201">
        <v>110</v>
      </c>
      <c r="F109" s="200" t="s">
        <v>6186</v>
      </c>
      <c r="G109" s="200" t="s">
        <v>6090</v>
      </c>
      <c r="H109" s="200" t="s">
        <v>6156</v>
      </c>
      <c r="I109" s="200" t="s">
        <v>3446</v>
      </c>
      <c r="J109" s="201" t="s">
        <v>84</v>
      </c>
      <c r="K109" s="200" t="s">
        <v>6187</v>
      </c>
    </row>
    <row r="110" spans="2:11" x14ac:dyDescent="0.2">
      <c r="B110" s="193" t="s">
        <v>7218</v>
      </c>
      <c r="C110" s="348" t="s">
        <v>6261</v>
      </c>
      <c r="D110" s="200" t="s">
        <v>6193</v>
      </c>
      <c r="E110" s="201">
        <v>23</v>
      </c>
      <c r="F110" s="200" t="s">
        <v>6194</v>
      </c>
      <c r="G110" s="200" t="s">
        <v>6038</v>
      </c>
      <c r="H110" s="200" t="s">
        <v>6193</v>
      </c>
      <c r="I110" s="200" t="s">
        <v>3446</v>
      </c>
      <c r="J110" s="201" t="s">
        <v>6192</v>
      </c>
      <c r="K110" s="200" t="s">
        <v>6187</v>
      </c>
    </row>
    <row r="111" spans="2:11" x14ac:dyDescent="0.2">
      <c r="B111" s="193" t="s">
        <v>7218</v>
      </c>
      <c r="C111" s="348" t="s">
        <v>6261</v>
      </c>
      <c r="D111" s="200" t="s">
        <v>7279</v>
      </c>
      <c r="E111" s="201" t="s">
        <v>6037</v>
      </c>
      <c r="F111" s="200" t="s">
        <v>7280</v>
      </c>
      <c r="G111" s="200" t="s">
        <v>7234</v>
      </c>
      <c r="H111" s="200" t="s">
        <v>7281</v>
      </c>
      <c r="I111" s="200" t="s">
        <v>3446</v>
      </c>
      <c r="J111" s="201" t="s">
        <v>84</v>
      </c>
      <c r="K111" s="200"/>
    </row>
    <row r="112" spans="2:11" x14ac:dyDescent="0.2">
      <c r="B112" s="193" t="s">
        <v>7218</v>
      </c>
      <c r="C112" s="348" t="s">
        <v>6261</v>
      </c>
      <c r="D112" s="200" t="s">
        <v>6182</v>
      </c>
      <c r="E112" s="201" t="s">
        <v>6037</v>
      </c>
      <c r="F112" s="200" t="s">
        <v>6183</v>
      </c>
      <c r="G112" s="200" t="s">
        <v>6090</v>
      </c>
      <c r="H112" s="200" t="s">
        <v>6184</v>
      </c>
      <c r="I112" s="200" t="s">
        <v>3446</v>
      </c>
      <c r="J112" s="201" t="s">
        <v>84</v>
      </c>
      <c r="K112" s="200"/>
    </row>
    <row r="113" spans="2:11" x14ac:dyDescent="0.2">
      <c r="B113" s="193" t="s">
        <v>7218</v>
      </c>
      <c r="C113" s="348" t="s">
        <v>6261</v>
      </c>
      <c r="D113" s="200" t="s">
        <v>7282</v>
      </c>
      <c r="E113" s="201">
        <v>220</v>
      </c>
      <c r="F113" s="200" t="s">
        <v>7283</v>
      </c>
      <c r="G113" s="200" t="s">
        <v>6090</v>
      </c>
      <c r="H113" s="200" t="s">
        <v>6184</v>
      </c>
      <c r="I113" s="200" t="s">
        <v>3446</v>
      </c>
      <c r="J113" s="201" t="s">
        <v>84</v>
      </c>
      <c r="K113" s="200"/>
    </row>
    <row r="114" spans="2:11" x14ac:dyDescent="0.2">
      <c r="B114" s="193" t="s">
        <v>7218</v>
      </c>
      <c r="C114" s="348" t="s">
        <v>6261</v>
      </c>
      <c r="D114" s="200" t="s">
        <v>7284</v>
      </c>
      <c r="E114" s="201">
        <v>23</v>
      </c>
      <c r="F114" s="200" t="s">
        <v>6157</v>
      </c>
      <c r="G114" s="200" t="s">
        <v>6070</v>
      </c>
      <c r="H114" s="200" t="s">
        <v>6222</v>
      </c>
      <c r="I114" s="200" t="s">
        <v>3446</v>
      </c>
      <c r="J114" s="201" t="s">
        <v>84</v>
      </c>
      <c r="K114" s="200"/>
    </row>
    <row r="115" spans="2:11" x14ac:dyDescent="0.2">
      <c r="B115" s="193" t="s">
        <v>7218</v>
      </c>
      <c r="C115" s="348" t="s">
        <v>6261</v>
      </c>
      <c r="D115" s="200" t="s">
        <v>7285</v>
      </c>
      <c r="E115" s="201" t="s">
        <v>7286</v>
      </c>
      <c r="F115" s="200" t="s">
        <v>7266</v>
      </c>
      <c r="G115" s="200" t="s">
        <v>6042</v>
      </c>
      <c r="H115" s="200"/>
      <c r="I115" s="200" t="s">
        <v>3446</v>
      </c>
      <c r="J115" s="201" t="s">
        <v>84</v>
      </c>
      <c r="K115" s="200"/>
    </row>
    <row r="116" spans="2:11" x14ac:dyDescent="0.2">
      <c r="B116" s="193" t="s">
        <v>7218</v>
      </c>
      <c r="C116" s="348" t="s">
        <v>6261</v>
      </c>
      <c r="D116" s="200" t="s">
        <v>7285</v>
      </c>
      <c r="E116" s="201" t="s">
        <v>7286</v>
      </c>
      <c r="F116" s="200" t="s">
        <v>7267</v>
      </c>
      <c r="G116" s="200" t="s">
        <v>6042</v>
      </c>
      <c r="H116" s="200"/>
      <c r="I116" s="200" t="s">
        <v>3446</v>
      </c>
      <c r="J116" s="201" t="s">
        <v>84</v>
      </c>
      <c r="K116" s="200"/>
    </row>
    <row r="117" spans="2:11" x14ac:dyDescent="0.2">
      <c r="B117" s="193" t="s">
        <v>7218</v>
      </c>
      <c r="C117" s="348" t="s">
        <v>6261</v>
      </c>
      <c r="D117" s="200" t="s">
        <v>4864</v>
      </c>
      <c r="E117" s="200" t="s">
        <v>84</v>
      </c>
      <c r="F117" s="200" t="s">
        <v>84</v>
      </c>
      <c r="G117" s="200" t="s">
        <v>6166</v>
      </c>
      <c r="H117" s="200" t="s">
        <v>5000</v>
      </c>
      <c r="I117" s="200" t="s">
        <v>2322</v>
      </c>
      <c r="J117" s="201" t="s">
        <v>84</v>
      </c>
      <c r="K117" s="200"/>
    </row>
    <row r="118" spans="2:11" x14ac:dyDescent="0.2">
      <c r="B118" s="193" t="s">
        <v>7218</v>
      </c>
      <c r="C118" s="348" t="s">
        <v>6261</v>
      </c>
      <c r="D118" s="200" t="s">
        <v>6195</v>
      </c>
      <c r="E118" s="200" t="s">
        <v>84</v>
      </c>
      <c r="F118" s="200" t="s">
        <v>84</v>
      </c>
      <c r="G118" s="200" t="s">
        <v>6070</v>
      </c>
      <c r="H118" s="200" t="s">
        <v>6196</v>
      </c>
      <c r="I118" s="200" t="s">
        <v>56</v>
      </c>
      <c r="J118" s="201" t="s">
        <v>84</v>
      </c>
      <c r="K118" s="200"/>
    </row>
    <row r="119" spans="2:11" x14ac:dyDescent="0.2">
      <c r="B119" s="193" t="s">
        <v>7218</v>
      </c>
      <c r="C119" s="348" t="s">
        <v>6261</v>
      </c>
      <c r="D119" s="200" t="s">
        <v>6197</v>
      </c>
      <c r="E119" s="200" t="s">
        <v>84</v>
      </c>
      <c r="F119" s="200" t="s">
        <v>84</v>
      </c>
      <c r="G119" s="200" t="s">
        <v>6070</v>
      </c>
      <c r="H119" s="200" t="s">
        <v>6198</v>
      </c>
      <c r="I119" s="200" t="s">
        <v>56</v>
      </c>
      <c r="J119" s="201" t="s">
        <v>84</v>
      </c>
      <c r="K119" s="200"/>
    </row>
    <row r="120" spans="2:11" x14ac:dyDescent="0.2">
      <c r="B120" s="193" t="s">
        <v>7218</v>
      </c>
      <c r="C120" s="348" t="s">
        <v>6261</v>
      </c>
      <c r="D120" s="200" t="s">
        <v>7287</v>
      </c>
      <c r="E120" s="201" t="s">
        <v>6080</v>
      </c>
      <c r="F120" s="200" t="s">
        <v>7288</v>
      </c>
      <c r="G120" s="200" t="s">
        <v>6042</v>
      </c>
      <c r="H120" s="200" t="s">
        <v>7289</v>
      </c>
      <c r="I120" s="200" t="s">
        <v>7290</v>
      </c>
      <c r="J120" s="201" t="s">
        <v>84</v>
      </c>
      <c r="K120" s="200"/>
    </row>
    <row r="121" spans="2:11" x14ac:dyDescent="0.2">
      <c r="B121" s="193" t="s">
        <v>7218</v>
      </c>
      <c r="C121" s="348" t="s">
        <v>6261</v>
      </c>
      <c r="D121" s="200" t="s">
        <v>7291</v>
      </c>
      <c r="E121" s="201" t="s">
        <v>7292</v>
      </c>
      <c r="F121" s="200" t="s">
        <v>7293</v>
      </c>
      <c r="G121" s="200" t="s">
        <v>6042</v>
      </c>
      <c r="H121" s="200" t="s">
        <v>7294</v>
      </c>
      <c r="I121" s="200" t="s">
        <v>7290</v>
      </c>
      <c r="J121" s="201" t="s">
        <v>84</v>
      </c>
      <c r="K121" s="200"/>
    </row>
    <row r="122" spans="2:11" x14ac:dyDescent="0.2">
      <c r="B122" s="193" t="s">
        <v>7218</v>
      </c>
      <c r="C122" s="348" t="s">
        <v>6261</v>
      </c>
      <c r="D122" s="200" t="s">
        <v>7291</v>
      </c>
      <c r="E122" s="201" t="s">
        <v>7292</v>
      </c>
      <c r="F122" s="200" t="s">
        <v>7295</v>
      </c>
      <c r="G122" s="200" t="s">
        <v>6042</v>
      </c>
      <c r="H122" s="200" t="s">
        <v>7296</v>
      </c>
      <c r="I122" s="200" t="s">
        <v>7290</v>
      </c>
      <c r="J122" s="201" t="s">
        <v>84</v>
      </c>
      <c r="K122" s="200"/>
    </row>
    <row r="123" spans="2:11" x14ac:dyDescent="0.2">
      <c r="B123" s="193" t="s">
        <v>7218</v>
      </c>
      <c r="C123" s="348" t="s">
        <v>6261</v>
      </c>
      <c r="D123" s="200" t="s">
        <v>78</v>
      </c>
      <c r="E123" s="201">
        <v>110</v>
      </c>
      <c r="F123" s="200" t="s">
        <v>7297</v>
      </c>
      <c r="G123" s="200" t="s">
        <v>7234</v>
      </c>
      <c r="H123" s="200" t="s">
        <v>7298</v>
      </c>
      <c r="I123" s="200" t="s">
        <v>78</v>
      </c>
      <c r="J123" s="201" t="s">
        <v>84</v>
      </c>
      <c r="K123" s="200"/>
    </row>
    <row r="124" spans="2:11" x14ac:dyDescent="0.2">
      <c r="B124" s="193" t="s">
        <v>7218</v>
      </c>
      <c r="C124" s="348" t="s">
        <v>6261</v>
      </c>
      <c r="D124" s="200" t="s">
        <v>78</v>
      </c>
      <c r="E124" s="201">
        <v>110</v>
      </c>
      <c r="F124" s="200" t="s">
        <v>7299</v>
      </c>
      <c r="G124" s="200" t="s">
        <v>7234</v>
      </c>
      <c r="H124" s="200" t="s">
        <v>7300</v>
      </c>
      <c r="I124" s="200" t="s">
        <v>78</v>
      </c>
      <c r="J124" s="201" t="s">
        <v>84</v>
      </c>
      <c r="K124" s="200"/>
    </row>
    <row r="125" spans="2:11" x14ac:dyDescent="0.2">
      <c r="B125" s="193" t="s">
        <v>7218</v>
      </c>
      <c r="C125" s="348" t="s">
        <v>6261</v>
      </c>
      <c r="D125" s="200" t="s">
        <v>7301</v>
      </c>
      <c r="E125" s="201">
        <v>220</v>
      </c>
      <c r="F125" s="200" t="s">
        <v>6052</v>
      </c>
      <c r="G125" s="200" t="s">
        <v>6042</v>
      </c>
      <c r="H125" s="200" t="s">
        <v>7302</v>
      </c>
      <c r="I125" s="200" t="s">
        <v>23</v>
      </c>
      <c r="J125" s="201" t="s">
        <v>84</v>
      </c>
      <c r="K125" s="200"/>
    </row>
    <row r="126" spans="2:11" x14ac:dyDescent="0.2">
      <c r="B126" s="193" t="s">
        <v>7218</v>
      </c>
      <c r="C126" s="348" t="s">
        <v>6261</v>
      </c>
      <c r="D126" s="200" t="s">
        <v>7301</v>
      </c>
      <c r="E126" s="201">
        <v>220</v>
      </c>
      <c r="F126" s="200" t="s">
        <v>6223</v>
      </c>
      <c r="G126" s="200" t="s">
        <v>6042</v>
      </c>
      <c r="H126" s="200" t="s">
        <v>7302</v>
      </c>
      <c r="I126" s="200" t="s">
        <v>23</v>
      </c>
      <c r="J126" s="201" t="s">
        <v>84</v>
      </c>
      <c r="K126" s="200"/>
    </row>
    <row r="127" spans="2:11" x14ac:dyDescent="0.2">
      <c r="B127" s="193" t="s">
        <v>7218</v>
      </c>
      <c r="C127" s="348" t="s">
        <v>6261</v>
      </c>
      <c r="D127" s="200" t="s">
        <v>7301</v>
      </c>
      <c r="E127" s="201">
        <v>220</v>
      </c>
      <c r="F127" s="200" t="s">
        <v>7303</v>
      </c>
      <c r="G127" s="200" t="s">
        <v>6042</v>
      </c>
      <c r="H127" s="200" t="s">
        <v>7302</v>
      </c>
      <c r="I127" s="200" t="s">
        <v>23</v>
      </c>
      <c r="J127" s="201" t="s">
        <v>84</v>
      </c>
      <c r="K127" s="200"/>
    </row>
    <row r="128" spans="2:11" x14ac:dyDescent="0.2">
      <c r="B128" s="193" t="s">
        <v>7218</v>
      </c>
      <c r="C128" s="348" t="s">
        <v>6261</v>
      </c>
      <c r="D128" s="200" t="s">
        <v>7301</v>
      </c>
      <c r="E128" s="201">
        <v>220</v>
      </c>
      <c r="F128" s="200" t="s">
        <v>7304</v>
      </c>
      <c r="G128" s="200" t="s">
        <v>6042</v>
      </c>
      <c r="H128" s="200" t="s">
        <v>7302</v>
      </c>
      <c r="I128" s="200" t="s">
        <v>23</v>
      </c>
      <c r="J128" s="201" t="s">
        <v>84</v>
      </c>
      <c r="K128" s="200"/>
    </row>
    <row r="129" spans="2:11" x14ac:dyDescent="0.2">
      <c r="B129" s="193" t="s">
        <v>7218</v>
      </c>
      <c r="C129" s="348" t="s">
        <v>6261</v>
      </c>
      <c r="D129" s="200" t="s">
        <v>7301</v>
      </c>
      <c r="E129" s="201">
        <v>220</v>
      </c>
      <c r="F129" s="200" t="s">
        <v>7305</v>
      </c>
      <c r="G129" s="200" t="s">
        <v>6042</v>
      </c>
      <c r="H129" s="200" t="s">
        <v>7302</v>
      </c>
      <c r="I129" s="200" t="s">
        <v>23</v>
      </c>
      <c r="J129" s="201" t="s">
        <v>84</v>
      </c>
      <c r="K129" s="200"/>
    </row>
    <row r="130" spans="2:11" x14ac:dyDescent="0.2">
      <c r="B130" s="193" t="s">
        <v>7218</v>
      </c>
      <c r="C130" s="348" t="s">
        <v>6261</v>
      </c>
      <c r="D130" s="200" t="s">
        <v>6066</v>
      </c>
      <c r="E130" s="200" t="s">
        <v>84</v>
      </c>
      <c r="F130" s="200" t="s">
        <v>84</v>
      </c>
      <c r="G130" s="200" t="s">
        <v>6038</v>
      </c>
      <c r="H130" s="200" t="s">
        <v>6199</v>
      </c>
      <c r="I130" s="200" t="s">
        <v>6200</v>
      </c>
      <c r="J130" s="201" t="s">
        <v>84</v>
      </c>
      <c r="K130" s="200"/>
    </row>
    <row r="131" spans="2:11" x14ac:dyDescent="0.2">
      <c r="B131" s="193" t="s">
        <v>7218</v>
      </c>
      <c r="C131" s="348" t="s">
        <v>6261</v>
      </c>
      <c r="D131" s="200" t="s">
        <v>4906</v>
      </c>
      <c r="E131" s="201">
        <v>13</v>
      </c>
      <c r="F131" s="200" t="s">
        <v>6044</v>
      </c>
      <c r="G131" s="200" t="s">
        <v>7220</v>
      </c>
      <c r="H131" s="200" t="s">
        <v>6201</v>
      </c>
      <c r="I131" s="200" t="s">
        <v>6202</v>
      </c>
      <c r="J131" s="351">
        <v>44196</v>
      </c>
      <c r="K131" s="200" t="s">
        <v>6203</v>
      </c>
    </row>
    <row r="132" spans="2:11" x14ac:dyDescent="0.2">
      <c r="B132" s="193" t="s">
        <v>7218</v>
      </c>
      <c r="C132" s="348" t="s">
        <v>6261</v>
      </c>
      <c r="D132" s="200" t="s">
        <v>6204</v>
      </c>
      <c r="E132" s="201">
        <v>23</v>
      </c>
      <c r="F132" s="200" t="s">
        <v>6044</v>
      </c>
      <c r="G132" s="200" t="s">
        <v>7220</v>
      </c>
      <c r="H132" s="200" t="s">
        <v>6204</v>
      </c>
      <c r="I132" s="200" t="s">
        <v>6205</v>
      </c>
      <c r="J132" s="201" t="s">
        <v>84</v>
      </c>
      <c r="K132" s="200"/>
    </row>
    <row r="133" spans="2:11" x14ac:dyDescent="0.2">
      <c r="B133" s="193" t="s">
        <v>7218</v>
      </c>
      <c r="C133" s="348" t="s">
        <v>6261</v>
      </c>
      <c r="D133" s="200" t="s">
        <v>7306</v>
      </c>
      <c r="E133" s="201" t="s">
        <v>7250</v>
      </c>
      <c r="F133" s="200" t="s">
        <v>6124</v>
      </c>
      <c r="G133" s="200" t="s">
        <v>7220</v>
      </c>
      <c r="H133" s="200" t="s">
        <v>7307</v>
      </c>
      <c r="I133" s="200" t="s">
        <v>6205</v>
      </c>
      <c r="J133" s="201" t="s">
        <v>84</v>
      </c>
      <c r="K133" s="200"/>
    </row>
    <row r="134" spans="2:11" x14ac:dyDescent="0.2">
      <c r="B134" s="193" t="s">
        <v>7218</v>
      </c>
      <c r="C134" s="348" t="s">
        <v>6261</v>
      </c>
      <c r="D134" s="200" t="s">
        <v>5021</v>
      </c>
      <c r="E134" s="201" t="s">
        <v>6139</v>
      </c>
      <c r="F134" s="200" t="s">
        <v>6173</v>
      </c>
      <c r="G134" s="200" t="s">
        <v>6166</v>
      </c>
      <c r="H134" s="200"/>
      <c r="I134" s="200" t="s">
        <v>7308</v>
      </c>
      <c r="J134" s="201" t="s">
        <v>84</v>
      </c>
      <c r="K134" s="200"/>
    </row>
    <row r="135" spans="2:11" x14ac:dyDescent="0.2">
      <c r="B135" s="193" t="s">
        <v>7218</v>
      </c>
      <c r="C135" s="348" t="s">
        <v>6261</v>
      </c>
      <c r="D135" s="200" t="s">
        <v>7309</v>
      </c>
      <c r="E135" s="201">
        <v>23</v>
      </c>
      <c r="F135" s="200" t="s">
        <v>6123</v>
      </c>
      <c r="G135" s="200" t="s">
        <v>7220</v>
      </c>
      <c r="H135" s="200" t="s">
        <v>7310</v>
      </c>
      <c r="I135" s="200" t="s">
        <v>7311</v>
      </c>
      <c r="J135" s="201" t="s">
        <v>84</v>
      </c>
      <c r="K135" s="200"/>
    </row>
    <row r="136" spans="2:11" x14ac:dyDescent="0.2">
      <c r="B136" s="193" t="s">
        <v>7218</v>
      </c>
      <c r="C136" s="348" t="s">
        <v>6261</v>
      </c>
      <c r="D136" s="200" t="s">
        <v>6207</v>
      </c>
      <c r="E136" s="201">
        <v>13.8</v>
      </c>
      <c r="F136" s="200" t="s">
        <v>6208</v>
      </c>
      <c r="G136" s="200" t="s">
        <v>6070</v>
      </c>
      <c r="H136" s="200" t="s">
        <v>6209</v>
      </c>
      <c r="I136" s="200" t="s">
        <v>6206</v>
      </c>
      <c r="J136" s="351">
        <v>43768</v>
      </c>
      <c r="K136" s="200" t="s">
        <v>7312</v>
      </c>
    </row>
    <row r="137" spans="2:11" x14ac:dyDescent="0.2">
      <c r="B137" s="193" t="s">
        <v>7218</v>
      </c>
      <c r="C137" s="348" t="s">
        <v>6261</v>
      </c>
      <c r="D137" s="200" t="s">
        <v>4664</v>
      </c>
      <c r="E137" s="201">
        <v>110</v>
      </c>
      <c r="F137" s="200" t="s">
        <v>6210</v>
      </c>
      <c r="G137" s="200" t="s">
        <v>7234</v>
      </c>
      <c r="H137" s="200" t="s">
        <v>6211</v>
      </c>
      <c r="I137" s="200" t="s">
        <v>6211</v>
      </c>
      <c r="J137" s="201" t="s">
        <v>84</v>
      </c>
      <c r="K137" s="200"/>
    </row>
    <row r="138" spans="2:11" x14ac:dyDescent="0.2">
      <c r="B138" s="193" t="s">
        <v>7218</v>
      </c>
      <c r="C138" s="348" t="s">
        <v>6261</v>
      </c>
      <c r="D138" s="200" t="s">
        <v>6212</v>
      </c>
      <c r="E138" s="201">
        <v>110</v>
      </c>
      <c r="F138" s="200" t="s">
        <v>6047</v>
      </c>
      <c r="G138" s="200" t="s">
        <v>7234</v>
      </c>
      <c r="H138" s="200" t="s">
        <v>6211</v>
      </c>
      <c r="I138" s="200" t="s">
        <v>6211</v>
      </c>
      <c r="J138" s="201" t="s">
        <v>84</v>
      </c>
      <c r="K138" s="200"/>
    </row>
    <row r="139" spans="2:11" x14ac:dyDescent="0.2">
      <c r="B139" s="193" t="s">
        <v>7218</v>
      </c>
      <c r="C139" s="348" t="s">
        <v>6261</v>
      </c>
      <c r="D139" s="200" t="s">
        <v>6213</v>
      </c>
      <c r="E139" s="200" t="s">
        <v>84</v>
      </c>
      <c r="F139" s="200" t="s">
        <v>84</v>
      </c>
      <c r="G139" s="200" t="s">
        <v>6038</v>
      </c>
      <c r="H139" s="200" t="s">
        <v>7313</v>
      </c>
      <c r="I139" s="200" t="s">
        <v>71</v>
      </c>
      <c r="J139" s="351">
        <v>45442</v>
      </c>
      <c r="K139" s="200" t="s">
        <v>7314</v>
      </c>
    </row>
    <row r="140" spans="2:11" x14ac:dyDescent="0.2">
      <c r="B140" s="193" t="s">
        <v>7218</v>
      </c>
      <c r="C140" s="348" t="s">
        <v>6261</v>
      </c>
      <c r="D140" s="200" t="s">
        <v>7315</v>
      </c>
      <c r="E140" s="349">
        <v>13.2</v>
      </c>
      <c r="F140" s="200" t="s">
        <v>6077</v>
      </c>
      <c r="G140" s="200" t="s">
        <v>7242</v>
      </c>
      <c r="H140" s="200" t="s">
        <v>2395</v>
      </c>
      <c r="I140" s="200" t="s">
        <v>2395</v>
      </c>
      <c r="J140" s="201" t="s">
        <v>84</v>
      </c>
      <c r="K140" s="200"/>
    </row>
    <row r="141" spans="2:11" x14ac:dyDescent="0.2">
      <c r="B141" s="193" t="s">
        <v>7218</v>
      </c>
      <c r="C141" s="348" t="s">
        <v>6259</v>
      </c>
      <c r="D141" s="200" t="s">
        <v>7316</v>
      </c>
      <c r="E141" s="201">
        <v>220</v>
      </c>
      <c r="F141" s="200" t="s">
        <v>6221</v>
      </c>
      <c r="G141" s="200" t="s">
        <v>7234</v>
      </c>
      <c r="H141" s="200" t="s">
        <v>7316</v>
      </c>
      <c r="I141" s="200" t="s">
        <v>3362</v>
      </c>
      <c r="J141" s="201" t="s">
        <v>84</v>
      </c>
      <c r="K141" s="200"/>
    </row>
    <row r="142" spans="2:11" x14ac:dyDescent="0.2">
      <c r="B142" s="193" t="s">
        <v>7218</v>
      </c>
      <c r="C142" s="348" t="s">
        <v>6259</v>
      </c>
      <c r="D142" s="200" t="s">
        <v>7317</v>
      </c>
      <c r="E142" s="201">
        <v>220</v>
      </c>
      <c r="F142" s="200" t="s">
        <v>6221</v>
      </c>
      <c r="G142" s="200" t="s">
        <v>6090</v>
      </c>
      <c r="H142" s="200" t="s">
        <v>7316</v>
      </c>
      <c r="I142" s="200" t="s">
        <v>3362</v>
      </c>
      <c r="J142" s="201" t="s">
        <v>84</v>
      </c>
      <c r="K142" s="200"/>
    </row>
    <row r="143" spans="2:11" x14ac:dyDescent="0.2">
      <c r="B143" s="193" t="s">
        <v>7218</v>
      </c>
      <c r="C143" s="348" t="s">
        <v>6259</v>
      </c>
      <c r="D143" s="200" t="s">
        <v>7318</v>
      </c>
      <c r="E143" s="201">
        <v>110</v>
      </c>
      <c r="F143" s="200" t="s">
        <v>6057</v>
      </c>
      <c r="G143" s="200" t="s">
        <v>7234</v>
      </c>
      <c r="H143" s="200" t="s">
        <v>7319</v>
      </c>
      <c r="I143" s="200" t="s">
        <v>6274</v>
      </c>
      <c r="J143" s="201" t="s">
        <v>84</v>
      </c>
      <c r="K143" s="200"/>
    </row>
    <row r="144" spans="2:11" x14ac:dyDescent="0.2">
      <c r="B144" s="193" t="s">
        <v>7218</v>
      </c>
      <c r="C144" s="348" t="s">
        <v>6259</v>
      </c>
      <c r="D144" s="200" t="s">
        <v>6216</v>
      </c>
      <c r="E144" s="201">
        <v>220</v>
      </c>
      <c r="F144" s="200" t="s">
        <v>7280</v>
      </c>
      <c r="G144" s="200" t="s">
        <v>6090</v>
      </c>
      <c r="H144" s="200" t="s">
        <v>7320</v>
      </c>
      <c r="I144" s="200" t="s">
        <v>3364</v>
      </c>
      <c r="J144" s="201" t="s">
        <v>84</v>
      </c>
      <c r="K144" s="200"/>
    </row>
    <row r="145" spans="2:11" x14ac:dyDescent="0.2">
      <c r="B145" s="193" t="s">
        <v>7218</v>
      </c>
      <c r="C145" s="348" t="s">
        <v>6259</v>
      </c>
      <c r="D145" s="200" t="s">
        <v>6216</v>
      </c>
      <c r="E145" s="201">
        <v>220</v>
      </c>
      <c r="F145" s="200" t="s">
        <v>7321</v>
      </c>
      <c r="G145" s="200" t="s">
        <v>6090</v>
      </c>
      <c r="H145" s="200" t="s">
        <v>7320</v>
      </c>
      <c r="I145" s="200" t="s">
        <v>3364</v>
      </c>
      <c r="J145" s="201" t="s">
        <v>84</v>
      </c>
      <c r="K145" s="200"/>
    </row>
    <row r="146" spans="2:11" x14ac:dyDescent="0.2">
      <c r="B146" s="193" t="s">
        <v>7218</v>
      </c>
      <c r="C146" s="348" t="s">
        <v>6259</v>
      </c>
      <c r="D146" s="200" t="s">
        <v>7322</v>
      </c>
      <c r="E146" s="201">
        <v>220</v>
      </c>
      <c r="F146" s="200" t="s">
        <v>7222</v>
      </c>
      <c r="G146" s="200" t="s">
        <v>6090</v>
      </c>
      <c r="H146" s="200" t="s">
        <v>6222</v>
      </c>
      <c r="I146" s="200" t="s">
        <v>3364</v>
      </c>
      <c r="J146" s="201" t="s">
        <v>84</v>
      </c>
      <c r="K146" s="200"/>
    </row>
    <row r="147" spans="2:11" x14ac:dyDescent="0.2">
      <c r="B147" s="193" t="s">
        <v>7218</v>
      </c>
      <c r="C147" s="348" t="s">
        <v>6259</v>
      </c>
      <c r="D147" s="200" t="s">
        <v>7322</v>
      </c>
      <c r="E147" s="201">
        <v>220</v>
      </c>
      <c r="F147" s="200" t="s">
        <v>7224</v>
      </c>
      <c r="G147" s="200" t="s">
        <v>6090</v>
      </c>
      <c r="H147" s="200" t="s">
        <v>6222</v>
      </c>
      <c r="I147" s="200" t="s">
        <v>3364</v>
      </c>
      <c r="J147" s="201" t="s">
        <v>84</v>
      </c>
      <c r="K147" s="200"/>
    </row>
    <row r="148" spans="2:11" x14ac:dyDescent="0.2">
      <c r="B148" s="193" t="s">
        <v>7218</v>
      </c>
      <c r="C148" s="348" t="s">
        <v>6259</v>
      </c>
      <c r="D148" s="200" t="s">
        <v>5033</v>
      </c>
      <c r="E148" s="201" t="s">
        <v>6037</v>
      </c>
      <c r="F148" s="200" t="s">
        <v>7323</v>
      </c>
      <c r="G148" s="200" t="s">
        <v>6090</v>
      </c>
      <c r="H148" s="200" t="s">
        <v>7324</v>
      </c>
      <c r="I148" s="200" t="s">
        <v>3366</v>
      </c>
      <c r="J148" s="201" t="s">
        <v>84</v>
      </c>
      <c r="K148" s="200" t="s">
        <v>7325</v>
      </c>
    </row>
    <row r="149" spans="2:11" x14ac:dyDescent="0.2">
      <c r="B149" s="193" t="s">
        <v>7218</v>
      </c>
      <c r="C149" s="348" t="s">
        <v>6259</v>
      </c>
      <c r="D149" s="200" t="s">
        <v>5033</v>
      </c>
      <c r="E149" s="201" t="s">
        <v>6037</v>
      </c>
      <c r="F149" s="200" t="s">
        <v>7222</v>
      </c>
      <c r="G149" s="200" t="s">
        <v>6090</v>
      </c>
      <c r="H149" s="200" t="s">
        <v>7324</v>
      </c>
      <c r="I149" s="200" t="s">
        <v>3366</v>
      </c>
      <c r="J149" s="201" t="s">
        <v>84</v>
      </c>
      <c r="K149" s="200" t="s">
        <v>7325</v>
      </c>
    </row>
    <row r="150" spans="2:11" x14ac:dyDescent="0.2">
      <c r="B150" s="193" t="s">
        <v>7218</v>
      </c>
      <c r="C150" s="348" t="s">
        <v>6259</v>
      </c>
      <c r="D150" s="200" t="s">
        <v>7326</v>
      </c>
      <c r="E150" s="201" t="s">
        <v>6037</v>
      </c>
      <c r="F150" s="200" t="s">
        <v>6221</v>
      </c>
      <c r="G150" s="200" t="s">
        <v>6090</v>
      </c>
      <c r="H150" s="200" t="s">
        <v>7327</v>
      </c>
      <c r="I150" s="200" t="s">
        <v>3366</v>
      </c>
      <c r="J150" s="201" t="s">
        <v>84</v>
      </c>
      <c r="K150" s="200" t="s">
        <v>7325</v>
      </c>
    </row>
    <row r="151" spans="2:11" x14ac:dyDescent="0.2">
      <c r="B151" s="193" t="s">
        <v>7218</v>
      </c>
      <c r="C151" s="348" t="s">
        <v>6259</v>
      </c>
      <c r="D151" s="200" t="s">
        <v>7326</v>
      </c>
      <c r="E151" s="201" t="s">
        <v>6037</v>
      </c>
      <c r="F151" s="200" t="s">
        <v>6226</v>
      </c>
      <c r="G151" s="200" t="s">
        <v>6090</v>
      </c>
      <c r="H151" s="200" t="s">
        <v>7328</v>
      </c>
      <c r="I151" s="200" t="s">
        <v>3366</v>
      </c>
      <c r="J151" s="201" t="s">
        <v>84</v>
      </c>
      <c r="K151" s="200" t="s">
        <v>7325</v>
      </c>
    </row>
    <row r="152" spans="2:11" x14ac:dyDescent="0.2">
      <c r="B152" s="193" t="s">
        <v>7218</v>
      </c>
      <c r="C152" s="348" t="s">
        <v>6259</v>
      </c>
      <c r="D152" s="200" t="s">
        <v>7326</v>
      </c>
      <c r="E152" s="201" t="s">
        <v>6037</v>
      </c>
      <c r="F152" s="200" t="s">
        <v>6052</v>
      </c>
      <c r="G152" s="200" t="s">
        <v>6070</v>
      </c>
      <c r="H152" s="200" t="s">
        <v>7329</v>
      </c>
      <c r="I152" s="200" t="s">
        <v>3366</v>
      </c>
      <c r="J152" s="201" t="s">
        <v>84</v>
      </c>
      <c r="K152" s="200" t="s">
        <v>7325</v>
      </c>
    </row>
    <row r="153" spans="2:11" x14ac:dyDescent="0.2">
      <c r="B153" s="193" t="s">
        <v>7218</v>
      </c>
      <c r="C153" s="348" t="s">
        <v>6259</v>
      </c>
      <c r="D153" s="200" t="s">
        <v>7326</v>
      </c>
      <c r="E153" s="201" t="s">
        <v>6037</v>
      </c>
      <c r="F153" s="200" t="s">
        <v>6223</v>
      </c>
      <c r="G153" s="200" t="s">
        <v>6070</v>
      </c>
      <c r="H153" s="200" t="s">
        <v>7329</v>
      </c>
      <c r="I153" s="200" t="s">
        <v>3366</v>
      </c>
      <c r="J153" s="201" t="s">
        <v>84</v>
      </c>
      <c r="K153" s="200" t="s">
        <v>7325</v>
      </c>
    </row>
    <row r="154" spans="2:11" x14ac:dyDescent="0.2">
      <c r="B154" s="193" t="s">
        <v>7218</v>
      </c>
      <c r="C154" s="348" t="s">
        <v>6259</v>
      </c>
      <c r="D154" s="200" t="s">
        <v>7330</v>
      </c>
      <c r="E154" s="201">
        <v>13</v>
      </c>
      <c r="F154" s="200" t="s">
        <v>6073</v>
      </c>
      <c r="G154" s="200" t="s">
        <v>7234</v>
      </c>
      <c r="H154" s="200" t="s">
        <v>3366</v>
      </c>
      <c r="I154" s="200" t="s">
        <v>3366</v>
      </c>
      <c r="J154" s="201" t="s">
        <v>84</v>
      </c>
      <c r="K154" s="200" t="s">
        <v>7325</v>
      </c>
    </row>
    <row r="155" spans="2:11" x14ac:dyDescent="0.2">
      <c r="B155" s="193" t="s">
        <v>7218</v>
      </c>
      <c r="C155" s="348" t="s">
        <v>6259</v>
      </c>
      <c r="D155" s="200" t="s">
        <v>7330</v>
      </c>
      <c r="E155" s="201">
        <v>13</v>
      </c>
      <c r="F155" s="200" t="s">
        <v>6077</v>
      </c>
      <c r="G155" s="200" t="s">
        <v>7234</v>
      </c>
      <c r="H155" s="200" t="s">
        <v>3366</v>
      </c>
      <c r="I155" s="200" t="s">
        <v>3366</v>
      </c>
      <c r="J155" s="201" t="s">
        <v>84</v>
      </c>
      <c r="K155" s="200" t="s">
        <v>7325</v>
      </c>
    </row>
    <row r="156" spans="2:11" x14ac:dyDescent="0.2">
      <c r="B156" s="193" t="s">
        <v>7218</v>
      </c>
      <c r="C156" s="348" t="s">
        <v>6259</v>
      </c>
      <c r="D156" s="200" t="s">
        <v>7330</v>
      </c>
      <c r="E156" s="201" t="s">
        <v>6037</v>
      </c>
      <c r="F156" s="200" t="s">
        <v>6221</v>
      </c>
      <c r="G156" s="200" t="s">
        <v>6090</v>
      </c>
      <c r="H156" s="200" t="s">
        <v>7324</v>
      </c>
      <c r="I156" s="200" t="s">
        <v>3366</v>
      </c>
      <c r="J156" s="201" t="s">
        <v>84</v>
      </c>
      <c r="K156" s="200" t="s">
        <v>7325</v>
      </c>
    </row>
    <row r="157" spans="2:11" x14ac:dyDescent="0.2">
      <c r="B157" s="193" t="s">
        <v>7218</v>
      </c>
      <c r="C157" s="348" t="s">
        <v>6259</v>
      </c>
      <c r="D157" s="200" t="s">
        <v>7330</v>
      </c>
      <c r="E157" s="201" t="s">
        <v>6037</v>
      </c>
      <c r="F157" s="200" t="s">
        <v>6226</v>
      </c>
      <c r="G157" s="200" t="s">
        <v>6090</v>
      </c>
      <c r="H157" s="200" t="s">
        <v>7324</v>
      </c>
      <c r="I157" s="200" t="s">
        <v>3366</v>
      </c>
      <c r="J157" s="201" t="s">
        <v>84</v>
      </c>
      <c r="K157" s="200" t="s">
        <v>7325</v>
      </c>
    </row>
    <row r="158" spans="2:11" x14ac:dyDescent="0.2">
      <c r="B158" s="193" t="s">
        <v>7218</v>
      </c>
      <c r="C158" s="348" t="s">
        <v>6259</v>
      </c>
      <c r="D158" s="200" t="s">
        <v>7330</v>
      </c>
      <c r="E158" s="201" t="s">
        <v>6037</v>
      </c>
      <c r="F158" s="200" t="s">
        <v>7331</v>
      </c>
      <c r="G158" s="200" t="s">
        <v>6090</v>
      </c>
      <c r="H158" s="200" t="s">
        <v>6222</v>
      </c>
      <c r="I158" s="200" t="s">
        <v>3366</v>
      </c>
      <c r="J158" s="201" t="s">
        <v>84</v>
      </c>
      <c r="K158" s="200" t="s">
        <v>7325</v>
      </c>
    </row>
    <row r="159" spans="2:11" x14ac:dyDescent="0.2">
      <c r="B159" s="193" t="s">
        <v>7218</v>
      </c>
      <c r="C159" s="348" t="s">
        <v>6259</v>
      </c>
      <c r="D159" s="200" t="s">
        <v>7330</v>
      </c>
      <c r="E159" s="201" t="s">
        <v>6037</v>
      </c>
      <c r="F159" s="200" t="s">
        <v>7303</v>
      </c>
      <c r="G159" s="200" t="s">
        <v>7234</v>
      </c>
      <c r="H159" s="200" t="s">
        <v>3366</v>
      </c>
      <c r="I159" s="200" t="s">
        <v>3366</v>
      </c>
      <c r="J159" s="201" t="s">
        <v>84</v>
      </c>
      <c r="K159" s="200" t="s">
        <v>7325</v>
      </c>
    </row>
    <row r="160" spans="2:11" x14ac:dyDescent="0.2">
      <c r="B160" s="193" t="s">
        <v>7218</v>
      </c>
      <c r="C160" s="348" t="s">
        <v>6259</v>
      </c>
      <c r="D160" s="200" t="s">
        <v>7330</v>
      </c>
      <c r="E160" s="201" t="s">
        <v>6037</v>
      </c>
      <c r="F160" s="200" t="s">
        <v>7304</v>
      </c>
      <c r="G160" s="200" t="s">
        <v>7234</v>
      </c>
      <c r="H160" s="200" t="s">
        <v>3366</v>
      </c>
      <c r="I160" s="200" t="s">
        <v>3366</v>
      </c>
      <c r="J160" s="201" t="s">
        <v>84</v>
      </c>
      <c r="K160" s="200" t="s">
        <v>7325</v>
      </c>
    </row>
    <row r="161" spans="2:11" x14ac:dyDescent="0.2">
      <c r="B161" s="193" t="s">
        <v>7218</v>
      </c>
      <c r="C161" s="348" t="s">
        <v>6259</v>
      </c>
      <c r="D161" s="200" t="s">
        <v>7328</v>
      </c>
      <c r="E161" s="201" t="s">
        <v>6037</v>
      </c>
      <c r="F161" s="200" t="s">
        <v>6221</v>
      </c>
      <c r="G161" s="200" t="s">
        <v>6090</v>
      </c>
      <c r="H161" s="200" t="s">
        <v>7332</v>
      </c>
      <c r="I161" s="200" t="s">
        <v>3366</v>
      </c>
      <c r="J161" s="201" t="s">
        <v>84</v>
      </c>
      <c r="K161" s="200" t="s">
        <v>7325</v>
      </c>
    </row>
    <row r="162" spans="2:11" x14ac:dyDescent="0.2">
      <c r="B162" s="193" t="s">
        <v>7218</v>
      </c>
      <c r="C162" s="348" t="s">
        <v>6259</v>
      </c>
      <c r="D162" s="200" t="s">
        <v>7328</v>
      </c>
      <c r="E162" s="201" t="s">
        <v>6037</v>
      </c>
      <c r="F162" s="200" t="s">
        <v>7323</v>
      </c>
      <c r="G162" s="200" t="s">
        <v>6090</v>
      </c>
      <c r="H162" s="200" t="s">
        <v>7333</v>
      </c>
      <c r="I162" s="200" t="s">
        <v>3366</v>
      </c>
      <c r="J162" s="201" t="s">
        <v>84</v>
      </c>
      <c r="K162" s="200" t="s">
        <v>7325</v>
      </c>
    </row>
    <row r="163" spans="2:11" x14ac:dyDescent="0.2">
      <c r="B163" s="193" t="s">
        <v>7218</v>
      </c>
      <c r="C163" s="348" t="s">
        <v>6259</v>
      </c>
      <c r="D163" s="200" t="s">
        <v>7328</v>
      </c>
      <c r="E163" s="201" t="s">
        <v>6037</v>
      </c>
      <c r="F163" s="200" t="s">
        <v>6226</v>
      </c>
      <c r="G163" s="200" t="s">
        <v>6090</v>
      </c>
      <c r="H163" s="200" t="s">
        <v>7334</v>
      </c>
      <c r="I163" s="200" t="s">
        <v>3366</v>
      </c>
      <c r="J163" s="201" t="s">
        <v>84</v>
      </c>
      <c r="K163" s="200" t="s">
        <v>7325</v>
      </c>
    </row>
    <row r="164" spans="2:11" x14ac:dyDescent="0.2">
      <c r="B164" s="193" t="s">
        <v>7218</v>
      </c>
      <c r="C164" s="348" t="s">
        <v>6259</v>
      </c>
      <c r="D164" s="200" t="s">
        <v>7328</v>
      </c>
      <c r="E164" s="201" t="s">
        <v>6037</v>
      </c>
      <c r="F164" s="200" t="s">
        <v>7222</v>
      </c>
      <c r="G164" s="200" t="s">
        <v>6090</v>
      </c>
      <c r="H164" s="200" t="s">
        <v>7335</v>
      </c>
      <c r="I164" s="200" t="s">
        <v>3366</v>
      </c>
      <c r="J164" s="201" t="s">
        <v>84</v>
      </c>
      <c r="K164" s="200" t="s">
        <v>7325</v>
      </c>
    </row>
    <row r="165" spans="2:11" x14ac:dyDescent="0.2">
      <c r="B165" s="193" t="s">
        <v>7218</v>
      </c>
      <c r="C165" s="348" t="s">
        <v>6259</v>
      </c>
      <c r="D165" s="200" t="s">
        <v>7328</v>
      </c>
      <c r="E165" s="201" t="s">
        <v>6037</v>
      </c>
      <c r="F165" s="200" t="s">
        <v>7224</v>
      </c>
      <c r="G165" s="200" t="s">
        <v>6090</v>
      </c>
      <c r="H165" s="200" t="s">
        <v>7326</v>
      </c>
      <c r="I165" s="200" t="s">
        <v>3366</v>
      </c>
      <c r="J165" s="201" t="s">
        <v>84</v>
      </c>
      <c r="K165" s="200" t="s">
        <v>7325</v>
      </c>
    </row>
    <row r="166" spans="2:11" x14ac:dyDescent="0.2">
      <c r="B166" s="193" t="s">
        <v>7218</v>
      </c>
      <c r="C166" s="348" t="s">
        <v>6259</v>
      </c>
      <c r="D166" s="200" t="s">
        <v>7328</v>
      </c>
      <c r="E166" s="201" t="s">
        <v>6037</v>
      </c>
      <c r="F166" s="200" t="s">
        <v>6241</v>
      </c>
      <c r="G166" s="200" t="s">
        <v>6090</v>
      </c>
      <c r="H166" s="200" t="s">
        <v>7336</v>
      </c>
      <c r="I166" s="200" t="s">
        <v>3366</v>
      </c>
      <c r="J166" s="201" t="s">
        <v>84</v>
      </c>
      <c r="K166" s="200" t="s">
        <v>7325</v>
      </c>
    </row>
    <row r="167" spans="2:11" x14ac:dyDescent="0.2">
      <c r="B167" s="193" t="s">
        <v>7218</v>
      </c>
      <c r="C167" s="348" t="s">
        <v>6259</v>
      </c>
      <c r="D167" s="200" t="s">
        <v>7328</v>
      </c>
      <c r="E167" s="201" t="s">
        <v>6037</v>
      </c>
      <c r="F167" s="200" t="s">
        <v>6219</v>
      </c>
      <c r="G167" s="200" t="s">
        <v>6090</v>
      </c>
      <c r="H167" s="200" t="s">
        <v>7337</v>
      </c>
      <c r="I167" s="200" t="s">
        <v>3366</v>
      </c>
      <c r="J167" s="201" t="s">
        <v>84</v>
      </c>
      <c r="K167" s="200" t="s">
        <v>7325</v>
      </c>
    </row>
    <row r="168" spans="2:11" x14ac:dyDescent="0.2">
      <c r="B168" s="193" t="s">
        <v>7218</v>
      </c>
      <c r="C168" s="348" t="s">
        <v>6259</v>
      </c>
      <c r="D168" s="200" t="s">
        <v>7328</v>
      </c>
      <c r="E168" s="201" t="s">
        <v>6037</v>
      </c>
      <c r="F168" s="200" t="s">
        <v>7280</v>
      </c>
      <c r="G168" s="200" t="s">
        <v>6090</v>
      </c>
      <c r="H168" s="200" t="s">
        <v>7338</v>
      </c>
      <c r="I168" s="200" t="s">
        <v>3366</v>
      </c>
      <c r="J168" s="201" t="s">
        <v>84</v>
      </c>
      <c r="K168" s="200" t="s">
        <v>7325</v>
      </c>
    </row>
    <row r="169" spans="2:11" x14ac:dyDescent="0.2">
      <c r="B169" s="193" t="s">
        <v>7218</v>
      </c>
      <c r="C169" s="348" t="s">
        <v>6259</v>
      </c>
      <c r="D169" s="200" t="s">
        <v>7328</v>
      </c>
      <c r="E169" s="201" t="s">
        <v>6037</v>
      </c>
      <c r="F169" s="200" t="s">
        <v>7321</v>
      </c>
      <c r="G169" s="200" t="s">
        <v>6090</v>
      </c>
      <c r="H169" s="200" t="s">
        <v>7339</v>
      </c>
      <c r="I169" s="200" t="s">
        <v>3366</v>
      </c>
      <c r="J169" s="201" t="s">
        <v>84</v>
      </c>
      <c r="K169" s="200" t="s">
        <v>7325</v>
      </c>
    </row>
    <row r="170" spans="2:11" x14ac:dyDescent="0.2">
      <c r="B170" s="193" t="s">
        <v>7218</v>
      </c>
      <c r="C170" s="348" t="s">
        <v>6259</v>
      </c>
      <c r="D170" s="200" t="s">
        <v>7336</v>
      </c>
      <c r="E170" s="201">
        <v>13</v>
      </c>
      <c r="F170" s="200" t="s">
        <v>6073</v>
      </c>
      <c r="G170" s="200" t="s">
        <v>7234</v>
      </c>
      <c r="H170" s="200" t="s">
        <v>3366</v>
      </c>
      <c r="I170" s="200" t="s">
        <v>3366</v>
      </c>
      <c r="J170" s="201" t="s">
        <v>84</v>
      </c>
      <c r="K170" s="200" t="s">
        <v>7325</v>
      </c>
    </row>
    <row r="171" spans="2:11" x14ac:dyDescent="0.2">
      <c r="B171" s="193" t="s">
        <v>7218</v>
      </c>
      <c r="C171" s="348" t="s">
        <v>6259</v>
      </c>
      <c r="D171" s="200" t="s">
        <v>7336</v>
      </c>
      <c r="E171" s="201">
        <v>13</v>
      </c>
      <c r="F171" s="200" t="s">
        <v>6077</v>
      </c>
      <c r="G171" s="200" t="s">
        <v>7234</v>
      </c>
      <c r="H171" s="200" t="s">
        <v>3366</v>
      </c>
      <c r="I171" s="200" t="s">
        <v>3366</v>
      </c>
      <c r="J171" s="201" t="s">
        <v>84</v>
      </c>
      <c r="K171" s="200" t="s">
        <v>7325</v>
      </c>
    </row>
    <row r="172" spans="2:11" x14ac:dyDescent="0.2">
      <c r="B172" s="193" t="s">
        <v>7218</v>
      </c>
      <c r="C172" s="348" t="s">
        <v>6259</v>
      </c>
      <c r="D172" s="200" t="s">
        <v>7336</v>
      </c>
      <c r="E172" s="201">
        <v>13</v>
      </c>
      <c r="F172" s="200" t="s">
        <v>7340</v>
      </c>
      <c r="G172" s="200" t="s">
        <v>7234</v>
      </c>
      <c r="H172" s="200" t="s">
        <v>3366</v>
      </c>
      <c r="I172" s="200" t="s">
        <v>3366</v>
      </c>
      <c r="J172" s="201" t="s">
        <v>84</v>
      </c>
      <c r="K172" s="200" t="s">
        <v>7325</v>
      </c>
    </row>
    <row r="173" spans="2:11" x14ac:dyDescent="0.2">
      <c r="B173" s="193" t="s">
        <v>7218</v>
      </c>
      <c r="C173" s="348" t="s">
        <v>6259</v>
      </c>
      <c r="D173" s="200" t="s">
        <v>7336</v>
      </c>
      <c r="E173" s="201">
        <v>13</v>
      </c>
      <c r="F173" s="200" t="s">
        <v>7341</v>
      </c>
      <c r="G173" s="200" t="s">
        <v>7234</v>
      </c>
      <c r="H173" s="200" t="s">
        <v>3366</v>
      </c>
      <c r="I173" s="200" t="s">
        <v>3366</v>
      </c>
      <c r="J173" s="201" t="s">
        <v>84</v>
      </c>
      <c r="K173" s="200" t="s">
        <v>7325</v>
      </c>
    </row>
    <row r="174" spans="2:11" x14ac:dyDescent="0.2">
      <c r="B174" s="193" t="s">
        <v>7218</v>
      </c>
      <c r="C174" s="348" t="s">
        <v>6259</v>
      </c>
      <c r="D174" s="200" t="s">
        <v>7336</v>
      </c>
      <c r="E174" s="201" t="s">
        <v>6037</v>
      </c>
      <c r="F174" s="200" t="s">
        <v>6221</v>
      </c>
      <c r="G174" s="200" t="s">
        <v>6090</v>
      </c>
      <c r="H174" s="200" t="s">
        <v>7328</v>
      </c>
      <c r="I174" s="200" t="s">
        <v>3366</v>
      </c>
      <c r="J174" s="201" t="s">
        <v>84</v>
      </c>
      <c r="K174" s="200" t="s">
        <v>7325</v>
      </c>
    </row>
    <row r="175" spans="2:11" x14ac:dyDescent="0.2">
      <c r="B175" s="193" t="s">
        <v>7218</v>
      </c>
      <c r="C175" s="348" t="s">
        <v>6259</v>
      </c>
      <c r="D175" s="200" t="s">
        <v>7336</v>
      </c>
      <c r="E175" s="201" t="s">
        <v>6037</v>
      </c>
      <c r="F175" s="200" t="s">
        <v>7222</v>
      </c>
      <c r="G175" s="200" t="s">
        <v>6090</v>
      </c>
      <c r="H175" s="200" t="s">
        <v>7342</v>
      </c>
      <c r="I175" s="200" t="s">
        <v>3366</v>
      </c>
      <c r="J175" s="201" t="s">
        <v>84</v>
      </c>
      <c r="K175" s="200" t="s">
        <v>7325</v>
      </c>
    </row>
    <row r="176" spans="2:11" x14ac:dyDescent="0.2">
      <c r="B176" s="193" t="s">
        <v>7218</v>
      </c>
      <c r="C176" s="348" t="s">
        <v>6259</v>
      </c>
      <c r="D176" s="200" t="s">
        <v>7336</v>
      </c>
      <c r="E176" s="201" t="s">
        <v>6037</v>
      </c>
      <c r="F176" s="200" t="s">
        <v>7305</v>
      </c>
      <c r="G176" s="200" t="s">
        <v>6090</v>
      </c>
      <c r="H176" s="200" t="s">
        <v>7343</v>
      </c>
      <c r="I176" s="200" t="s">
        <v>3366</v>
      </c>
      <c r="J176" s="201" t="s">
        <v>84</v>
      </c>
      <c r="K176" s="200" t="s">
        <v>7325</v>
      </c>
    </row>
    <row r="177" spans="2:11" x14ac:dyDescent="0.2">
      <c r="B177" s="193" t="s">
        <v>7218</v>
      </c>
      <c r="C177" s="348" t="s">
        <v>6259</v>
      </c>
      <c r="D177" s="200" t="s">
        <v>7336</v>
      </c>
      <c r="E177" s="201" t="s">
        <v>6037</v>
      </c>
      <c r="F177" s="200" t="s">
        <v>7344</v>
      </c>
      <c r="G177" s="200" t="s">
        <v>6090</v>
      </c>
      <c r="H177" s="200" t="s">
        <v>7343</v>
      </c>
      <c r="I177" s="200" t="s">
        <v>3366</v>
      </c>
      <c r="J177" s="201" t="s">
        <v>84</v>
      </c>
      <c r="K177" s="200" t="s">
        <v>7325</v>
      </c>
    </row>
    <row r="178" spans="2:11" x14ac:dyDescent="0.2">
      <c r="B178" s="193" t="s">
        <v>7218</v>
      </c>
      <c r="C178" s="348" t="s">
        <v>6259</v>
      </c>
      <c r="D178" s="200" t="s">
        <v>7327</v>
      </c>
      <c r="E178" s="201" t="s">
        <v>6037</v>
      </c>
      <c r="F178" s="200" t="s">
        <v>6221</v>
      </c>
      <c r="G178" s="200" t="s">
        <v>6090</v>
      </c>
      <c r="H178" s="200" t="s">
        <v>7324</v>
      </c>
      <c r="I178" s="200" t="s">
        <v>3366</v>
      </c>
      <c r="J178" s="201" t="s">
        <v>84</v>
      </c>
      <c r="K178" s="200" t="s">
        <v>7325</v>
      </c>
    </row>
    <row r="179" spans="2:11" x14ac:dyDescent="0.2">
      <c r="B179" s="193" t="s">
        <v>7218</v>
      </c>
      <c r="C179" s="348" t="s">
        <v>6259</v>
      </c>
      <c r="D179" s="200" t="s">
        <v>7327</v>
      </c>
      <c r="E179" s="201" t="s">
        <v>6037</v>
      </c>
      <c r="F179" s="200" t="s">
        <v>6226</v>
      </c>
      <c r="G179" s="200" t="s">
        <v>6090</v>
      </c>
      <c r="H179" s="200" t="s">
        <v>7326</v>
      </c>
      <c r="I179" s="200" t="s">
        <v>3366</v>
      </c>
      <c r="J179" s="201" t="s">
        <v>84</v>
      </c>
      <c r="K179" s="200" t="s">
        <v>7325</v>
      </c>
    </row>
    <row r="180" spans="2:11" x14ac:dyDescent="0.2">
      <c r="B180" s="193" t="s">
        <v>7218</v>
      </c>
      <c r="C180" s="348" t="s">
        <v>6259</v>
      </c>
      <c r="D180" s="200" t="s">
        <v>7327</v>
      </c>
      <c r="E180" s="201" t="s">
        <v>6037</v>
      </c>
      <c r="F180" s="200" t="s">
        <v>6052</v>
      </c>
      <c r="G180" s="200" t="s">
        <v>7234</v>
      </c>
      <c r="H180" s="200" t="s">
        <v>3366</v>
      </c>
      <c r="I180" s="200" t="s">
        <v>3366</v>
      </c>
      <c r="J180" s="201" t="s">
        <v>84</v>
      </c>
      <c r="K180" s="200" t="s">
        <v>7325</v>
      </c>
    </row>
    <row r="181" spans="2:11" x14ac:dyDescent="0.2">
      <c r="B181" s="193" t="s">
        <v>7218</v>
      </c>
      <c r="C181" s="348" t="s">
        <v>6259</v>
      </c>
      <c r="D181" s="200" t="s">
        <v>7327</v>
      </c>
      <c r="E181" s="201" t="s">
        <v>6037</v>
      </c>
      <c r="F181" s="200" t="s">
        <v>6223</v>
      </c>
      <c r="G181" s="200" t="s">
        <v>7234</v>
      </c>
      <c r="H181" s="200" t="s">
        <v>3366</v>
      </c>
      <c r="I181" s="200" t="s">
        <v>3366</v>
      </c>
      <c r="J181" s="201" t="s">
        <v>84</v>
      </c>
      <c r="K181" s="200" t="s">
        <v>7325</v>
      </c>
    </row>
    <row r="182" spans="2:11" x14ac:dyDescent="0.2">
      <c r="B182" s="193" t="s">
        <v>7218</v>
      </c>
      <c r="C182" s="348" t="s">
        <v>6259</v>
      </c>
      <c r="D182" s="200" t="s">
        <v>7337</v>
      </c>
      <c r="E182" s="201" t="s">
        <v>6037</v>
      </c>
      <c r="F182" s="200" t="s">
        <v>6215</v>
      </c>
      <c r="G182" s="200" t="s">
        <v>6090</v>
      </c>
      <c r="H182" s="200" t="s">
        <v>3366</v>
      </c>
      <c r="I182" s="200" t="s">
        <v>3366</v>
      </c>
      <c r="J182" s="201" t="s">
        <v>84</v>
      </c>
      <c r="K182" s="200" t="s">
        <v>7325</v>
      </c>
    </row>
    <row r="183" spans="2:11" x14ac:dyDescent="0.2">
      <c r="B183" s="193" t="s">
        <v>7218</v>
      </c>
      <c r="C183" s="348" t="s">
        <v>6259</v>
      </c>
      <c r="D183" s="200" t="s">
        <v>6217</v>
      </c>
      <c r="E183" s="201" t="s">
        <v>6037</v>
      </c>
      <c r="F183" s="200" t="s">
        <v>6226</v>
      </c>
      <c r="G183" s="200" t="s">
        <v>6090</v>
      </c>
      <c r="H183" s="200" t="s">
        <v>6222</v>
      </c>
      <c r="I183" s="200" t="s">
        <v>3366</v>
      </c>
      <c r="J183" s="201" t="s">
        <v>84</v>
      </c>
      <c r="K183" s="200" t="s">
        <v>7325</v>
      </c>
    </row>
    <row r="184" spans="2:11" x14ac:dyDescent="0.2">
      <c r="B184" s="193" t="s">
        <v>7218</v>
      </c>
      <c r="C184" s="348" t="s">
        <v>6259</v>
      </c>
      <c r="D184" s="200" t="s">
        <v>7345</v>
      </c>
      <c r="E184" s="201" t="s">
        <v>6037</v>
      </c>
      <c r="F184" s="200" t="s">
        <v>7346</v>
      </c>
      <c r="G184" s="200" t="s">
        <v>6090</v>
      </c>
      <c r="H184" s="200" t="s">
        <v>7338</v>
      </c>
      <c r="I184" s="200" t="s">
        <v>3366</v>
      </c>
      <c r="J184" s="201" t="s">
        <v>84</v>
      </c>
      <c r="K184" s="200" t="s">
        <v>7325</v>
      </c>
    </row>
    <row r="185" spans="2:11" x14ac:dyDescent="0.2">
      <c r="B185" s="193" t="s">
        <v>7218</v>
      </c>
      <c r="C185" s="348" t="s">
        <v>6259</v>
      </c>
      <c r="D185" s="200" t="s">
        <v>7339</v>
      </c>
      <c r="E185" s="201" t="s">
        <v>6037</v>
      </c>
      <c r="F185" s="200" t="s">
        <v>6226</v>
      </c>
      <c r="G185" s="200" t="s">
        <v>6090</v>
      </c>
      <c r="H185" s="200" t="s">
        <v>6222</v>
      </c>
      <c r="I185" s="200" t="s">
        <v>3366</v>
      </c>
      <c r="J185" s="201" t="s">
        <v>84</v>
      </c>
      <c r="K185" s="200" t="s">
        <v>7325</v>
      </c>
    </row>
    <row r="186" spans="2:11" x14ac:dyDescent="0.2">
      <c r="B186" s="193" t="s">
        <v>7218</v>
      </c>
      <c r="C186" s="348" t="s">
        <v>6259</v>
      </c>
      <c r="D186" s="200" t="s">
        <v>7339</v>
      </c>
      <c r="E186" s="201" t="s">
        <v>6037</v>
      </c>
      <c r="F186" s="200" t="s">
        <v>7222</v>
      </c>
      <c r="G186" s="200" t="s">
        <v>6090</v>
      </c>
      <c r="H186" s="200" t="s">
        <v>6222</v>
      </c>
      <c r="I186" s="200" t="s">
        <v>3366</v>
      </c>
      <c r="J186" s="201" t="s">
        <v>84</v>
      </c>
      <c r="K186" s="200" t="s">
        <v>7325</v>
      </c>
    </row>
    <row r="187" spans="2:11" x14ac:dyDescent="0.2">
      <c r="B187" s="193" t="s">
        <v>7218</v>
      </c>
      <c r="C187" s="348" t="s">
        <v>6259</v>
      </c>
      <c r="D187" s="200" t="s">
        <v>7339</v>
      </c>
      <c r="E187" s="201" t="s">
        <v>6037</v>
      </c>
      <c r="F187" s="200" t="s">
        <v>6052</v>
      </c>
      <c r="G187" s="200" t="s">
        <v>7234</v>
      </c>
      <c r="H187" s="200" t="s">
        <v>3366</v>
      </c>
      <c r="I187" s="200" t="s">
        <v>3366</v>
      </c>
      <c r="J187" s="201" t="s">
        <v>84</v>
      </c>
      <c r="K187" s="200" t="s">
        <v>7325</v>
      </c>
    </row>
    <row r="188" spans="2:11" x14ac:dyDescent="0.2">
      <c r="B188" s="193" t="s">
        <v>7218</v>
      </c>
      <c r="C188" s="348" t="s">
        <v>6259</v>
      </c>
      <c r="D188" s="200" t="s">
        <v>7339</v>
      </c>
      <c r="E188" s="201" t="s">
        <v>6037</v>
      </c>
      <c r="F188" s="200" t="s">
        <v>6223</v>
      </c>
      <c r="G188" s="200" t="s">
        <v>7234</v>
      </c>
      <c r="H188" s="200" t="s">
        <v>3366</v>
      </c>
      <c r="I188" s="200" t="s">
        <v>3366</v>
      </c>
      <c r="J188" s="201" t="s">
        <v>84</v>
      </c>
      <c r="K188" s="200" t="s">
        <v>7325</v>
      </c>
    </row>
    <row r="189" spans="2:11" x14ac:dyDescent="0.2">
      <c r="B189" s="193" t="s">
        <v>7218</v>
      </c>
      <c r="C189" s="348" t="s">
        <v>6259</v>
      </c>
      <c r="D189" s="200" t="s">
        <v>7339</v>
      </c>
      <c r="E189" s="201" t="s">
        <v>6037</v>
      </c>
      <c r="F189" s="200" t="s">
        <v>7303</v>
      </c>
      <c r="G189" s="200" t="s">
        <v>7234</v>
      </c>
      <c r="H189" s="200" t="s">
        <v>3366</v>
      </c>
      <c r="I189" s="200" t="s">
        <v>3366</v>
      </c>
      <c r="J189" s="201" t="s">
        <v>84</v>
      </c>
      <c r="K189" s="200" t="s">
        <v>7325</v>
      </c>
    </row>
    <row r="190" spans="2:11" x14ac:dyDescent="0.2">
      <c r="B190" s="193" t="s">
        <v>7218</v>
      </c>
      <c r="C190" s="348" t="s">
        <v>6259</v>
      </c>
      <c r="D190" s="200" t="s">
        <v>7339</v>
      </c>
      <c r="E190" s="201" t="s">
        <v>6037</v>
      </c>
      <c r="F190" s="200" t="s">
        <v>7304</v>
      </c>
      <c r="G190" s="200" t="s">
        <v>7234</v>
      </c>
      <c r="H190" s="200" t="s">
        <v>3366</v>
      </c>
      <c r="I190" s="200" t="s">
        <v>3366</v>
      </c>
      <c r="J190" s="201" t="s">
        <v>84</v>
      </c>
      <c r="K190" s="200" t="s">
        <v>7325</v>
      </c>
    </row>
    <row r="191" spans="2:11" x14ac:dyDescent="0.2">
      <c r="B191" s="193" t="s">
        <v>7218</v>
      </c>
      <c r="C191" s="348" t="s">
        <v>6259</v>
      </c>
      <c r="D191" s="200" t="s">
        <v>7339</v>
      </c>
      <c r="E191" s="201" t="s">
        <v>6037</v>
      </c>
      <c r="F191" s="200" t="s">
        <v>7305</v>
      </c>
      <c r="G191" s="200" t="s">
        <v>7234</v>
      </c>
      <c r="H191" s="200" t="s">
        <v>3366</v>
      </c>
      <c r="I191" s="200" t="s">
        <v>3366</v>
      </c>
      <c r="J191" s="201" t="s">
        <v>84</v>
      </c>
      <c r="K191" s="200" t="s">
        <v>7325</v>
      </c>
    </row>
    <row r="192" spans="2:11" x14ac:dyDescent="0.2">
      <c r="B192" s="193" t="s">
        <v>7218</v>
      </c>
      <c r="C192" s="348" t="s">
        <v>6259</v>
      </c>
      <c r="D192" s="200" t="s">
        <v>7347</v>
      </c>
      <c r="E192" s="201" t="s">
        <v>6037</v>
      </c>
      <c r="F192" s="200" t="s">
        <v>6221</v>
      </c>
      <c r="G192" s="200" t="s">
        <v>6090</v>
      </c>
      <c r="H192" s="200" t="s">
        <v>6222</v>
      </c>
      <c r="I192" s="200" t="s">
        <v>3366</v>
      </c>
      <c r="J192" s="201" t="s">
        <v>84</v>
      </c>
      <c r="K192" s="200" t="s">
        <v>7325</v>
      </c>
    </row>
    <row r="193" spans="2:11" x14ac:dyDescent="0.2">
      <c r="B193" s="193" t="s">
        <v>7218</v>
      </c>
      <c r="C193" s="348" t="s">
        <v>6259</v>
      </c>
      <c r="D193" s="200" t="s">
        <v>7347</v>
      </c>
      <c r="E193" s="201" t="s">
        <v>6037</v>
      </c>
      <c r="F193" s="200" t="s">
        <v>7323</v>
      </c>
      <c r="G193" s="200" t="s">
        <v>6090</v>
      </c>
      <c r="H193" s="200" t="s">
        <v>6222</v>
      </c>
      <c r="I193" s="200" t="s">
        <v>3366</v>
      </c>
      <c r="J193" s="201" t="s">
        <v>84</v>
      </c>
      <c r="K193" s="200" t="s">
        <v>7325</v>
      </c>
    </row>
    <row r="194" spans="2:11" x14ac:dyDescent="0.2">
      <c r="B194" s="193" t="s">
        <v>7218</v>
      </c>
      <c r="C194" s="348" t="s">
        <v>6259</v>
      </c>
      <c r="D194" s="200" t="s">
        <v>7347</v>
      </c>
      <c r="E194" s="201" t="s">
        <v>6037</v>
      </c>
      <c r="F194" s="200" t="s">
        <v>6226</v>
      </c>
      <c r="G194" s="200" t="s">
        <v>6090</v>
      </c>
      <c r="H194" s="200" t="s">
        <v>7348</v>
      </c>
      <c r="I194" s="200" t="s">
        <v>3366</v>
      </c>
      <c r="J194" s="201" t="s">
        <v>84</v>
      </c>
      <c r="K194" s="200" t="s">
        <v>7325</v>
      </c>
    </row>
    <row r="195" spans="2:11" x14ac:dyDescent="0.2">
      <c r="B195" s="193" t="s">
        <v>7218</v>
      </c>
      <c r="C195" s="348" t="s">
        <v>6259</v>
      </c>
      <c r="D195" s="200" t="s">
        <v>7347</v>
      </c>
      <c r="E195" s="201" t="s">
        <v>6037</v>
      </c>
      <c r="F195" s="200" t="s">
        <v>7222</v>
      </c>
      <c r="G195" s="200" t="s">
        <v>6090</v>
      </c>
      <c r="H195" s="200" t="s">
        <v>7348</v>
      </c>
      <c r="I195" s="200" t="s">
        <v>3366</v>
      </c>
      <c r="J195" s="201" t="s">
        <v>84</v>
      </c>
      <c r="K195" s="200" t="s">
        <v>7325</v>
      </c>
    </row>
    <row r="196" spans="2:11" x14ac:dyDescent="0.2">
      <c r="B196" s="193" t="s">
        <v>7218</v>
      </c>
      <c r="C196" s="348" t="s">
        <v>6259</v>
      </c>
      <c r="D196" s="200" t="s">
        <v>7347</v>
      </c>
      <c r="E196" s="201" t="s">
        <v>6037</v>
      </c>
      <c r="F196" s="200" t="s">
        <v>7224</v>
      </c>
      <c r="G196" s="200" t="s">
        <v>6090</v>
      </c>
      <c r="H196" s="200" t="s">
        <v>7348</v>
      </c>
      <c r="I196" s="200" t="s">
        <v>3366</v>
      </c>
      <c r="J196" s="201" t="s">
        <v>84</v>
      </c>
      <c r="K196" s="200" t="s">
        <v>7325</v>
      </c>
    </row>
    <row r="197" spans="2:11" x14ac:dyDescent="0.2">
      <c r="B197" s="193" t="s">
        <v>7218</v>
      </c>
      <c r="C197" s="348" t="s">
        <v>6259</v>
      </c>
      <c r="D197" s="200" t="s">
        <v>7347</v>
      </c>
      <c r="E197" s="201" t="s">
        <v>6037</v>
      </c>
      <c r="F197" s="200" t="s">
        <v>6241</v>
      </c>
      <c r="G197" s="200" t="s">
        <v>6090</v>
      </c>
      <c r="H197" s="200" t="s">
        <v>7348</v>
      </c>
      <c r="I197" s="200" t="s">
        <v>3366</v>
      </c>
      <c r="J197" s="201" t="s">
        <v>84</v>
      </c>
      <c r="K197" s="200" t="s">
        <v>7325</v>
      </c>
    </row>
    <row r="198" spans="2:11" x14ac:dyDescent="0.2">
      <c r="B198" s="193" t="s">
        <v>7218</v>
      </c>
      <c r="C198" s="348" t="s">
        <v>6259</v>
      </c>
      <c r="D198" s="200" t="s">
        <v>7347</v>
      </c>
      <c r="E198" s="201" t="s">
        <v>6037</v>
      </c>
      <c r="F198" s="200" t="s">
        <v>6219</v>
      </c>
      <c r="G198" s="200" t="s">
        <v>6090</v>
      </c>
      <c r="H198" s="200" t="s">
        <v>6222</v>
      </c>
      <c r="I198" s="200" t="s">
        <v>3366</v>
      </c>
      <c r="J198" s="201" t="s">
        <v>84</v>
      </c>
      <c r="K198" s="200" t="s">
        <v>7325</v>
      </c>
    </row>
    <row r="199" spans="2:11" x14ac:dyDescent="0.2">
      <c r="B199" s="193" t="s">
        <v>7218</v>
      </c>
      <c r="C199" s="348" t="s">
        <v>6259</v>
      </c>
      <c r="D199" s="200" t="s">
        <v>7347</v>
      </c>
      <c r="E199" s="201" t="s">
        <v>6037</v>
      </c>
      <c r="F199" s="200" t="s">
        <v>7349</v>
      </c>
      <c r="G199" s="200" t="s">
        <v>6090</v>
      </c>
      <c r="H199" s="200" t="s">
        <v>6222</v>
      </c>
      <c r="I199" s="200" t="s">
        <v>3366</v>
      </c>
      <c r="J199" s="201" t="s">
        <v>84</v>
      </c>
      <c r="K199" s="200" t="s">
        <v>7325</v>
      </c>
    </row>
    <row r="200" spans="2:11" x14ac:dyDescent="0.2">
      <c r="B200" s="193" t="s">
        <v>7218</v>
      </c>
      <c r="C200" s="348" t="s">
        <v>6259</v>
      </c>
      <c r="D200" s="200" t="s">
        <v>7347</v>
      </c>
      <c r="E200" s="201" t="s">
        <v>6037</v>
      </c>
      <c r="F200" s="200" t="s">
        <v>7280</v>
      </c>
      <c r="G200" s="200" t="s">
        <v>6090</v>
      </c>
      <c r="H200" s="200" t="s">
        <v>6222</v>
      </c>
      <c r="I200" s="200" t="s">
        <v>3366</v>
      </c>
      <c r="J200" s="201" t="s">
        <v>84</v>
      </c>
      <c r="K200" s="200" t="s">
        <v>7325</v>
      </c>
    </row>
    <row r="201" spans="2:11" x14ac:dyDescent="0.2">
      <c r="B201" s="193" t="s">
        <v>7218</v>
      </c>
      <c r="C201" s="348" t="s">
        <v>6259</v>
      </c>
      <c r="D201" s="200" t="s">
        <v>7347</v>
      </c>
      <c r="E201" s="201" t="s">
        <v>6037</v>
      </c>
      <c r="F201" s="200" t="s">
        <v>7321</v>
      </c>
      <c r="G201" s="200" t="s">
        <v>6090</v>
      </c>
      <c r="H201" s="200" t="s">
        <v>7348</v>
      </c>
      <c r="I201" s="200" t="s">
        <v>3366</v>
      </c>
      <c r="J201" s="201" t="s">
        <v>84</v>
      </c>
      <c r="K201" s="200" t="s">
        <v>7325</v>
      </c>
    </row>
    <row r="202" spans="2:11" x14ac:dyDescent="0.2">
      <c r="B202" s="193" t="s">
        <v>7218</v>
      </c>
      <c r="C202" s="348" t="s">
        <v>6259</v>
      </c>
      <c r="D202" s="200" t="s">
        <v>7350</v>
      </c>
      <c r="E202" s="201" t="s">
        <v>6037</v>
      </c>
      <c r="F202" s="200" t="s">
        <v>6052</v>
      </c>
      <c r="G202" s="200" t="s">
        <v>7234</v>
      </c>
      <c r="H202" s="200" t="s">
        <v>3366</v>
      </c>
      <c r="I202" s="200" t="s">
        <v>3366</v>
      </c>
      <c r="J202" s="201" t="s">
        <v>84</v>
      </c>
      <c r="K202" s="200" t="s">
        <v>7325</v>
      </c>
    </row>
    <row r="203" spans="2:11" x14ac:dyDescent="0.2">
      <c r="B203" s="193" t="s">
        <v>7218</v>
      </c>
      <c r="C203" s="348" t="s">
        <v>6259</v>
      </c>
      <c r="D203" s="200" t="s">
        <v>7350</v>
      </c>
      <c r="E203" s="201" t="s">
        <v>6037</v>
      </c>
      <c r="F203" s="200" t="s">
        <v>6223</v>
      </c>
      <c r="G203" s="200" t="s">
        <v>7234</v>
      </c>
      <c r="H203" s="200" t="s">
        <v>3366</v>
      </c>
      <c r="I203" s="200" t="s">
        <v>3366</v>
      </c>
      <c r="J203" s="201" t="s">
        <v>84</v>
      </c>
      <c r="K203" s="200" t="s">
        <v>7325</v>
      </c>
    </row>
    <row r="204" spans="2:11" x14ac:dyDescent="0.2">
      <c r="B204" s="193" t="s">
        <v>7218</v>
      </c>
      <c r="C204" s="348" t="s">
        <v>6259</v>
      </c>
      <c r="D204" s="200" t="s">
        <v>7335</v>
      </c>
      <c r="E204" s="201" t="s">
        <v>6037</v>
      </c>
      <c r="F204" s="200" t="s">
        <v>6221</v>
      </c>
      <c r="G204" s="200" t="s">
        <v>6090</v>
      </c>
      <c r="H204" s="200" t="s">
        <v>6222</v>
      </c>
      <c r="I204" s="200" t="s">
        <v>3366</v>
      </c>
      <c r="J204" s="201" t="s">
        <v>84</v>
      </c>
      <c r="K204" s="200" t="s">
        <v>7325</v>
      </c>
    </row>
    <row r="205" spans="2:11" x14ac:dyDescent="0.2">
      <c r="B205" s="193" t="s">
        <v>7218</v>
      </c>
      <c r="C205" s="348" t="s">
        <v>6259</v>
      </c>
      <c r="D205" s="200" t="s">
        <v>7335</v>
      </c>
      <c r="E205" s="201" t="s">
        <v>6037</v>
      </c>
      <c r="F205" s="200" t="s">
        <v>6226</v>
      </c>
      <c r="G205" s="200" t="s">
        <v>6090</v>
      </c>
      <c r="H205" s="200" t="s">
        <v>6222</v>
      </c>
      <c r="I205" s="200" t="s">
        <v>3366</v>
      </c>
      <c r="J205" s="201" t="s">
        <v>84</v>
      </c>
      <c r="K205" s="200" t="s">
        <v>7325</v>
      </c>
    </row>
    <row r="206" spans="2:11" x14ac:dyDescent="0.2">
      <c r="B206" s="193" t="s">
        <v>7218</v>
      </c>
      <c r="C206" s="348" t="s">
        <v>6259</v>
      </c>
      <c r="D206" s="200" t="s">
        <v>7335</v>
      </c>
      <c r="E206" s="201" t="s">
        <v>6037</v>
      </c>
      <c r="F206" s="200" t="s">
        <v>6052</v>
      </c>
      <c r="G206" s="200" t="s">
        <v>7234</v>
      </c>
      <c r="H206" s="200" t="s">
        <v>3366</v>
      </c>
      <c r="I206" s="200" t="s">
        <v>3366</v>
      </c>
      <c r="J206" s="201" t="s">
        <v>84</v>
      </c>
      <c r="K206" s="200" t="s">
        <v>7325</v>
      </c>
    </row>
    <row r="207" spans="2:11" x14ac:dyDescent="0.2">
      <c r="B207" s="193" t="s">
        <v>7218</v>
      </c>
      <c r="C207" s="348" t="s">
        <v>6259</v>
      </c>
      <c r="D207" s="200" t="s">
        <v>7335</v>
      </c>
      <c r="E207" s="201" t="s">
        <v>6037</v>
      </c>
      <c r="F207" s="200" t="s">
        <v>6223</v>
      </c>
      <c r="G207" s="200" t="s">
        <v>7234</v>
      </c>
      <c r="H207" s="200" t="s">
        <v>3366</v>
      </c>
      <c r="I207" s="200" t="s">
        <v>3366</v>
      </c>
      <c r="J207" s="201" t="s">
        <v>84</v>
      </c>
      <c r="K207" s="200" t="s">
        <v>7325</v>
      </c>
    </row>
    <row r="208" spans="2:11" x14ac:dyDescent="0.2">
      <c r="B208" s="193" t="s">
        <v>7218</v>
      </c>
      <c r="C208" s="348" t="s">
        <v>6259</v>
      </c>
      <c r="D208" s="200" t="s">
        <v>7338</v>
      </c>
      <c r="E208" s="201">
        <v>66</v>
      </c>
      <c r="F208" s="200" t="s">
        <v>6173</v>
      </c>
      <c r="G208" s="200" t="s">
        <v>6090</v>
      </c>
      <c r="H208" s="200" t="s">
        <v>3366</v>
      </c>
      <c r="I208" s="200" t="s">
        <v>3366</v>
      </c>
      <c r="J208" s="201" t="s">
        <v>84</v>
      </c>
      <c r="K208" s="200" t="s">
        <v>7325</v>
      </c>
    </row>
    <row r="209" spans="2:11" x14ac:dyDescent="0.2">
      <c r="B209" s="193" t="s">
        <v>7218</v>
      </c>
      <c r="C209" s="348" t="s">
        <v>6259</v>
      </c>
      <c r="D209" s="200" t="s">
        <v>7338</v>
      </c>
      <c r="E209" s="201">
        <v>66</v>
      </c>
      <c r="F209" s="200" t="s">
        <v>7351</v>
      </c>
      <c r="G209" s="200" t="s">
        <v>6090</v>
      </c>
      <c r="H209" s="200" t="s">
        <v>3366</v>
      </c>
      <c r="I209" s="200" t="s">
        <v>3366</v>
      </c>
      <c r="J209" s="201" t="s">
        <v>84</v>
      </c>
      <c r="K209" s="200" t="s">
        <v>7325</v>
      </c>
    </row>
    <row r="210" spans="2:11" x14ac:dyDescent="0.2">
      <c r="B210" s="193" t="s">
        <v>7218</v>
      </c>
      <c r="C210" s="348" t="s">
        <v>6259</v>
      </c>
      <c r="D210" s="200" t="s">
        <v>7338</v>
      </c>
      <c r="E210" s="201" t="s">
        <v>6037</v>
      </c>
      <c r="F210" s="200" t="s">
        <v>6221</v>
      </c>
      <c r="G210" s="200" t="s">
        <v>6090</v>
      </c>
      <c r="H210" s="200" t="s">
        <v>3366</v>
      </c>
      <c r="I210" s="200" t="s">
        <v>3366</v>
      </c>
      <c r="J210" s="201" t="s">
        <v>84</v>
      </c>
      <c r="K210" s="200" t="s">
        <v>7325</v>
      </c>
    </row>
    <row r="211" spans="2:11" x14ac:dyDescent="0.2">
      <c r="B211" s="193" t="s">
        <v>7218</v>
      </c>
      <c r="C211" s="348" t="s">
        <v>6259</v>
      </c>
      <c r="D211" s="200" t="s">
        <v>7338</v>
      </c>
      <c r="E211" s="201" t="s">
        <v>6037</v>
      </c>
      <c r="F211" s="200" t="s">
        <v>6226</v>
      </c>
      <c r="G211" s="200" t="s">
        <v>6090</v>
      </c>
      <c r="H211" s="200" t="s">
        <v>3366</v>
      </c>
      <c r="I211" s="200" t="s">
        <v>3366</v>
      </c>
      <c r="J211" s="201" t="s">
        <v>84</v>
      </c>
      <c r="K211" s="200" t="s">
        <v>7325</v>
      </c>
    </row>
    <row r="212" spans="2:11" x14ac:dyDescent="0.2">
      <c r="B212" s="193" t="s">
        <v>7218</v>
      </c>
      <c r="C212" s="348" t="s">
        <v>6259</v>
      </c>
      <c r="D212" s="200" t="s">
        <v>7338</v>
      </c>
      <c r="E212" s="201">
        <v>13</v>
      </c>
      <c r="F212" s="200" t="s">
        <v>7352</v>
      </c>
      <c r="G212" s="200" t="s">
        <v>7234</v>
      </c>
      <c r="H212" s="200" t="s">
        <v>3366</v>
      </c>
      <c r="I212" s="200" t="s">
        <v>3366</v>
      </c>
      <c r="J212" s="201" t="s">
        <v>84</v>
      </c>
      <c r="K212" s="200" t="s">
        <v>7325</v>
      </c>
    </row>
    <row r="213" spans="2:11" x14ac:dyDescent="0.2">
      <c r="B213" s="193" t="s">
        <v>7218</v>
      </c>
      <c r="C213" s="348" t="s">
        <v>6259</v>
      </c>
      <c r="D213" s="200" t="s">
        <v>7338</v>
      </c>
      <c r="E213" s="201">
        <v>13</v>
      </c>
      <c r="F213" s="200" t="s">
        <v>7353</v>
      </c>
      <c r="G213" s="200" t="s">
        <v>7234</v>
      </c>
      <c r="H213" s="200" t="s">
        <v>3366</v>
      </c>
      <c r="I213" s="200" t="s">
        <v>3366</v>
      </c>
      <c r="J213" s="201" t="s">
        <v>84</v>
      </c>
      <c r="K213" s="200" t="s">
        <v>7325</v>
      </c>
    </row>
    <row r="214" spans="2:11" x14ac:dyDescent="0.2">
      <c r="B214" s="193" t="s">
        <v>7218</v>
      </c>
      <c r="C214" s="348" t="s">
        <v>6259</v>
      </c>
      <c r="D214" s="200" t="s">
        <v>7354</v>
      </c>
      <c r="E214" s="201">
        <v>4</v>
      </c>
      <c r="F214" s="200" t="s">
        <v>7355</v>
      </c>
      <c r="G214" s="200" t="s">
        <v>7234</v>
      </c>
      <c r="H214" s="200" t="s">
        <v>3366</v>
      </c>
      <c r="I214" s="200" t="s">
        <v>3366</v>
      </c>
      <c r="J214" s="201" t="s">
        <v>84</v>
      </c>
      <c r="K214" s="200" t="s">
        <v>7325</v>
      </c>
    </row>
    <row r="215" spans="2:11" x14ac:dyDescent="0.2">
      <c r="B215" s="193" t="s">
        <v>7218</v>
      </c>
      <c r="C215" s="348" t="s">
        <v>6259</v>
      </c>
      <c r="D215" s="200" t="s">
        <v>7356</v>
      </c>
      <c r="E215" s="201">
        <v>4</v>
      </c>
      <c r="F215" s="200" t="s">
        <v>7355</v>
      </c>
      <c r="G215" s="200" t="s">
        <v>7234</v>
      </c>
      <c r="H215" s="200" t="s">
        <v>3366</v>
      </c>
      <c r="I215" s="200" t="s">
        <v>3366</v>
      </c>
      <c r="J215" s="201" t="s">
        <v>84</v>
      </c>
      <c r="K215" s="200" t="s">
        <v>7325</v>
      </c>
    </row>
    <row r="216" spans="2:11" x14ac:dyDescent="0.2">
      <c r="B216" s="193" t="s">
        <v>7218</v>
      </c>
      <c r="C216" s="348" t="s">
        <v>6259</v>
      </c>
      <c r="D216" s="200" t="s">
        <v>7357</v>
      </c>
      <c r="E216" s="201">
        <v>4</v>
      </c>
      <c r="F216" s="200" t="s">
        <v>7355</v>
      </c>
      <c r="G216" s="200" t="s">
        <v>7234</v>
      </c>
      <c r="H216" s="200" t="s">
        <v>3366</v>
      </c>
      <c r="I216" s="200" t="s">
        <v>3366</v>
      </c>
      <c r="J216" s="201" t="s">
        <v>84</v>
      </c>
      <c r="K216" s="200" t="s">
        <v>7325</v>
      </c>
    </row>
    <row r="217" spans="2:11" x14ac:dyDescent="0.2">
      <c r="B217" s="193" t="s">
        <v>7218</v>
      </c>
      <c r="C217" s="348" t="s">
        <v>6261</v>
      </c>
      <c r="D217" s="200" t="s">
        <v>7354</v>
      </c>
      <c r="E217" s="201" t="s">
        <v>6037</v>
      </c>
      <c r="F217" s="200" t="s">
        <v>6052</v>
      </c>
      <c r="G217" s="200" t="s">
        <v>7234</v>
      </c>
      <c r="H217" s="200" t="s">
        <v>3366</v>
      </c>
      <c r="I217" s="200" t="s">
        <v>3366</v>
      </c>
      <c r="J217" s="201" t="s">
        <v>84</v>
      </c>
      <c r="K217" s="200"/>
    </row>
    <row r="218" spans="2:11" x14ac:dyDescent="0.2">
      <c r="B218" s="193" t="s">
        <v>7218</v>
      </c>
      <c r="C218" s="348" t="s">
        <v>6261</v>
      </c>
      <c r="D218" s="200" t="s">
        <v>7356</v>
      </c>
      <c r="E218" s="201" t="s">
        <v>6037</v>
      </c>
      <c r="F218" s="200" t="s">
        <v>6052</v>
      </c>
      <c r="G218" s="200" t="s">
        <v>7234</v>
      </c>
      <c r="H218" s="200" t="s">
        <v>3366</v>
      </c>
      <c r="I218" s="200" t="s">
        <v>3366</v>
      </c>
      <c r="J218" s="201" t="s">
        <v>84</v>
      </c>
      <c r="K218" s="200"/>
    </row>
    <row r="219" spans="2:11" x14ac:dyDescent="0.2">
      <c r="B219" s="193" t="s">
        <v>7218</v>
      </c>
      <c r="C219" s="348" t="s">
        <v>6261</v>
      </c>
      <c r="D219" s="200" t="s">
        <v>7357</v>
      </c>
      <c r="E219" s="201" t="s">
        <v>6037</v>
      </c>
      <c r="F219" s="200" t="s">
        <v>6052</v>
      </c>
      <c r="G219" s="200" t="s">
        <v>7234</v>
      </c>
      <c r="H219" s="200" t="s">
        <v>3366</v>
      </c>
      <c r="I219" s="200" t="s">
        <v>3366</v>
      </c>
      <c r="J219" s="201" t="s">
        <v>84</v>
      </c>
      <c r="K219" s="200"/>
    </row>
    <row r="220" spans="2:11" x14ac:dyDescent="0.2">
      <c r="B220" s="193" t="s">
        <v>7218</v>
      </c>
      <c r="C220" s="348" t="s">
        <v>6261</v>
      </c>
      <c r="D220" s="200" t="s">
        <v>4664</v>
      </c>
      <c r="E220" s="201">
        <v>110</v>
      </c>
      <c r="F220" s="200" t="s">
        <v>6049</v>
      </c>
      <c r="G220" s="200" t="s">
        <v>6038</v>
      </c>
      <c r="H220" s="200" t="s">
        <v>81</v>
      </c>
      <c r="I220" s="200" t="s">
        <v>81</v>
      </c>
      <c r="J220" s="201" t="s">
        <v>84</v>
      </c>
      <c r="K220" s="200"/>
    </row>
    <row r="221" spans="2:11" x14ac:dyDescent="0.2">
      <c r="B221" s="193" t="s">
        <v>7218</v>
      </c>
      <c r="C221" s="348" t="s">
        <v>6259</v>
      </c>
      <c r="D221" s="200" t="s">
        <v>7358</v>
      </c>
      <c r="E221" s="201" t="s">
        <v>6037</v>
      </c>
      <c r="F221" s="200" t="s">
        <v>6226</v>
      </c>
      <c r="G221" s="200" t="s">
        <v>6090</v>
      </c>
      <c r="H221" s="200" t="s">
        <v>7282</v>
      </c>
      <c r="I221" s="200" t="s">
        <v>3367</v>
      </c>
      <c r="J221" s="201" t="s">
        <v>84</v>
      </c>
      <c r="K221" s="200"/>
    </row>
    <row r="222" spans="2:11" x14ac:dyDescent="0.2">
      <c r="B222" s="193" t="s">
        <v>7218</v>
      </c>
      <c r="C222" s="348" t="s">
        <v>6261</v>
      </c>
      <c r="D222" s="200" t="s">
        <v>6214</v>
      </c>
      <c r="E222" s="201" t="s">
        <v>6037</v>
      </c>
      <c r="F222" s="200" t="s">
        <v>6215</v>
      </c>
      <c r="G222" s="200" t="s">
        <v>6038</v>
      </c>
      <c r="H222" s="200" t="s">
        <v>6216</v>
      </c>
      <c r="I222" s="200" t="s">
        <v>3372</v>
      </c>
      <c r="J222" s="201" t="s">
        <v>84</v>
      </c>
      <c r="K222" s="200"/>
    </row>
    <row r="223" spans="2:11" x14ac:dyDescent="0.2">
      <c r="B223" s="193" t="s">
        <v>7218</v>
      </c>
      <c r="C223" s="348" t="s">
        <v>6261</v>
      </c>
      <c r="D223" s="200" t="s">
        <v>6218</v>
      </c>
      <c r="E223" s="201" t="s">
        <v>6037</v>
      </c>
      <c r="F223" s="200" t="s">
        <v>6219</v>
      </c>
      <c r="G223" s="200" t="s">
        <v>6090</v>
      </c>
      <c r="H223" s="200" t="s">
        <v>6220</v>
      </c>
      <c r="I223" s="200" t="s">
        <v>45</v>
      </c>
      <c r="J223" s="351">
        <v>43769</v>
      </c>
      <c r="K223" s="200" t="s">
        <v>7359</v>
      </c>
    </row>
    <row r="224" spans="2:11" x14ac:dyDescent="0.2">
      <c r="B224" s="193" t="s">
        <v>7218</v>
      </c>
      <c r="C224" s="348" t="s">
        <v>6261</v>
      </c>
      <c r="D224" s="200" t="s">
        <v>4876</v>
      </c>
      <c r="E224" s="201">
        <v>154</v>
      </c>
      <c r="F224" s="200" t="s">
        <v>7360</v>
      </c>
      <c r="G224" s="200" t="s">
        <v>6090</v>
      </c>
      <c r="H224" s="200" t="s">
        <v>6116</v>
      </c>
      <c r="I224" s="200" t="s">
        <v>407</v>
      </c>
      <c r="J224" s="201" t="s">
        <v>84</v>
      </c>
      <c r="K224" s="200"/>
    </row>
    <row r="225" spans="2:11" x14ac:dyDescent="0.2">
      <c r="B225" s="193" t="s">
        <v>7218</v>
      </c>
      <c r="C225" s="348" t="s">
        <v>6261</v>
      </c>
      <c r="D225" s="200" t="s">
        <v>6172</v>
      </c>
      <c r="E225" s="201" t="s">
        <v>6139</v>
      </c>
      <c r="F225" s="200" t="s">
        <v>6173</v>
      </c>
      <c r="G225" s="200" t="s">
        <v>6090</v>
      </c>
      <c r="H225" s="200" t="s">
        <v>6174</v>
      </c>
      <c r="I225" s="200" t="s">
        <v>197</v>
      </c>
      <c r="J225" s="351">
        <v>43861</v>
      </c>
      <c r="K225" s="200" t="s">
        <v>7361</v>
      </c>
    </row>
    <row r="226" spans="2:11" x14ac:dyDescent="0.2">
      <c r="B226" s="193" t="s">
        <v>7218</v>
      </c>
      <c r="C226" s="348" t="s">
        <v>6261</v>
      </c>
      <c r="D226" s="200" t="s">
        <v>6172</v>
      </c>
      <c r="E226" s="201">
        <v>13</v>
      </c>
      <c r="F226" s="200" t="s">
        <v>6073</v>
      </c>
      <c r="G226" s="200" t="s">
        <v>6090</v>
      </c>
      <c r="H226" s="200" t="s">
        <v>6174</v>
      </c>
      <c r="I226" s="200" t="s">
        <v>197</v>
      </c>
      <c r="J226" s="351">
        <v>43861</v>
      </c>
      <c r="K226" s="200" t="s">
        <v>7361</v>
      </c>
    </row>
    <row r="227" spans="2:11" x14ac:dyDescent="0.2">
      <c r="B227" s="193" t="s">
        <v>7218</v>
      </c>
      <c r="C227" s="348" t="s">
        <v>6261</v>
      </c>
      <c r="D227" s="200" t="s">
        <v>7362</v>
      </c>
      <c r="E227" s="201" t="s">
        <v>6037</v>
      </c>
      <c r="F227" s="200" t="s">
        <v>6221</v>
      </c>
      <c r="G227" s="200" t="s">
        <v>6166</v>
      </c>
      <c r="H227" s="200"/>
      <c r="I227" s="200" t="s">
        <v>7363</v>
      </c>
      <c r="J227" s="201" t="s">
        <v>84</v>
      </c>
      <c r="K227" s="200"/>
    </row>
    <row r="228" spans="2:11" x14ac:dyDescent="0.2">
      <c r="B228" s="193" t="s">
        <v>7218</v>
      </c>
      <c r="C228" s="348" t="s">
        <v>6259</v>
      </c>
      <c r="D228" s="200" t="s">
        <v>7364</v>
      </c>
      <c r="E228" s="201">
        <v>23</v>
      </c>
      <c r="F228" s="200" t="s">
        <v>7365</v>
      </c>
      <c r="G228" s="200" t="s">
        <v>7242</v>
      </c>
      <c r="H228" s="200" t="s">
        <v>7366</v>
      </c>
      <c r="I228" s="200" t="s">
        <v>7364</v>
      </c>
      <c r="J228" s="201" t="s">
        <v>84</v>
      </c>
      <c r="K228" s="200"/>
    </row>
    <row r="229" spans="2:11" x14ac:dyDescent="0.2">
      <c r="B229" s="193" t="s">
        <v>7218</v>
      </c>
      <c r="C229" s="348" t="s">
        <v>6261</v>
      </c>
      <c r="D229" s="200" t="s">
        <v>7367</v>
      </c>
      <c r="E229" s="201" t="s">
        <v>6041</v>
      </c>
      <c r="F229" s="200" t="s">
        <v>7368</v>
      </c>
      <c r="G229" s="200" t="s">
        <v>6042</v>
      </c>
      <c r="H229" s="200" t="s">
        <v>7369</v>
      </c>
      <c r="I229" s="200" t="s">
        <v>33</v>
      </c>
      <c r="J229" s="201" t="s">
        <v>84</v>
      </c>
      <c r="K229" s="200"/>
    </row>
    <row r="230" spans="2:11" x14ac:dyDescent="0.2">
      <c r="B230" s="193" t="s">
        <v>7218</v>
      </c>
      <c r="C230" s="348" t="s">
        <v>6261</v>
      </c>
      <c r="D230" s="200" t="s">
        <v>7367</v>
      </c>
      <c r="E230" s="201" t="s">
        <v>6041</v>
      </c>
      <c r="F230" s="200" t="s">
        <v>7370</v>
      </c>
      <c r="G230" s="200" t="s">
        <v>6042</v>
      </c>
      <c r="H230" s="200" t="s">
        <v>7371</v>
      </c>
      <c r="I230" s="200" t="s">
        <v>33</v>
      </c>
      <c r="J230" s="201" t="s">
        <v>84</v>
      </c>
      <c r="K230" s="200"/>
    </row>
    <row r="231" spans="2:11" x14ac:dyDescent="0.2">
      <c r="B231" s="193" t="s">
        <v>7218</v>
      </c>
      <c r="C231" s="348" t="s">
        <v>6259</v>
      </c>
      <c r="D231" s="200" t="s">
        <v>7372</v>
      </c>
      <c r="E231" s="201" t="s">
        <v>6037</v>
      </c>
      <c r="F231" s="200" t="s">
        <v>6052</v>
      </c>
      <c r="G231" s="200" t="s">
        <v>6090</v>
      </c>
      <c r="H231" s="200" t="s">
        <v>6222</v>
      </c>
      <c r="I231" s="200" t="s">
        <v>7373</v>
      </c>
      <c r="J231" s="201" t="s">
        <v>84</v>
      </c>
      <c r="K231" s="200"/>
    </row>
    <row r="232" spans="2:11" x14ac:dyDescent="0.2">
      <c r="B232" s="193" t="s">
        <v>7218</v>
      </c>
      <c r="C232" s="348" t="s">
        <v>6259</v>
      </c>
      <c r="D232" s="200" t="s">
        <v>7374</v>
      </c>
      <c r="E232" s="201" t="s">
        <v>6037</v>
      </c>
      <c r="F232" s="200" t="s">
        <v>6221</v>
      </c>
      <c r="G232" s="200" t="s">
        <v>6090</v>
      </c>
      <c r="H232" s="200" t="s">
        <v>7373</v>
      </c>
      <c r="I232" s="200" t="s">
        <v>7373</v>
      </c>
      <c r="J232" s="201" t="s">
        <v>84</v>
      </c>
      <c r="K232" s="200"/>
    </row>
    <row r="233" spans="2:11" x14ac:dyDescent="0.2">
      <c r="B233" s="193" t="s">
        <v>7218</v>
      </c>
      <c r="C233" s="348" t="s">
        <v>6259</v>
      </c>
      <c r="D233" s="200" t="s">
        <v>7375</v>
      </c>
      <c r="E233" s="201" t="s">
        <v>6037</v>
      </c>
      <c r="F233" s="200" t="s">
        <v>6221</v>
      </c>
      <c r="G233" s="200" t="s">
        <v>6090</v>
      </c>
      <c r="H233" s="200" t="s">
        <v>6222</v>
      </c>
      <c r="I233" s="200" t="s">
        <v>7376</v>
      </c>
      <c r="J233" s="201" t="s">
        <v>84</v>
      </c>
      <c r="K233" s="200"/>
    </row>
    <row r="234" spans="2:11" x14ac:dyDescent="0.2">
      <c r="B234" s="193" t="s">
        <v>7218</v>
      </c>
      <c r="C234" s="348" t="s">
        <v>6259</v>
      </c>
      <c r="D234" s="200" t="s">
        <v>7375</v>
      </c>
      <c r="E234" s="201" t="s">
        <v>6037</v>
      </c>
      <c r="F234" s="200" t="s">
        <v>6226</v>
      </c>
      <c r="G234" s="200" t="s">
        <v>6090</v>
      </c>
      <c r="H234" s="200" t="s">
        <v>7377</v>
      </c>
      <c r="I234" s="200" t="s">
        <v>7376</v>
      </c>
      <c r="J234" s="201" t="s">
        <v>84</v>
      </c>
      <c r="K234" s="200"/>
    </row>
    <row r="235" spans="2:11" x14ac:dyDescent="0.2">
      <c r="B235" s="193" t="s">
        <v>7218</v>
      </c>
      <c r="C235" s="348" t="s">
        <v>6259</v>
      </c>
      <c r="D235" s="200" t="s">
        <v>6216</v>
      </c>
      <c r="E235" s="201" t="s">
        <v>6037</v>
      </c>
      <c r="F235" s="200" t="s">
        <v>7224</v>
      </c>
      <c r="G235" s="200" t="s">
        <v>6090</v>
      </c>
      <c r="H235" s="200" t="s">
        <v>7378</v>
      </c>
      <c r="I235" s="200" t="s">
        <v>7376</v>
      </c>
      <c r="J235" s="201" t="s">
        <v>84</v>
      </c>
      <c r="K235" s="200"/>
    </row>
    <row r="236" spans="2:11" x14ac:dyDescent="0.2">
      <c r="B236" s="193" t="s">
        <v>7218</v>
      </c>
      <c r="C236" s="348" t="s">
        <v>6259</v>
      </c>
      <c r="D236" s="200" t="s">
        <v>7379</v>
      </c>
      <c r="E236" s="201" t="s">
        <v>6037</v>
      </c>
      <c r="F236" s="200" t="s">
        <v>6215</v>
      </c>
      <c r="G236" s="200" t="s">
        <v>6090</v>
      </c>
      <c r="H236" s="200" t="s">
        <v>6184</v>
      </c>
      <c r="I236" s="200" t="s">
        <v>7376</v>
      </c>
      <c r="J236" s="201" t="s">
        <v>84</v>
      </c>
      <c r="K236" s="200"/>
    </row>
    <row r="237" spans="2:11" x14ac:dyDescent="0.2">
      <c r="B237" s="193" t="s">
        <v>7218</v>
      </c>
      <c r="C237" s="348" t="s">
        <v>6259</v>
      </c>
      <c r="D237" s="200" t="s">
        <v>7379</v>
      </c>
      <c r="E237" s="201" t="s">
        <v>6037</v>
      </c>
      <c r="F237" s="200" t="s">
        <v>7380</v>
      </c>
      <c r="G237" s="200" t="s">
        <v>6090</v>
      </c>
      <c r="H237" s="200" t="s">
        <v>7375</v>
      </c>
      <c r="I237" s="200" t="s">
        <v>7376</v>
      </c>
      <c r="J237" s="201" t="s">
        <v>84</v>
      </c>
      <c r="K237" s="200"/>
    </row>
    <row r="238" spans="2:11" x14ac:dyDescent="0.2">
      <c r="B238" s="193" t="s">
        <v>7218</v>
      </c>
      <c r="C238" s="348" t="s">
        <v>6259</v>
      </c>
      <c r="D238" s="200" t="s">
        <v>7379</v>
      </c>
      <c r="E238" s="201" t="s">
        <v>6037</v>
      </c>
      <c r="F238" s="200" t="s">
        <v>7381</v>
      </c>
      <c r="G238" s="200" t="s">
        <v>6090</v>
      </c>
      <c r="H238" s="200" t="s">
        <v>6184</v>
      </c>
      <c r="I238" s="200" t="s">
        <v>7376</v>
      </c>
      <c r="J238" s="201" t="s">
        <v>84</v>
      </c>
      <c r="K238" s="200"/>
    </row>
    <row r="239" spans="2:11" x14ac:dyDescent="0.2">
      <c r="B239" s="193" t="s">
        <v>7218</v>
      </c>
      <c r="C239" s="348" t="s">
        <v>6261</v>
      </c>
      <c r="D239" s="200" t="s">
        <v>6207</v>
      </c>
      <c r="E239" s="201">
        <v>13</v>
      </c>
      <c r="F239" s="200" t="s">
        <v>6044</v>
      </c>
      <c r="G239" s="200" t="s">
        <v>7220</v>
      </c>
      <c r="H239" s="200" t="s">
        <v>6224</v>
      </c>
      <c r="I239" s="200" t="s">
        <v>6225</v>
      </c>
      <c r="J239" s="201" t="s">
        <v>84</v>
      </c>
      <c r="K239" s="200" t="s">
        <v>7382</v>
      </c>
    </row>
    <row r="240" spans="2:11" x14ac:dyDescent="0.2">
      <c r="B240" s="193" t="s">
        <v>7218</v>
      </c>
      <c r="C240" s="348" t="s">
        <v>6261</v>
      </c>
      <c r="D240" s="200" t="s">
        <v>6227</v>
      </c>
      <c r="E240" s="201">
        <v>13</v>
      </c>
      <c r="F240" s="200" t="s">
        <v>6073</v>
      </c>
      <c r="G240" s="200" t="s">
        <v>6166</v>
      </c>
      <c r="H240" s="200" t="s">
        <v>6227</v>
      </c>
      <c r="I240" s="200" t="s">
        <v>6228</v>
      </c>
      <c r="J240" s="351">
        <v>44196</v>
      </c>
      <c r="K240" s="200" t="s">
        <v>6229</v>
      </c>
    </row>
    <row r="241" spans="2:11" x14ac:dyDescent="0.2">
      <c r="B241" s="193" t="s">
        <v>7218</v>
      </c>
      <c r="C241" s="348" t="s">
        <v>6261</v>
      </c>
      <c r="D241" s="200" t="s">
        <v>6230</v>
      </c>
      <c r="E241" s="201">
        <v>23</v>
      </c>
      <c r="F241" s="200" t="s">
        <v>6044</v>
      </c>
      <c r="G241" s="200" t="s">
        <v>7220</v>
      </c>
      <c r="H241" s="200" t="s">
        <v>6230</v>
      </c>
      <c r="I241" s="200" t="s">
        <v>46</v>
      </c>
      <c r="J241" s="201" t="s">
        <v>84</v>
      </c>
      <c r="K241" s="200" t="s">
        <v>7383</v>
      </c>
    </row>
    <row r="242" spans="2:11" x14ac:dyDescent="0.2">
      <c r="B242" s="193" t="s">
        <v>7218</v>
      </c>
      <c r="C242" s="348" t="s">
        <v>6261</v>
      </c>
      <c r="D242" s="200" t="s">
        <v>6230</v>
      </c>
      <c r="E242" s="201" t="s">
        <v>7250</v>
      </c>
      <c r="F242" s="200" t="s">
        <v>6044</v>
      </c>
      <c r="G242" s="200" t="s">
        <v>7220</v>
      </c>
      <c r="H242" s="200" t="s">
        <v>6231</v>
      </c>
      <c r="I242" s="200" t="s">
        <v>46</v>
      </c>
      <c r="J242" s="201" t="s">
        <v>84</v>
      </c>
      <c r="K242" s="200" t="s">
        <v>7383</v>
      </c>
    </row>
    <row r="243" spans="2:11" x14ac:dyDescent="0.2">
      <c r="B243" s="193" t="s">
        <v>7218</v>
      </c>
      <c r="C243" s="348" t="s">
        <v>6261</v>
      </c>
      <c r="D243" s="200" t="s">
        <v>6232</v>
      </c>
      <c r="E243" s="201">
        <v>23</v>
      </c>
      <c r="F243" s="200" t="s">
        <v>6044</v>
      </c>
      <c r="G243" s="200" t="s">
        <v>7220</v>
      </c>
      <c r="H243" s="200" t="s">
        <v>6233</v>
      </c>
      <c r="I243" s="200" t="s">
        <v>46</v>
      </c>
      <c r="J243" s="351">
        <v>45406</v>
      </c>
      <c r="K243" s="200" t="s">
        <v>7383</v>
      </c>
    </row>
    <row r="244" spans="2:11" x14ac:dyDescent="0.2">
      <c r="B244" s="193" t="s">
        <v>7218</v>
      </c>
      <c r="C244" s="348" t="s">
        <v>6261</v>
      </c>
      <c r="D244" s="200" t="s">
        <v>6234</v>
      </c>
      <c r="E244" s="201" t="s">
        <v>6037</v>
      </c>
      <c r="F244" s="200" t="s">
        <v>6235</v>
      </c>
      <c r="G244" s="200" t="s">
        <v>6038</v>
      </c>
      <c r="H244" s="200" t="s">
        <v>6236</v>
      </c>
      <c r="I244" s="200" t="s">
        <v>3380</v>
      </c>
      <c r="J244" s="201" t="s">
        <v>84</v>
      </c>
      <c r="K244" s="200"/>
    </row>
    <row r="245" spans="2:11" x14ac:dyDescent="0.2">
      <c r="B245" s="193" t="s">
        <v>7218</v>
      </c>
      <c r="C245" s="348" t="s">
        <v>6259</v>
      </c>
      <c r="D245" s="200" t="s">
        <v>7384</v>
      </c>
      <c r="E245" s="201">
        <v>23</v>
      </c>
      <c r="F245" s="200" t="s">
        <v>7241</v>
      </c>
      <c r="G245" s="200" t="s">
        <v>7234</v>
      </c>
      <c r="H245" s="200" t="s">
        <v>3380</v>
      </c>
      <c r="I245" s="200" t="s">
        <v>3380</v>
      </c>
      <c r="J245" s="201" t="s">
        <v>84</v>
      </c>
      <c r="K245" s="200"/>
    </row>
    <row r="246" spans="2:11" x14ac:dyDescent="0.2">
      <c r="B246" s="193" t="s">
        <v>7218</v>
      </c>
      <c r="C246" s="348" t="s">
        <v>6261</v>
      </c>
      <c r="D246" s="200" t="s">
        <v>6238</v>
      </c>
      <c r="E246" s="201">
        <v>110</v>
      </c>
      <c r="F246" s="200" t="s">
        <v>6047</v>
      </c>
      <c r="G246" s="200" t="s">
        <v>6090</v>
      </c>
      <c r="H246" s="200" t="s">
        <v>6239</v>
      </c>
      <c r="I246" s="200" t="s">
        <v>3</v>
      </c>
      <c r="J246" s="201" t="s">
        <v>84</v>
      </c>
      <c r="K246" s="200"/>
    </row>
    <row r="247" spans="2:11" x14ac:dyDescent="0.2">
      <c r="B247" s="193" t="s">
        <v>7218</v>
      </c>
      <c r="C247" s="348" t="s">
        <v>6261</v>
      </c>
      <c r="D247" s="200" t="s">
        <v>7385</v>
      </c>
      <c r="E247" s="201">
        <v>23</v>
      </c>
      <c r="F247" s="200" t="s">
        <v>6237</v>
      </c>
      <c r="G247" s="200" t="s">
        <v>6070</v>
      </c>
      <c r="H247" s="200" t="s">
        <v>7386</v>
      </c>
      <c r="I247" s="200" t="s">
        <v>3</v>
      </c>
      <c r="J247" s="201" t="s">
        <v>84</v>
      </c>
      <c r="K247" s="200"/>
    </row>
    <row r="248" spans="2:11" x14ac:dyDescent="0.2">
      <c r="B248" s="193" t="s">
        <v>7218</v>
      </c>
      <c r="C248" s="348" t="s">
        <v>6261</v>
      </c>
      <c r="D248" s="200" t="s">
        <v>7387</v>
      </c>
      <c r="E248" s="349">
        <v>13.2</v>
      </c>
      <c r="F248" s="200" t="s">
        <v>7388</v>
      </c>
      <c r="G248" s="200" t="s">
        <v>6070</v>
      </c>
      <c r="H248" s="200"/>
      <c r="I248" s="200" t="s">
        <v>3</v>
      </c>
      <c r="J248" s="201" t="s">
        <v>84</v>
      </c>
      <c r="K248" s="200"/>
    </row>
    <row r="249" spans="2:11" x14ac:dyDescent="0.2">
      <c r="B249" s="193" t="s">
        <v>7218</v>
      </c>
      <c r="C249" s="348" t="s">
        <v>6261</v>
      </c>
      <c r="D249" s="200" t="s">
        <v>4890</v>
      </c>
      <c r="E249" s="201">
        <v>66</v>
      </c>
      <c r="F249" s="200" t="s">
        <v>7389</v>
      </c>
      <c r="G249" s="200" t="s">
        <v>6090</v>
      </c>
      <c r="H249" s="200" t="s">
        <v>7390</v>
      </c>
      <c r="I249" s="200" t="s">
        <v>3</v>
      </c>
      <c r="J249" s="201" t="s">
        <v>84</v>
      </c>
      <c r="K249" s="200"/>
    </row>
    <row r="250" spans="2:11" x14ac:dyDescent="0.2">
      <c r="B250" s="193" t="s">
        <v>7218</v>
      </c>
      <c r="C250" s="348" t="s">
        <v>6261</v>
      </c>
      <c r="D250" s="200" t="s">
        <v>7391</v>
      </c>
      <c r="E250" s="349">
        <v>13.2</v>
      </c>
      <c r="F250" s="200" t="s">
        <v>7392</v>
      </c>
      <c r="G250" s="200" t="s">
        <v>6070</v>
      </c>
      <c r="H250" s="200"/>
      <c r="I250" s="200" t="s">
        <v>3</v>
      </c>
      <c r="J250" s="201" t="s">
        <v>84</v>
      </c>
      <c r="K250" s="200"/>
    </row>
    <row r="251" spans="2:11" x14ac:dyDescent="0.2">
      <c r="B251" s="193" t="s">
        <v>7218</v>
      </c>
      <c r="C251" s="348" t="s">
        <v>6259</v>
      </c>
      <c r="D251" s="200" t="s">
        <v>5020</v>
      </c>
      <c r="E251" s="201" t="s">
        <v>6037</v>
      </c>
      <c r="F251" s="200" t="s">
        <v>6221</v>
      </c>
      <c r="G251" s="200" t="s">
        <v>6090</v>
      </c>
      <c r="H251" s="200" t="s">
        <v>7393</v>
      </c>
      <c r="I251" s="200" t="s">
        <v>7394</v>
      </c>
      <c r="J251" s="201" t="s">
        <v>84</v>
      </c>
      <c r="K251" s="200"/>
    </row>
    <row r="252" spans="2:11" x14ac:dyDescent="0.2">
      <c r="B252" s="193" t="s">
        <v>7218</v>
      </c>
      <c r="C252" s="348" t="s">
        <v>6259</v>
      </c>
      <c r="D252" s="200" t="s">
        <v>5020</v>
      </c>
      <c r="E252" s="201" t="s">
        <v>6037</v>
      </c>
      <c r="F252" s="200" t="s">
        <v>6226</v>
      </c>
      <c r="G252" s="200" t="s">
        <v>6090</v>
      </c>
      <c r="H252" s="200" t="s">
        <v>7393</v>
      </c>
      <c r="I252" s="200" t="s">
        <v>7394</v>
      </c>
      <c r="J252" s="201" t="s">
        <v>84</v>
      </c>
      <c r="K252" s="200"/>
    </row>
    <row r="253" spans="2:11" x14ac:dyDescent="0.2">
      <c r="B253" s="193" t="s">
        <v>7218</v>
      </c>
      <c r="C253" s="348" t="s">
        <v>6259</v>
      </c>
      <c r="D253" s="200" t="s">
        <v>5020</v>
      </c>
      <c r="E253" s="201" t="s">
        <v>6037</v>
      </c>
      <c r="F253" s="200" t="s">
        <v>7395</v>
      </c>
      <c r="G253" s="200" t="s">
        <v>6090</v>
      </c>
      <c r="H253" s="200" t="s">
        <v>6222</v>
      </c>
      <c r="I253" s="200" t="s">
        <v>7394</v>
      </c>
      <c r="J253" s="201" t="s">
        <v>84</v>
      </c>
      <c r="K253" s="200"/>
    </row>
    <row r="254" spans="2:11" x14ac:dyDescent="0.2">
      <c r="B254" s="193" t="s">
        <v>7218</v>
      </c>
      <c r="C254" s="348" t="s">
        <v>6259</v>
      </c>
      <c r="D254" s="200" t="s">
        <v>5020</v>
      </c>
      <c r="E254" s="201" t="s">
        <v>6037</v>
      </c>
      <c r="F254" s="200" t="s">
        <v>6052</v>
      </c>
      <c r="G254" s="200" t="s">
        <v>6042</v>
      </c>
      <c r="H254" s="200" t="s">
        <v>7396</v>
      </c>
      <c r="I254" s="200" t="s">
        <v>7394</v>
      </c>
      <c r="J254" s="201" t="s">
        <v>84</v>
      </c>
      <c r="K254" s="200"/>
    </row>
    <row r="255" spans="2:11" x14ac:dyDescent="0.2">
      <c r="B255" s="193" t="s">
        <v>7218</v>
      </c>
      <c r="C255" s="348" t="s">
        <v>6259</v>
      </c>
      <c r="D255" s="200" t="s">
        <v>5020</v>
      </c>
      <c r="E255" s="201" t="s">
        <v>6037</v>
      </c>
      <c r="F255" s="200" t="s">
        <v>6223</v>
      </c>
      <c r="G255" s="200" t="s">
        <v>6042</v>
      </c>
      <c r="H255" s="200" t="s">
        <v>7397</v>
      </c>
      <c r="I255" s="200" t="s">
        <v>7394</v>
      </c>
      <c r="J255" s="201" t="s">
        <v>84</v>
      </c>
      <c r="K255" s="200"/>
    </row>
    <row r="256" spans="2:11" x14ac:dyDescent="0.2">
      <c r="B256" s="193" t="s">
        <v>7218</v>
      </c>
      <c r="C256" s="348" t="s">
        <v>6259</v>
      </c>
      <c r="D256" s="200" t="s">
        <v>5020</v>
      </c>
      <c r="E256" s="201" t="s">
        <v>6037</v>
      </c>
      <c r="F256" s="200" t="s">
        <v>7303</v>
      </c>
      <c r="G256" s="200" t="s">
        <v>6042</v>
      </c>
      <c r="H256" s="200" t="s">
        <v>7398</v>
      </c>
      <c r="I256" s="200" t="s">
        <v>7394</v>
      </c>
      <c r="J256" s="201" t="s">
        <v>84</v>
      </c>
      <c r="K256" s="200"/>
    </row>
    <row r="257" spans="2:11" x14ac:dyDescent="0.2">
      <c r="B257" s="193" t="s">
        <v>7218</v>
      </c>
      <c r="C257" s="348" t="s">
        <v>6261</v>
      </c>
      <c r="D257" s="200" t="s">
        <v>6085</v>
      </c>
      <c r="E257" s="201" t="s">
        <v>6080</v>
      </c>
      <c r="F257" s="200" t="s">
        <v>6044</v>
      </c>
      <c r="G257" s="200" t="s">
        <v>7220</v>
      </c>
      <c r="H257" s="200" t="s">
        <v>6240</v>
      </c>
      <c r="I257" s="200" t="s">
        <v>6240</v>
      </c>
      <c r="J257" s="201" t="s">
        <v>84</v>
      </c>
      <c r="K257" s="200"/>
    </row>
    <row r="258" spans="2:11" x14ac:dyDescent="0.2">
      <c r="B258" s="193" t="s">
        <v>7218</v>
      </c>
      <c r="C258" s="348" t="s">
        <v>6261</v>
      </c>
      <c r="D258" s="200" t="s">
        <v>7399</v>
      </c>
      <c r="E258" s="201">
        <v>110</v>
      </c>
      <c r="F258" s="200" t="s">
        <v>6057</v>
      </c>
      <c r="G258" s="200" t="s">
        <v>6090</v>
      </c>
      <c r="H258" s="200" t="s">
        <v>418</v>
      </c>
      <c r="I258" s="200" t="s">
        <v>418</v>
      </c>
      <c r="J258" s="201" t="s">
        <v>84</v>
      </c>
      <c r="K258" s="193"/>
    </row>
    <row r="259" spans="2:11" x14ac:dyDescent="0.2">
      <c r="B259" s="193" t="s">
        <v>7218</v>
      </c>
      <c r="C259" s="348" t="s">
        <v>6261</v>
      </c>
      <c r="D259" s="200" t="s">
        <v>4723</v>
      </c>
      <c r="E259" s="201">
        <v>13</v>
      </c>
      <c r="F259" s="200" t="s">
        <v>6081</v>
      </c>
      <c r="G259" s="200" t="s">
        <v>6090</v>
      </c>
      <c r="H259" s="200" t="s">
        <v>6246</v>
      </c>
      <c r="I259" s="200" t="s">
        <v>18</v>
      </c>
      <c r="J259" s="351">
        <v>43920</v>
      </c>
      <c r="K259" s="200" t="s">
        <v>6242</v>
      </c>
    </row>
    <row r="260" spans="2:11" x14ac:dyDescent="0.2">
      <c r="B260" s="193" t="s">
        <v>7218</v>
      </c>
      <c r="C260" s="348" t="s">
        <v>6261</v>
      </c>
      <c r="D260" s="200" t="s">
        <v>4723</v>
      </c>
      <c r="E260" s="201">
        <v>0.38</v>
      </c>
      <c r="F260" s="200" t="s">
        <v>6117</v>
      </c>
      <c r="G260" s="200" t="s">
        <v>6117</v>
      </c>
      <c r="H260" s="200" t="s">
        <v>6189</v>
      </c>
      <c r="I260" s="200" t="s">
        <v>18</v>
      </c>
      <c r="J260" s="351">
        <v>43920</v>
      </c>
      <c r="K260" s="200" t="s">
        <v>6242</v>
      </c>
    </row>
    <row r="261" spans="2:11" x14ac:dyDescent="0.2">
      <c r="B261" s="193" t="s">
        <v>7218</v>
      </c>
      <c r="C261" s="348" t="s">
        <v>6261</v>
      </c>
      <c r="D261" s="200" t="s">
        <v>6243</v>
      </c>
      <c r="E261" s="201" t="s">
        <v>6037</v>
      </c>
      <c r="F261" s="200" t="s">
        <v>6221</v>
      </c>
      <c r="G261" s="200" t="s">
        <v>6090</v>
      </c>
      <c r="H261" s="200" t="s">
        <v>4571</v>
      </c>
      <c r="I261" s="200" t="s">
        <v>18</v>
      </c>
      <c r="J261" s="351">
        <v>44073</v>
      </c>
      <c r="K261" s="200" t="s">
        <v>6242</v>
      </c>
    </row>
    <row r="262" spans="2:11" x14ac:dyDescent="0.2">
      <c r="B262" s="193" t="s">
        <v>7218</v>
      </c>
      <c r="C262" s="348" t="s">
        <v>6261</v>
      </c>
      <c r="D262" s="200" t="s">
        <v>6243</v>
      </c>
      <c r="E262" s="201" t="s">
        <v>6037</v>
      </c>
      <c r="F262" s="200" t="s">
        <v>6226</v>
      </c>
      <c r="G262" s="200" t="s">
        <v>6090</v>
      </c>
      <c r="H262" s="200" t="s">
        <v>4572</v>
      </c>
      <c r="I262" s="200" t="s">
        <v>18</v>
      </c>
      <c r="J262" s="351">
        <v>44073</v>
      </c>
      <c r="K262" s="200" t="s">
        <v>6242</v>
      </c>
    </row>
    <row r="263" spans="2:11" x14ac:dyDescent="0.2">
      <c r="B263" s="193" t="s">
        <v>7218</v>
      </c>
      <c r="C263" s="348" t="s">
        <v>6261</v>
      </c>
      <c r="D263" s="200" t="s">
        <v>6197</v>
      </c>
      <c r="E263" s="201">
        <v>0.38</v>
      </c>
      <c r="F263" s="200" t="s">
        <v>6117</v>
      </c>
      <c r="G263" s="200" t="s">
        <v>6117</v>
      </c>
      <c r="H263" s="200" t="s">
        <v>6189</v>
      </c>
      <c r="I263" s="200" t="s">
        <v>18</v>
      </c>
      <c r="J263" s="201" t="s">
        <v>84</v>
      </c>
      <c r="K263" s="200"/>
    </row>
    <row r="264" spans="2:11" x14ac:dyDescent="0.2">
      <c r="B264" s="193" t="s">
        <v>7218</v>
      </c>
      <c r="C264" s="348" t="s">
        <v>6261</v>
      </c>
      <c r="D264" s="200" t="s">
        <v>4664</v>
      </c>
      <c r="E264" s="201">
        <v>110</v>
      </c>
      <c r="F264" s="200" t="s">
        <v>6244</v>
      </c>
      <c r="G264" s="200" t="s">
        <v>6166</v>
      </c>
      <c r="H264" s="200" t="s">
        <v>6245</v>
      </c>
      <c r="I264" s="200" t="s">
        <v>18</v>
      </c>
      <c r="J264" s="351">
        <v>43920</v>
      </c>
      <c r="K264" s="200" t="s">
        <v>6242</v>
      </c>
    </row>
    <row r="266" spans="2:11" x14ac:dyDescent="0.2">
      <c r="B266" s="58" t="s">
        <v>4097</v>
      </c>
    </row>
    <row r="267" spans="2:11" x14ac:dyDescent="0.2">
      <c r="B267" s="58" t="s">
        <v>6258</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9F2800-CA6F-443C-8FEF-C09EB9B4D869}">
  <sheetPr codeName="Hoja2">
    <tabColor theme="6" tint="0.59999389629810485"/>
  </sheetPr>
  <dimension ref="B2:P286"/>
  <sheetViews>
    <sheetView zoomScale="85" zoomScaleNormal="85" workbookViewId="0"/>
  </sheetViews>
  <sheetFormatPr baseColWidth="10" defaultColWidth="11.42578125" defaultRowHeight="12.75" x14ac:dyDescent="0.2"/>
  <cols>
    <col min="1" max="1" width="7.42578125" style="17" customWidth="1"/>
    <col min="2" max="2" width="64.5703125" style="17" customWidth="1"/>
    <col min="3" max="14" width="11.140625" style="17" customWidth="1"/>
    <col min="15" max="15" width="31.42578125" style="17" customWidth="1"/>
    <col min="16" max="16384" width="11.42578125" style="17"/>
  </cols>
  <sheetData>
    <row r="2" spans="2:16" x14ac:dyDescent="0.2">
      <c r="B2" s="18" t="s">
        <v>2236</v>
      </c>
      <c r="C2" s="18"/>
    </row>
    <row r="3" spans="2:16" x14ac:dyDescent="0.2">
      <c r="B3" s="19" t="s">
        <v>6279</v>
      </c>
      <c r="C3" s="19"/>
    </row>
    <row r="5" spans="2:16" ht="13.5" thickBot="1" x14ac:dyDescent="0.25"/>
    <row r="6" spans="2:16" s="150" customFormat="1" ht="25.5" customHeight="1" x14ac:dyDescent="0.2">
      <c r="B6" s="508" t="s">
        <v>5089</v>
      </c>
      <c r="C6" s="510" t="s">
        <v>2234</v>
      </c>
      <c r="D6" s="510"/>
      <c r="E6" s="510"/>
      <c r="F6" s="510"/>
      <c r="G6" s="510"/>
      <c r="H6" s="510"/>
      <c r="I6" s="510"/>
      <c r="J6" s="510"/>
      <c r="K6" s="510"/>
      <c r="L6" s="510"/>
      <c r="M6" s="510"/>
      <c r="N6" s="510"/>
      <c r="O6" s="511" t="s">
        <v>2349</v>
      </c>
      <c r="P6" s="151"/>
    </row>
    <row r="7" spans="2:16" s="150" customFormat="1" ht="19.5" customHeight="1" thickBot="1" x14ac:dyDescent="0.25">
      <c r="B7" s="509"/>
      <c r="C7" s="219">
        <v>43466</v>
      </c>
      <c r="D7" s="219">
        <v>43497</v>
      </c>
      <c r="E7" s="219">
        <v>43525</v>
      </c>
      <c r="F7" s="219">
        <v>43556</v>
      </c>
      <c r="G7" s="219">
        <v>43586</v>
      </c>
      <c r="H7" s="219">
        <v>43617</v>
      </c>
      <c r="I7" s="219">
        <v>43647</v>
      </c>
      <c r="J7" s="219">
        <v>43678</v>
      </c>
      <c r="K7" s="219">
        <v>43709</v>
      </c>
      <c r="L7" s="219">
        <v>43739</v>
      </c>
      <c r="M7" s="219">
        <v>43770</v>
      </c>
      <c r="N7" s="219">
        <v>43800</v>
      </c>
      <c r="O7" s="512"/>
      <c r="P7" s="151"/>
    </row>
    <row r="8" spans="2:16" ht="15" customHeight="1" x14ac:dyDescent="0.2">
      <c r="B8" s="220" t="s">
        <v>2382</v>
      </c>
      <c r="C8" s="221">
        <v>98.76</v>
      </c>
      <c r="D8" s="222">
        <v>99.63</v>
      </c>
      <c r="E8" s="222">
        <v>99.87</v>
      </c>
      <c r="F8" s="222">
        <v>99.474999999999994</v>
      </c>
      <c r="G8" s="222">
        <v>95.198999999999998</v>
      </c>
      <c r="H8" s="222">
        <v>99.891110220797998</v>
      </c>
      <c r="I8" s="222">
        <v>96.827085822382003</v>
      </c>
      <c r="J8" s="222">
        <v>99.897142637838598</v>
      </c>
      <c r="K8" s="222">
        <v>99.973852054860302</v>
      </c>
      <c r="L8" s="222">
        <v>99.888722735147098</v>
      </c>
      <c r="M8" s="222">
        <v>99.897142637838598</v>
      </c>
      <c r="N8" s="222">
        <v>99.339295906912398</v>
      </c>
      <c r="O8" s="223">
        <f>AVERAGEIF(C8:N8,"&lt;&gt;0")</f>
        <v>99.054029334648092</v>
      </c>
    </row>
    <row r="9" spans="2:16" ht="15" customHeight="1" x14ac:dyDescent="0.2">
      <c r="B9" s="224" t="s">
        <v>6262</v>
      </c>
      <c r="C9" s="193">
        <v>99.93</v>
      </c>
      <c r="D9" s="225">
        <v>99.52</v>
      </c>
      <c r="E9" s="225">
        <v>99.17</v>
      </c>
      <c r="F9" s="225">
        <v>99.983000000000004</v>
      </c>
      <c r="G9" s="225">
        <v>99.941000000000003</v>
      </c>
      <c r="H9" s="225">
        <v>99.984871430164503</v>
      </c>
      <c r="I9" s="225">
        <v>99.984129169005598</v>
      </c>
      <c r="J9" s="225">
        <v>99.045033374237306</v>
      </c>
      <c r="K9" s="225">
        <v>99.966022423025606</v>
      </c>
      <c r="L9" s="225">
        <v>99.732320860502199</v>
      </c>
      <c r="M9" s="225">
        <v>99.045033374237306</v>
      </c>
      <c r="N9" s="225">
        <v>99.983818787695299</v>
      </c>
      <c r="O9" s="226">
        <f t="shared" ref="O9:O74" si="0">AVERAGEIF(C9:N9,"&lt;&gt;0")</f>
        <v>99.690435784905659</v>
      </c>
    </row>
    <row r="10" spans="2:16" ht="15" customHeight="1" x14ac:dyDescent="0.2">
      <c r="B10" s="224" t="s">
        <v>3340</v>
      </c>
      <c r="C10" s="193">
        <v>99.73</v>
      </c>
      <c r="D10" s="225">
        <v>99.99</v>
      </c>
      <c r="E10" s="225">
        <v>100</v>
      </c>
      <c r="F10" s="225">
        <v>99.96</v>
      </c>
      <c r="G10" s="225">
        <v>100</v>
      </c>
      <c r="H10" s="225">
        <v>99.999792952674895</v>
      </c>
      <c r="I10" s="225">
        <v>99.965511748307307</v>
      </c>
      <c r="J10" s="225">
        <v>100</v>
      </c>
      <c r="K10" s="225">
        <v>100</v>
      </c>
      <c r="L10" s="225">
        <v>99.989794902429296</v>
      </c>
      <c r="M10" s="225">
        <v>100</v>
      </c>
      <c r="N10" s="225">
        <v>99.9999975109518</v>
      </c>
      <c r="O10" s="226">
        <f t="shared" si="0"/>
        <v>99.969591426196942</v>
      </c>
    </row>
    <row r="11" spans="2:16" ht="15" customHeight="1" x14ac:dyDescent="0.2">
      <c r="B11" s="224" t="s">
        <v>6268</v>
      </c>
      <c r="C11" s="193"/>
      <c r="D11" s="225"/>
      <c r="E11" s="225"/>
      <c r="F11" s="225"/>
      <c r="G11" s="225"/>
      <c r="H11" s="225">
        <v>48.642622366478498</v>
      </c>
      <c r="I11" s="225">
        <v>33.144030261415203</v>
      </c>
      <c r="J11" s="225">
        <v>7.2691597054482102</v>
      </c>
      <c r="K11" s="225">
        <v>7.3489277207461097</v>
      </c>
      <c r="L11" s="225">
        <v>19.004314305101101</v>
      </c>
      <c r="M11" s="225">
        <v>7.2691597054482102</v>
      </c>
      <c r="N11" s="225">
        <v>85.469989383668803</v>
      </c>
      <c r="O11" s="226">
        <f t="shared" si="0"/>
        <v>29.735457635472304</v>
      </c>
    </row>
    <row r="12" spans="2:16" ht="15" customHeight="1" x14ac:dyDescent="0.2">
      <c r="B12" s="224" t="s">
        <v>22</v>
      </c>
      <c r="C12" s="193">
        <v>91.2</v>
      </c>
      <c r="D12" s="225">
        <v>94.81</v>
      </c>
      <c r="E12" s="225">
        <v>91.94</v>
      </c>
      <c r="F12" s="225">
        <v>95.55</v>
      </c>
      <c r="G12" s="225">
        <v>96.054000000000002</v>
      </c>
      <c r="H12" s="225">
        <v>96.532787325418596</v>
      </c>
      <c r="I12" s="225">
        <v>96.201358002060999</v>
      </c>
      <c r="J12" s="225">
        <v>96.304078320253396</v>
      </c>
      <c r="K12" s="225">
        <v>95.189872810566499</v>
      </c>
      <c r="L12" s="225">
        <v>94.882965633032597</v>
      </c>
      <c r="M12" s="225">
        <v>96.304078320253396</v>
      </c>
      <c r="N12" s="225">
        <v>95.795312732171695</v>
      </c>
      <c r="O12" s="226">
        <f t="shared" si="0"/>
        <v>95.063704428646417</v>
      </c>
    </row>
    <row r="13" spans="2:16" ht="15" customHeight="1" x14ac:dyDescent="0.2">
      <c r="B13" s="224" t="s">
        <v>77</v>
      </c>
      <c r="C13" s="193">
        <v>100</v>
      </c>
      <c r="D13" s="225">
        <v>98.56</v>
      </c>
      <c r="E13" s="225">
        <v>98.9</v>
      </c>
      <c r="F13" s="225">
        <v>82.144999999999996</v>
      </c>
      <c r="G13" s="225">
        <v>99.989000000000004</v>
      </c>
      <c r="H13" s="225">
        <v>99.956286436899902</v>
      </c>
      <c r="I13" s="225">
        <v>98.666795267489903</v>
      </c>
      <c r="J13" s="225">
        <v>12.1760823902606</v>
      </c>
      <c r="K13" s="225">
        <v>100</v>
      </c>
      <c r="L13" s="225">
        <v>99.996368063852401</v>
      </c>
      <c r="M13" s="225">
        <v>12.1760823902606</v>
      </c>
      <c r="N13" s="225">
        <v>0</v>
      </c>
      <c r="O13" s="226">
        <f t="shared" si="0"/>
        <v>82.051419504433042</v>
      </c>
    </row>
    <row r="14" spans="2:16" ht="15" customHeight="1" x14ac:dyDescent="0.2">
      <c r="B14" s="224" t="s">
        <v>428</v>
      </c>
      <c r="C14" s="193">
        <v>98.57</v>
      </c>
      <c r="D14" s="225">
        <v>99.86</v>
      </c>
      <c r="E14" s="225">
        <v>97.23</v>
      </c>
      <c r="F14" s="225">
        <v>99.244</v>
      </c>
      <c r="G14" s="225">
        <v>70.801000000000002</v>
      </c>
      <c r="H14" s="225">
        <v>82.6847874095359</v>
      </c>
      <c r="I14" s="225">
        <v>82.628626714868602</v>
      </c>
      <c r="J14" s="225">
        <v>85.992438271604897</v>
      </c>
      <c r="K14" s="225">
        <v>59.248128192848</v>
      </c>
      <c r="L14" s="225">
        <v>98.971225744654603</v>
      </c>
      <c r="M14" s="225">
        <v>85.992438271604897</v>
      </c>
      <c r="N14" s="225">
        <v>54.612043216742897</v>
      </c>
      <c r="O14" s="226">
        <f t="shared" si="0"/>
        <v>84.652890651821636</v>
      </c>
    </row>
    <row r="15" spans="2:16" ht="15" customHeight="1" x14ac:dyDescent="0.2">
      <c r="B15" s="224" t="s">
        <v>438</v>
      </c>
      <c r="C15" s="193">
        <v>99.96</v>
      </c>
      <c r="D15" s="225">
        <v>100</v>
      </c>
      <c r="E15" s="225">
        <v>100</v>
      </c>
      <c r="F15" s="225">
        <v>99.762</v>
      </c>
      <c r="G15" s="225">
        <v>99.995999999999995</v>
      </c>
      <c r="H15" s="225">
        <v>99.951250734862199</v>
      </c>
      <c r="I15" s="225">
        <v>99.905112504978206</v>
      </c>
      <c r="J15" s="225">
        <v>99.038691945913996</v>
      </c>
      <c r="K15" s="225">
        <v>99.977951045420596</v>
      </c>
      <c r="L15" s="225">
        <v>99.434287349945393</v>
      </c>
      <c r="M15" s="225">
        <v>99.038691945913996</v>
      </c>
      <c r="N15" s="225">
        <v>99.036740484724405</v>
      </c>
      <c r="O15" s="226">
        <f t="shared" si="0"/>
        <v>99.675060500979896</v>
      </c>
    </row>
    <row r="16" spans="2:16" ht="15" customHeight="1" x14ac:dyDescent="0.2">
      <c r="B16" s="224" t="s">
        <v>430</v>
      </c>
      <c r="C16" s="193">
        <v>99.73</v>
      </c>
      <c r="D16" s="225">
        <v>99.74</v>
      </c>
      <c r="E16" s="225">
        <v>99.88</v>
      </c>
      <c r="F16" s="225">
        <v>99.706999999999994</v>
      </c>
      <c r="G16" s="225">
        <v>99.448999999999998</v>
      </c>
      <c r="H16" s="225">
        <v>99.395929262596198</v>
      </c>
      <c r="I16" s="225">
        <v>98.391288465885197</v>
      </c>
      <c r="J16" s="225">
        <v>99.396080455455007</v>
      </c>
      <c r="K16" s="225">
        <v>99.277805160232603</v>
      </c>
      <c r="L16" s="225">
        <v>99.499699296070304</v>
      </c>
      <c r="M16" s="225">
        <v>99.396080455455007</v>
      </c>
      <c r="N16" s="225">
        <v>98.043516298556199</v>
      </c>
      <c r="O16" s="226">
        <f t="shared" si="0"/>
        <v>99.325533282854209</v>
      </c>
    </row>
    <row r="17" spans="2:15" ht="15" customHeight="1" x14ac:dyDescent="0.2">
      <c r="B17" s="224" t="s">
        <v>3352</v>
      </c>
      <c r="C17" s="193"/>
      <c r="D17" s="225"/>
      <c r="E17" s="225"/>
      <c r="F17" s="225"/>
      <c r="G17" s="225"/>
      <c r="H17" s="225"/>
      <c r="I17" s="225">
        <v>99.954999999999998</v>
      </c>
      <c r="J17" s="225">
        <v>99.472128060263699</v>
      </c>
      <c r="K17" s="225">
        <v>99.794821746181199</v>
      </c>
      <c r="L17" s="225">
        <v>96.726139309073901</v>
      </c>
      <c r="M17" s="225">
        <v>99.472128060263699</v>
      </c>
      <c r="N17" s="225">
        <v>99.947500911244703</v>
      </c>
      <c r="O17" s="226">
        <f t="shared" si="0"/>
        <v>99.227953014504536</v>
      </c>
    </row>
    <row r="18" spans="2:15" ht="15" customHeight="1" x14ac:dyDescent="0.2">
      <c r="B18" s="224" t="s">
        <v>431</v>
      </c>
      <c r="C18" s="193">
        <v>98.07</v>
      </c>
      <c r="D18" s="225">
        <v>99.24</v>
      </c>
      <c r="E18" s="225">
        <v>99.27</v>
      </c>
      <c r="F18" s="225">
        <v>99.207999999999998</v>
      </c>
      <c r="G18" s="225">
        <v>99.661000000000001</v>
      </c>
      <c r="H18" s="225">
        <v>99.446318801440299</v>
      </c>
      <c r="I18" s="225">
        <v>97.145911116089295</v>
      </c>
      <c r="J18" s="225">
        <v>99.098051697530906</v>
      </c>
      <c r="K18" s="225">
        <v>99.884394290123396</v>
      </c>
      <c r="L18" s="225">
        <v>99.845949696336106</v>
      </c>
      <c r="M18" s="225">
        <v>99.098051697530906</v>
      </c>
      <c r="N18" s="225">
        <v>99.204864222421307</v>
      </c>
      <c r="O18" s="226">
        <f t="shared" si="0"/>
        <v>99.097711793456028</v>
      </c>
    </row>
    <row r="19" spans="2:15" ht="15" customHeight="1" x14ac:dyDescent="0.2">
      <c r="B19" s="224" t="s">
        <v>429</v>
      </c>
      <c r="C19" s="193">
        <v>89.63</v>
      </c>
      <c r="D19" s="225">
        <v>89.64</v>
      </c>
      <c r="E19" s="225">
        <v>90.24</v>
      </c>
      <c r="F19" s="225">
        <v>90.233000000000004</v>
      </c>
      <c r="G19" s="225">
        <v>90.224999999999994</v>
      </c>
      <c r="H19" s="225">
        <v>89.806795927563101</v>
      </c>
      <c r="I19" s="225">
        <v>89.068967340163297</v>
      </c>
      <c r="J19" s="225">
        <v>95.198130735824407</v>
      </c>
      <c r="K19" s="225">
        <v>99.949301117120001</v>
      </c>
      <c r="L19" s="225">
        <v>99.779207108193503</v>
      </c>
      <c r="M19" s="225">
        <v>95.198130735824407</v>
      </c>
      <c r="N19" s="225">
        <v>89.081127552045402</v>
      </c>
      <c r="O19" s="226">
        <f t="shared" si="0"/>
        <v>92.337471709727865</v>
      </c>
    </row>
    <row r="20" spans="2:15" ht="15" customHeight="1" x14ac:dyDescent="0.2">
      <c r="B20" s="224" t="s">
        <v>2383</v>
      </c>
      <c r="C20" s="193">
        <v>88.31</v>
      </c>
      <c r="D20" s="225">
        <v>88.29</v>
      </c>
      <c r="E20" s="225">
        <v>88.29</v>
      </c>
      <c r="F20" s="225">
        <v>88.363</v>
      </c>
      <c r="G20" s="225">
        <v>88.299000000000007</v>
      </c>
      <c r="H20" s="225">
        <v>88.295979295267401</v>
      </c>
      <c r="I20" s="225">
        <v>16.971099039227401</v>
      </c>
      <c r="J20" s="225">
        <v>87.996365097736799</v>
      </c>
      <c r="K20" s="225">
        <v>88.313987827652397</v>
      </c>
      <c r="L20" s="225">
        <v>88.290033228793504</v>
      </c>
      <c r="M20" s="225">
        <v>87.996365097736799</v>
      </c>
      <c r="N20" s="225">
        <v>88.327967567702203</v>
      </c>
      <c r="O20" s="226">
        <f t="shared" si="0"/>
        <v>82.311983096176377</v>
      </c>
    </row>
    <row r="21" spans="2:15" ht="15" customHeight="1" x14ac:dyDescent="0.2">
      <c r="B21" s="224" t="s">
        <v>3353</v>
      </c>
      <c r="C21" s="193">
        <v>90.04</v>
      </c>
      <c r="D21" s="225">
        <v>90.44</v>
      </c>
      <c r="E21" s="225">
        <v>89.96</v>
      </c>
      <c r="F21" s="225">
        <v>89.58</v>
      </c>
      <c r="G21" s="225">
        <v>90.147999999999996</v>
      </c>
      <c r="H21" s="225">
        <v>75.468547912992506</v>
      </c>
      <c r="I21" s="225">
        <v>56.945141377937098</v>
      </c>
      <c r="J21" s="225">
        <v>42.547868900646698</v>
      </c>
      <c r="K21" s="225">
        <v>42.379943623316201</v>
      </c>
      <c r="L21" s="225">
        <v>42.707679069238203</v>
      </c>
      <c r="M21" s="225">
        <v>42.547868900646698</v>
      </c>
      <c r="N21" s="225">
        <v>42.726858963418103</v>
      </c>
      <c r="O21" s="226">
        <f t="shared" si="0"/>
        <v>66.290992395682949</v>
      </c>
    </row>
    <row r="22" spans="2:15" ht="15" customHeight="1" x14ac:dyDescent="0.2">
      <c r="B22" s="224" t="s">
        <v>3354</v>
      </c>
      <c r="C22" s="193">
        <v>99.36</v>
      </c>
      <c r="D22" s="225">
        <v>99.34</v>
      </c>
      <c r="E22" s="225">
        <v>98.82</v>
      </c>
      <c r="F22" s="225">
        <v>99.632000000000005</v>
      </c>
      <c r="G22" s="225">
        <v>99.962000000000003</v>
      </c>
      <c r="H22" s="225">
        <v>99.639455359829796</v>
      </c>
      <c r="I22" s="225">
        <v>99.847795006846596</v>
      </c>
      <c r="J22" s="225">
        <v>99.904709325914098</v>
      </c>
      <c r="K22" s="225">
        <v>99.561580744306397</v>
      </c>
      <c r="L22" s="225">
        <v>99.656099780683206</v>
      </c>
      <c r="M22" s="225">
        <v>99.904709325914098</v>
      </c>
      <c r="N22" s="225">
        <v>99.516217025369599</v>
      </c>
      <c r="O22" s="226">
        <f t="shared" si="0"/>
        <v>99.595380547405327</v>
      </c>
    </row>
    <row r="23" spans="2:15" ht="15" customHeight="1" x14ac:dyDescent="0.2">
      <c r="B23" s="224" t="s">
        <v>400</v>
      </c>
      <c r="C23" s="193">
        <v>93.05</v>
      </c>
      <c r="D23" s="225">
        <v>72.22</v>
      </c>
      <c r="E23" s="225">
        <v>72.42</v>
      </c>
      <c r="F23" s="225">
        <v>72.593000000000004</v>
      </c>
      <c r="G23" s="225">
        <v>72.388000000000005</v>
      </c>
      <c r="H23" s="225">
        <v>72.374512485970897</v>
      </c>
      <c r="I23" s="225">
        <v>72.408663245356806</v>
      </c>
      <c r="J23" s="225">
        <v>67.4182624859708</v>
      </c>
      <c r="K23" s="225">
        <v>72.498165989606207</v>
      </c>
      <c r="L23" s="225">
        <v>72.433773216031298</v>
      </c>
      <c r="M23" s="225">
        <v>67.4182624859708</v>
      </c>
      <c r="N23" s="225">
        <v>72.511350059737197</v>
      </c>
      <c r="O23" s="226">
        <f t="shared" si="0"/>
        <v>73.311165830720341</v>
      </c>
    </row>
    <row r="24" spans="2:15" ht="15" customHeight="1" x14ac:dyDescent="0.2">
      <c r="B24" s="224" t="s">
        <v>419</v>
      </c>
      <c r="C24" s="193">
        <v>54.95</v>
      </c>
      <c r="D24" s="225">
        <v>55.22</v>
      </c>
      <c r="E24" s="225">
        <v>55.12</v>
      </c>
      <c r="F24" s="225">
        <v>55.386000000000003</v>
      </c>
      <c r="G24" s="225">
        <v>55.170999999999999</v>
      </c>
      <c r="H24" s="225">
        <v>55.188708170890202</v>
      </c>
      <c r="I24" s="225">
        <v>55.251516026850297</v>
      </c>
      <c r="J24" s="225">
        <v>55.236109080571801</v>
      </c>
      <c r="K24" s="225">
        <v>55.198610581405198</v>
      </c>
      <c r="L24" s="225">
        <v>55.216435185185198</v>
      </c>
      <c r="M24" s="225">
        <v>55.236109080571801</v>
      </c>
      <c r="N24" s="225">
        <v>55.228530976859702</v>
      </c>
      <c r="O24" s="226">
        <f t="shared" si="0"/>
        <v>55.200251591861189</v>
      </c>
    </row>
    <row r="25" spans="2:15" ht="15" customHeight="1" x14ac:dyDescent="0.2">
      <c r="B25" s="224" t="s">
        <v>406</v>
      </c>
      <c r="C25" s="193">
        <v>86.56</v>
      </c>
      <c r="D25" s="225">
        <v>82.38</v>
      </c>
      <c r="E25" s="225">
        <v>90.69</v>
      </c>
      <c r="F25" s="225">
        <v>85.244</v>
      </c>
      <c r="G25" s="225">
        <v>87.114000000000004</v>
      </c>
      <c r="H25" s="225">
        <v>83.405868413950699</v>
      </c>
      <c r="I25" s="225">
        <v>65.376391418741605</v>
      </c>
      <c r="J25" s="225">
        <v>74.1095487165218</v>
      </c>
      <c r="K25" s="225">
        <v>89.023859879916102</v>
      </c>
      <c r="L25" s="225">
        <v>86.212213800262205</v>
      </c>
      <c r="M25" s="225">
        <v>74.1095487165218</v>
      </c>
      <c r="N25" s="225">
        <v>82.515102605911196</v>
      </c>
      <c r="O25" s="226">
        <f t="shared" si="0"/>
        <v>82.228377795985452</v>
      </c>
    </row>
    <row r="26" spans="2:15" ht="15" customHeight="1" x14ac:dyDescent="0.2">
      <c r="B26" s="224" t="s">
        <v>2291</v>
      </c>
      <c r="C26" s="193">
        <v>98.16</v>
      </c>
      <c r="D26" s="225">
        <v>98.27</v>
      </c>
      <c r="E26" s="225">
        <v>99.49</v>
      </c>
      <c r="F26" s="225">
        <v>94.863</v>
      </c>
      <c r="G26" s="225">
        <v>99.379000000000005</v>
      </c>
      <c r="H26" s="225">
        <v>98.793257939477698</v>
      </c>
      <c r="I26" s="225">
        <v>97.959644734884293</v>
      </c>
      <c r="J26" s="225">
        <v>98.265706187387707</v>
      </c>
      <c r="K26" s="225">
        <v>96.973597206181793</v>
      </c>
      <c r="L26" s="225">
        <v>97.598126199267199</v>
      </c>
      <c r="M26" s="225">
        <v>98.265706187387707</v>
      </c>
      <c r="N26" s="225">
        <v>89.709814945552594</v>
      </c>
      <c r="O26" s="226">
        <f t="shared" si="0"/>
        <v>97.310654450011597</v>
      </c>
    </row>
    <row r="27" spans="2:15" ht="15" customHeight="1" x14ac:dyDescent="0.2">
      <c r="B27" s="224" t="s">
        <v>5044</v>
      </c>
      <c r="C27" s="193">
        <v>100</v>
      </c>
      <c r="D27" s="193">
        <v>100</v>
      </c>
      <c r="E27" s="193">
        <v>100</v>
      </c>
      <c r="F27" s="193">
        <v>100</v>
      </c>
      <c r="G27" s="193">
        <v>100</v>
      </c>
      <c r="H27" s="193">
        <v>100</v>
      </c>
      <c r="I27" s="193">
        <v>100</v>
      </c>
      <c r="J27" s="193">
        <v>100</v>
      </c>
      <c r="K27" s="193">
        <v>100</v>
      </c>
      <c r="L27" s="193">
        <v>100</v>
      </c>
      <c r="M27" s="193">
        <v>100</v>
      </c>
      <c r="N27" s="193">
        <v>100</v>
      </c>
      <c r="O27" s="226">
        <v>100</v>
      </c>
    </row>
    <row r="28" spans="2:15" ht="15" customHeight="1" x14ac:dyDescent="0.2">
      <c r="B28" s="224" t="s">
        <v>5010</v>
      </c>
      <c r="C28" s="193">
        <v>99.99</v>
      </c>
      <c r="D28" s="225">
        <v>98.73</v>
      </c>
      <c r="E28" s="225">
        <v>90.06</v>
      </c>
      <c r="F28" s="225">
        <v>99.319000000000003</v>
      </c>
      <c r="G28" s="225">
        <v>99.98</v>
      </c>
      <c r="H28" s="225">
        <v>99.987518084490304</v>
      </c>
      <c r="I28" s="225">
        <v>99.940367850209299</v>
      </c>
      <c r="J28" s="225">
        <v>99.9707510488998</v>
      </c>
      <c r="K28" s="225">
        <v>99.946851791569301</v>
      </c>
      <c r="L28" s="225">
        <v>99.892796305630199</v>
      </c>
      <c r="M28" s="225">
        <v>99.9707510488998</v>
      </c>
      <c r="N28" s="225">
        <v>99.953315762208902</v>
      </c>
      <c r="O28" s="226">
        <f t="shared" si="0"/>
        <v>98.978445990992313</v>
      </c>
    </row>
    <row r="29" spans="2:15" ht="15" customHeight="1" x14ac:dyDescent="0.2">
      <c r="B29" s="224" t="s">
        <v>6269</v>
      </c>
      <c r="C29" s="193"/>
      <c r="D29" s="225"/>
      <c r="E29" s="225"/>
      <c r="F29" s="225"/>
      <c r="G29" s="225"/>
      <c r="H29" s="225">
        <v>96.236026963643795</v>
      </c>
      <c r="I29" s="225">
        <v>87.903415718868501</v>
      </c>
      <c r="J29" s="225">
        <v>98.468202585787495</v>
      </c>
      <c r="K29" s="225">
        <v>98.371495761852302</v>
      </c>
      <c r="L29" s="225">
        <v>98.190167593297502</v>
      </c>
      <c r="M29" s="225">
        <v>98.468202585787495</v>
      </c>
      <c r="N29" s="225">
        <v>90.751003948767007</v>
      </c>
      <c r="O29" s="226">
        <f t="shared" si="0"/>
        <v>95.484073594000591</v>
      </c>
    </row>
    <row r="30" spans="2:15" ht="15" customHeight="1" x14ac:dyDescent="0.2">
      <c r="B30" s="224" t="s">
        <v>2297</v>
      </c>
      <c r="C30" s="193">
        <v>93.93</v>
      </c>
      <c r="D30" s="225">
        <v>78.7</v>
      </c>
      <c r="E30" s="225">
        <v>69.86</v>
      </c>
      <c r="F30" s="225">
        <v>72.376000000000005</v>
      </c>
      <c r="G30" s="225">
        <v>72.197000000000003</v>
      </c>
      <c r="H30" s="225">
        <v>71.669773090992294</v>
      </c>
      <c r="I30" s="225">
        <v>83.222108832249305</v>
      </c>
      <c r="J30" s="225">
        <v>76.684144232967597</v>
      </c>
      <c r="K30" s="225">
        <v>75.430667692988294</v>
      </c>
      <c r="L30" s="225">
        <v>73.757048154785593</v>
      </c>
      <c r="M30" s="225">
        <v>76.684144232967597</v>
      </c>
      <c r="N30" s="225">
        <v>70.406262445240998</v>
      </c>
      <c r="O30" s="226">
        <f t="shared" si="0"/>
        <v>76.243095723515978</v>
      </c>
    </row>
    <row r="31" spans="2:15" ht="15" customHeight="1" x14ac:dyDescent="0.2">
      <c r="B31" s="224" t="s">
        <v>2304</v>
      </c>
      <c r="C31" s="193">
        <v>53.89</v>
      </c>
      <c r="D31" s="225">
        <v>55.87</v>
      </c>
      <c r="E31" s="225">
        <v>55.84</v>
      </c>
      <c r="F31" s="225">
        <v>55.826000000000001</v>
      </c>
      <c r="G31" s="225">
        <v>55.851999999999997</v>
      </c>
      <c r="H31" s="225">
        <v>55.826040531953502</v>
      </c>
      <c r="I31" s="225">
        <v>55.805727958746203</v>
      </c>
      <c r="J31" s="225">
        <v>55.606183051924397</v>
      </c>
      <c r="K31" s="225">
        <v>55.8785803653183</v>
      </c>
      <c r="L31" s="225">
        <v>55.2124677155808</v>
      </c>
      <c r="M31" s="225">
        <v>55.606183051924397</v>
      </c>
      <c r="N31" s="225">
        <v>42.716711908777803</v>
      </c>
      <c r="O31" s="226">
        <f t="shared" si="0"/>
        <v>54.494157882018783</v>
      </c>
    </row>
    <row r="32" spans="2:15" ht="15" customHeight="1" x14ac:dyDescent="0.2">
      <c r="B32" s="224" t="s">
        <v>403</v>
      </c>
      <c r="C32" s="193">
        <v>77.540000000000006</v>
      </c>
      <c r="D32" s="225">
        <v>76.510000000000005</v>
      </c>
      <c r="E32" s="225">
        <v>71.040000000000006</v>
      </c>
      <c r="F32" s="225">
        <v>48.792999999999999</v>
      </c>
      <c r="G32" s="225">
        <v>37.395000000000003</v>
      </c>
      <c r="H32" s="225">
        <v>37.354253389785796</v>
      </c>
      <c r="I32" s="225">
        <v>60.369740130605003</v>
      </c>
      <c r="J32" s="225">
        <v>78.8371781681968</v>
      </c>
      <c r="K32" s="225">
        <v>71.185659531542896</v>
      </c>
      <c r="L32" s="225">
        <v>74.964841237018703</v>
      </c>
      <c r="M32" s="225">
        <v>78.8371781681968</v>
      </c>
      <c r="N32" s="225">
        <v>77.833702861256697</v>
      </c>
      <c r="O32" s="226">
        <f t="shared" si="0"/>
        <v>65.888379457216899</v>
      </c>
    </row>
    <row r="33" spans="2:15" ht="15" customHeight="1" x14ac:dyDescent="0.2">
      <c r="B33" s="224" t="s">
        <v>67</v>
      </c>
      <c r="C33" s="193">
        <v>99.99</v>
      </c>
      <c r="D33" s="225">
        <v>98.75</v>
      </c>
      <c r="E33" s="225">
        <v>99.15</v>
      </c>
      <c r="F33" s="225">
        <v>100</v>
      </c>
      <c r="G33" s="225">
        <v>99.995000000000005</v>
      </c>
      <c r="H33" s="225">
        <v>99.999922839506098</v>
      </c>
      <c r="I33" s="225">
        <v>100</v>
      </c>
      <c r="J33" s="225">
        <v>100</v>
      </c>
      <c r="K33" s="225">
        <v>100</v>
      </c>
      <c r="L33" s="225">
        <v>100</v>
      </c>
      <c r="M33" s="225">
        <v>100</v>
      </c>
      <c r="N33" s="225">
        <v>99.886837859072301</v>
      </c>
      <c r="O33" s="226">
        <f t="shared" si="0"/>
        <v>99.814313391548197</v>
      </c>
    </row>
    <row r="34" spans="2:15" ht="15" customHeight="1" x14ac:dyDescent="0.2">
      <c r="B34" s="224" t="s">
        <v>398</v>
      </c>
      <c r="C34" s="193">
        <v>99.96</v>
      </c>
      <c r="D34" s="225">
        <v>100</v>
      </c>
      <c r="E34" s="225">
        <v>74.63</v>
      </c>
      <c r="F34" s="225">
        <v>99.992000000000004</v>
      </c>
      <c r="G34" s="225">
        <v>96.536000000000001</v>
      </c>
      <c r="H34" s="225">
        <v>85.265275205761299</v>
      </c>
      <c r="I34" s="225">
        <v>99.993038132218203</v>
      </c>
      <c r="J34" s="225">
        <v>99.991183127572</v>
      </c>
      <c r="K34" s="225">
        <v>99.879359567901304</v>
      </c>
      <c r="L34" s="225">
        <v>100</v>
      </c>
      <c r="M34" s="225">
        <v>99.991183127572</v>
      </c>
      <c r="N34" s="225">
        <v>99.982992333731602</v>
      </c>
      <c r="O34" s="226">
        <f t="shared" si="0"/>
        <v>96.351752624563019</v>
      </c>
    </row>
    <row r="35" spans="2:15" ht="15" customHeight="1" x14ac:dyDescent="0.2">
      <c r="B35" s="224" t="s">
        <v>82</v>
      </c>
      <c r="C35" s="193">
        <v>93.95</v>
      </c>
      <c r="D35" s="225">
        <v>97.02</v>
      </c>
      <c r="E35" s="225">
        <v>96.81</v>
      </c>
      <c r="F35" s="225">
        <v>85.293000000000006</v>
      </c>
      <c r="G35" s="225">
        <v>89.938000000000002</v>
      </c>
      <c r="H35" s="225">
        <v>97.614000000000004</v>
      </c>
      <c r="I35" s="225">
        <v>97.482477989702502</v>
      </c>
      <c r="J35" s="225">
        <v>98.0733787110523</v>
      </c>
      <c r="K35" s="225">
        <v>97.732040895061303</v>
      </c>
      <c r="L35" s="225">
        <v>97.376286304545701</v>
      </c>
      <c r="M35" s="225">
        <v>98.0733787110523</v>
      </c>
      <c r="N35" s="225">
        <v>69.938693409711306</v>
      </c>
      <c r="O35" s="226">
        <f t="shared" si="0"/>
        <v>93.275104668427119</v>
      </c>
    </row>
    <row r="36" spans="2:15" ht="15" customHeight="1" x14ac:dyDescent="0.2">
      <c r="B36" s="224" t="s">
        <v>361</v>
      </c>
      <c r="C36" s="193">
        <v>99.85</v>
      </c>
      <c r="D36" s="225">
        <v>99.83</v>
      </c>
      <c r="E36" s="225">
        <v>99.96</v>
      </c>
      <c r="F36" s="225">
        <v>99.927999999999997</v>
      </c>
      <c r="G36" s="225">
        <v>99.784000000000006</v>
      </c>
      <c r="H36" s="225">
        <v>99.833757716049405</v>
      </c>
      <c r="I36" s="225">
        <v>99.923897351652798</v>
      </c>
      <c r="J36" s="225">
        <v>99.637302812071297</v>
      </c>
      <c r="K36" s="225">
        <v>99.855697761972905</v>
      </c>
      <c r="L36" s="225">
        <v>96.552701446966594</v>
      </c>
      <c r="M36" s="225">
        <v>99.637302812071297</v>
      </c>
      <c r="N36" s="225">
        <v>99.885279769016293</v>
      </c>
      <c r="O36" s="226">
        <f t="shared" si="0"/>
        <v>99.556494972483378</v>
      </c>
    </row>
    <row r="37" spans="2:15" ht="15" customHeight="1" x14ac:dyDescent="0.2">
      <c r="B37" s="224" t="s">
        <v>2277</v>
      </c>
      <c r="C37" s="193">
        <v>99.92</v>
      </c>
      <c r="D37" s="225">
        <v>95.78</v>
      </c>
      <c r="E37" s="225">
        <v>98.42</v>
      </c>
      <c r="F37" s="225">
        <v>99.954999999999998</v>
      </c>
      <c r="G37" s="225">
        <v>99.983999999999995</v>
      </c>
      <c r="H37" s="225">
        <v>99.676500865703105</v>
      </c>
      <c r="I37" s="225">
        <v>98.4184196243842</v>
      </c>
      <c r="J37" s="225">
        <v>99.922464995483395</v>
      </c>
      <c r="K37" s="225">
        <v>99.344671221017705</v>
      </c>
      <c r="L37" s="225">
        <v>99.996147135530506</v>
      </c>
      <c r="M37" s="225">
        <v>99.922464995483395</v>
      </c>
      <c r="N37" s="225">
        <v>91.735113974123607</v>
      </c>
      <c r="O37" s="226">
        <f t="shared" si="0"/>
        <v>98.589565234310498</v>
      </c>
    </row>
    <row r="38" spans="2:15" ht="15" customHeight="1" x14ac:dyDescent="0.2">
      <c r="B38" s="224" t="s">
        <v>2278</v>
      </c>
      <c r="C38" s="193">
        <v>97.61</v>
      </c>
      <c r="D38" s="225">
        <v>93.39</v>
      </c>
      <c r="E38" s="225">
        <v>51.56</v>
      </c>
      <c r="F38" s="225">
        <v>94.938000000000002</v>
      </c>
      <c r="G38" s="225">
        <v>100</v>
      </c>
      <c r="H38" s="225">
        <v>91.1434561092954</v>
      </c>
      <c r="I38" s="225">
        <v>100</v>
      </c>
      <c r="J38" s="225">
        <v>91.876917286976393</v>
      </c>
      <c r="K38" s="225">
        <v>95.584939412896105</v>
      </c>
      <c r="L38" s="225">
        <v>88.506779728020703</v>
      </c>
      <c r="M38" s="225">
        <v>91.876917286976393</v>
      </c>
      <c r="N38" s="225">
        <v>99.994512380818506</v>
      </c>
      <c r="O38" s="226">
        <f t="shared" si="0"/>
        <v>91.373460183748634</v>
      </c>
    </row>
    <row r="39" spans="2:15" ht="15" customHeight="1" x14ac:dyDescent="0.2">
      <c r="B39" s="224" t="s">
        <v>65</v>
      </c>
      <c r="C39" s="193">
        <v>81.489999999999995</v>
      </c>
      <c r="D39" s="225">
        <v>94.25</v>
      </c>
      <c r="E39" s="225">
        <v>94.25</v>
      </c>
      <c r="F39" s="225">
        <v>91.16</v>
      </c>
      <c r="G39" s="225">
        <v>92.893000000000001</v>
      </c>
      <c r="H39" s="225">
        <v>92.753161406712096</v>
      </c>
      <c r="I39" s="225">
        <v>78.1775739562826</v>
      </c>
      <c r="J39" s="225">
        <v>93.658277364806096</v>
      </c>
      <c r="K39" s="225">
        <v>91.147198856720394</v>
      </c>
      <c r="L39" s="225">
        <v>94.346063237249197</v>
      </c>
      <c r="M39" s="225">
        <v>93.658277364806096</v>
      </c>
      <c r="N39" s="225">
        <v>91.280835100207</v>
      </c>
      <c r="O39" s="226">
        <f t="shared" si="0"/>
        <v>90.755365607231951</v>
      </c>
    </row>
    <row r="40" spans="2:15" ht="15" customHeight="1" x14ac:dyDescent="0.2">
      <c r="B40" s="224" t="s">
        <v>64</v>
      </c>
      <c r="C40" s="193">
        <v>100</v>
      </c>
      <c r="D40" s="225">
        <v>100</v>
      </c>
      <c r="E40" s="225">
        <v>60.17</v>
      </c>
      <c r="F40" s="225">
        <v>0.55600000000000005</v>
      </c>
      <c r="G40" s="225">
        <v>0</v>
      </c>
      <c r="H40" s="225">
        <v>67.772029320987698</v>
      </c>
      <c r="I40" s="225">
        <v>99.956653225806406</v>
      </c>
      <c r="J40" s="225">
        <v>99.971311728395094</v>
      </c>
      <c r="K40" s="225">
        <v>86.485200617283994</v>
      </c>
      <c r="L40" s="225">
        <v>100</v>
      </c>
      <c r="M40" s="225">
        <v>99.971311728395094</v>
      </c>
      <c r="N40" s="225">
        <v>99.999995021903601</v>
      </c>
      <c r="O40" s="226">
        <f t="shared" si="0"/>
        <v>83.17113651297926</v>
      </c>
    </row>
    <row r="41" spans="2:15" ht="15" customHeight="1" x14ac:dyDescent="0.2">
      <c r="B41" s="224" t="s">
        <v>43</v>
      </c>
      <c r="C41" s="193">
        <v>95.56</v>
      </c>
      <c r="D41" s="225">
        <v>99.8</v>
      </c>
      <c r="E41" s="225">
        <v>99.83</v>
      </c>
      <c r="F41" s="225">
        <v>98.539000000000001</v>
      </c>
      <c r="G41" s="225">
        <v>99.741</v>
      </c>
      <c r="H41" s="225">
        <v>99.803182870369994</v>
      </c>
      <c r="I41" s="225">
        <v>99.827391619730093</v>
      </c>
      <c r="J41" s="225">
        <v>88.620521017048802</v>
      </c>
      <c r="K41" s="225">
        <v>99.638968485609595</v>
      </c>
      <c r="L41" s="225">
        <v>91.067254082039</v>
      </c>
      <c r="M41" s="225">
        <v>88.620521017048802</v>
      </c>
      <c r="N41" s="225">
        <v>90.437509778403296</v>
      </c>
      <c r="O41" s="226">
        <f t="shared" si="0"/>
        <v>95.957112405854105</v>
      </c>
    </row>
    <row r="42" spans="2:15" ht="15" customHeight="1" x14ac:dyDescent="0.2">
      <c r="B42" s="224" t="s">
        <v>2384</v>
      </c>
      <c r="C42" s="193">
        <v>98.97</v>
      </c>
      <c r="D42" s="225">
        <v>99.49</v>
      </c>
      <c r="E42" s="225">
        <v>97.37</v>
      </c>
      <c r="F42" s="225">
        <v>99.646000000000001</v>
      </c>
      <c r="G42" s="225">
        <v>98.397000000000006</v>
      </c>
      <c r="H42" s="225">
        <v>99.410493768540206</v>
      </c>
      <c r="I42" s="225">
        <v>99.589080754681007</v>
      </c>
      <c r="J42" s="225">
        <v>99.206934272163906</v>
      </c>
      <c r="K42" s="225">
        <v>99.597325021690395</v>
      </c>
      <c r="L42" s="225">
        <v>98.856139618717194</v>
      </c>
      <c r="M42" s="225">
        <v>99.206934272163906</v>
      </c>
      <c r="N42" s="225">
        <v>99.722839611406897</v>
      </c>
      <c r="O42" s="226">
        <f t="shared" si="0"/>
        <v>99.121895609946975</v>
      </c>
    </row>
    <row r="43" spans="2:15" ht="15" customHeight="1" x14ac:dyDescent="0.2">
      <c r="B43" s="224" t="s">
        <v>3433</v>
      </c>
      <c r="C43" s="193">
        <v>99.96</v>
      </c>
      <c r="D43" s="225">
        <v>100</v>
      </c>
      <c r="E43" s="225">
        <v>100</v>
      </c>
      <c r="F43" s="225">
        <v>99.754000000000005</v>
      </c>
      <c r="G43" s="225">
        <v>99.995999999999995</v>
      </c>
      <c r="H43" s="225">
        <v>99.952301198257402</v>
      </c>
      <c r="I43" s="225">
        <v>99.902572065265502</v>
      </c>
      <c r="J43" s="225">
        <v>99.990983569353602</v>
      </c>
      <c r="K43" s="225">
        <v>99.978677720417295</v>
      </c>
      <c r="L43" s="225">
        <v>99.869190268700194</v>
      </c>
      <c r="M43" s="225">
        <v>99.990983569353602</v>
      </c>
      <c r="N43" s="225">
        <v>99.992559210063803</v>
      </c>
      <c r="O43" s="226">
        <f t="shared" si="0"/>
        <v>99.948938966784283</v>
      </c>
    </row>
    <row r="44" spans="2:15" ht="15" customHeight="1" x14ac:dyDescent="0.2">
      <c r="B44" s="224" t="s">
        <v>20</v>
      </c>
      <c r="C44" s="193">
        <v>99.94</v>
      </c>
      <c r="D44" s="225">
        <v>99.97</v>
      </c>
      <c r="E44" s="225">
        <v>99.96</v>
      </c>
      <c r="F44" s="225">
        <v>99.942999999999998</v>
      </c>
      <c r="G44" s="225">
        <v>99.950999999999993</v>
      </c>
      <c r="H44" s="225">
        <v>99.895652382316896</v>
      </c>
      <c r="I44" s="225">
        <v>99.920380169785503</v>
      </c>
      <c r="J44" s="225">
        <v>99.927798480185601</v>
      </c>
      <c r="K44" s="225">
        <v>99.734625216083003</v>
      </c>
      <c r="L44" s="225">
        <v>99.994115234050895</v>
      </c>
      <c r="M44" s="225">
        <v>99.927798480185601</v>
      </c>
      <c r="N44" s="225">
        <v>98.102423588988998</v>
      </c>
      <c r="O44" s="226">
        <f t="shared" si="0"/>
        <v>99.772232795966389</v>
      </c>
    </row>
    <row r="45" spans="2:15" ht="15" customHeight="1" x14ac:dyDescent="0.2">
      <c r="B45" s="224" t="s">
        <v>2385</v>
      </c>
      <c r="C45" s="193">
        <v>99.63</v>
      </c>
      <c r="D45" s="225">
        <v>98.51</v>
      </c>
      <c r="E45" s="225">
        <v>99.19</v>
      </c>
      <c r="F45" s="225">
        <v>98.596999999999994</v>
      </c>
      <c r="G45" s="225">
        <v>99.954999999999998</v>
      </c>
      <c r="H45" s="225">
        <v>99.937820698303398</v>
      </c>
      <c r="I45" s="225">
        <v>98.686112161178301</v>
      </c>
      <c r="J45" s="225">
        <v>99.060379292052801</v>
      </c>
      <c r="K45" s="225">
        <v>99.998440514081807</v>
      </c>
      <c r="L45" s="225">
        <v>99.992233586282794</v>
      </c>
      <c r="M45" s="225">
        <v>99.060379292052801</v>
      </c>
      <c r="N45" s="225">
        <v>99.406143243167307</v>
      </c>
      <c r="O45" s="226">
        <f t="shared" si="0"/>
        <v>99.335292398926597</v>
      </c>
    </row>
    <row r="46" spans="2:15" ht="15" customHeight="1" x14ac:dyDescent="0.2">
      <c r="B46" s="224" t="s">
        <v>138</v>
      </c>
      <c r="C46" s="193">
        <v>92.81</v>
      </c>
      <c r="D46" s="225">
        <v>95.29</v>
      </c>
      <c r="E46" s="225">
        <v>86.36</v>
      </c>
      <c r="F46" s="225">
        <v>91.245000000000005</v>
      </c>
      <c r="G46" s="225">
        <v>96.007999999999996</v>
      </c>
      <c r="H46" s="225">
        <v>94.747401971099293</v>
      </c>
      <c r="I46" s="225">
        <v>90.050117833803398</v>
      </c>
      <c r="J46" s="225">
        <v>91.248069234006607</v>
      </c>
      <c r="K46" s="225">
        <v>92.215135147773694</v>
      </c>
      <c r="L46" s="225">
        <v>91.237689959631993</v>
      </c>
      <c r="M46" s="225">
        <v>91.248069234006607</v>
      </c>
      <c r="N46" s="225">
        <v>68.824612896437401</v>
      </c>
      <c r="O46" s="226">
        <f t="shared" si="0"/>
        <v>90.107008023063258</v>
      </c>
    </row>
    <row r="47" spans="2:15" ht="15" customHeight="1" x14ac:dyDescent="0.2">
      <c r="B47" s="224" t="s">
        <v>195</v>
      </c>
      <c r="C47" s="193">
        <v>20.57</v>
      </c>
      <c r="D47" s="225">
        <v>15.36</v>
      </c>
      <c r="E47" s="225">
        <v>15.02</v>
      </c>
      <c r="F47" s="225">
        <v>57.353000000000002</v>
      </c>
      <c r="G47" s="225">
        <v>57.433999999999997</v>
      </c>
      <c r="H47" s="225">
        <v>57.285316522195998</v>
      </c>
      <c r="I47" s="225">
        <v>58.487305854241299</v>
      </c>
      <c r="J47" s="225">
        <v>95.384528500131395</v>
      </c>
      <c r="K47" s="225">
        <v>65.164444394479304</v>
      </c>
      <c r="L47" s="225">
        <v>92.0610764762706</v>
      </c>
      <c r="M47" s="225">
        <v>95.384528500131395</v>
      </c>
      <c r="N47" s="225">
        <v>68.759957516713698</v>
      </c>
      <c r="O47" s="226">
        <f t="shared" si="0"/>
        <v>58.188679813680302</v>
      </c>
    </row>
    <row r="48" spans="2:15" ht="15" customHeight="1" x14ac:dyDescent="0.2">
      <c r="B48" s="224" t="s">
        <v>2386</v>
      </c>
      <c r="C48" s="193">
        <v>67.849999999999994</v>
      </c>
      <c r="D48" s="225">
        <v>99.45</v>
      </c>
      <c r="E48" s="225">
        <v>98.7</v>
      </c>
      <c r="F48" s="225">
        <v>98.224000000000004</v>
      </c>
      <c r="G48" s="225">
        <v>98.712000000000003</v>
      </c>
      <c r="H48" s="225">
        <v>97.898127250514193</v>
      </c>
      <c r="I48" s="225">
        <v>99.449907905217003</v>
      </c>
      <c r="J48" s="225">
        <v>89.467936599794001</v>
      </c>
      <c r="K48" s="225">
        <v>99.121075578144499</v>
      </c>
      <c r="L48" s="225">
        <v>93.0591677867382</v>
      </c>
      <c r="M48" s="225">
        <v>89.467936599794001</v>
      </c>
      <c r="N48" s="225">
        <v>70.275444295101494</v>
      </c>
      <c r="O48" s="226">
        <f t="shared" si="0"/>
        <v>91.806299667941957</v>
      </c>
    </row>
    <row r="49" spans="2:15" ht="15" customHeight="1" x14ac:dyDescent="0.2">
      <c r="B49" s="224" t="s">
        <v>3444</v>
      </c>
      <c r="C49" s="193">
        <v>96.71</v>
      </c>
      <c r="D49" s="225">
        <v>97.33</v>
      </c>
      <c r="E49" s="225">
        <v>96.86</v>
      </c>
      <c r="F49" s="225">
        <v>97.626999999999995</v>
      </c>
      <c r="G49" s="225">
        <v>97.887</v>
      </c>
      <c r="H49" s="225">
        <v>97.699473158265505</v>
      </c>
      <c r="I49" s="225">
        <v>97.557973349640093</v>
      </c>
      <c r="J49" s="225">
        <v>97.881220906698701</v>
      </c>
      <c r="K49" s="225">
        <v>97.784807027269295</v>
      </c>
      <c r="L49" s="225">
        <v>97.550207060245995</v>
      </c>
      <c r="M49" s="225">
        <v>97.881220906698701</v>
      </c>
      <c r="N49" s="225">
        <v>97.288375308477796</v>
      </c>
      <c r="O49" s="226">
        <f t="shared" si="0"/>
        <v>97.504773143107982</v>
      </c>
    </row>
    <row r="50" spans="2:15" ht="15" customHeight="1" x14ac:dyDescent="0.2">
      <c r="B50" s="224" t="s">
        <v>2286</v>
      </c>
      <c r="C50" s="193">
        <v>95.12</v>
      </c>
      <c r="D50" s="225">
        <v>88.63</v>
      </c>
      <c r="E50" s="225">
        <v>91.43</v>
      </c>
      <c r="F50" s="225">
        <v>85.426000000000002</v>
      </c>
      <c r="G50" s="225">
        <v>93.066999999999993</v>
      </c>
      <c r="H50" s="225">
        <v>94.351065928472295</v>
      </c>
      <c r="I50" s="225">
        <v>93.747901501434697</v>
      </c>
      <c r="J50" s="225">
        <v>87.028984036796501</v>
      </c>
      <c r="K50" s="225">
        <v>90.851399051330901</v>
      </c>
      <c r="L50" s="225">
        <v>86.528191380006106</v>
      </c>
      <c r="M50" s="225">
        <v>87.028984036796501</v>
      </c>
      <c r="N50" s="225">
        <v>85.212314679049001</v>
      </c>
      <c r="O50" s="226">
        <f t="shared" si="0"/>
        <v>89.868486717823828</v>
      </c>
    </row>
    <row r="51" spans="2:15" ht="15" customHeight="1" x14ac:dyDescent="0.2">
      <c r="B51" s="224" t="s">
        <v>3438</v>
      </c>
      <c r="C51" s="193">
        <v>96.59</v>
      </c>
      <c r="D51" s="225">
        <v>95.75</v>
      </c>
      <c r="E51" s="225">
        <v>94.93</v>
      </c>
      <c r="F51" s="225">
        <v>95.444999999999993</v>
      </c>
      <c r="G51" s="225">
        <v>96.316000000000003</v>
      </c>
      <c r="H51" s="225">
        <v>96.287175565201593</v>
      </c>
      <c r="I51" s="225">
        <v>94.884600857708307</v>
      </c>
      <c r="J51" s="225">
        <v>96.130315099878899</v>
      </c>
      <c r="K51" s="225">
        <v>95.791878210590298</v>
      </c>
      <c r="L51" s="225">
        <v>96.360754782720406</v>
      </c>
      <c r="M51" s="225">
        <v>96.130315099878899</v>
      </c>
      <c r="N51" s="225">
        <v>96.414566244895695</v>
      </c>
      <c r="O51" s="226">
        <f t="shared" si="0"/>
        <v>95.919217155072829</v>
      </c>
    </row>
    <row r="52" spans="2:15" ht="15" customHeight="1" x14ac:dyDescent="0.2">
      <c r="B52" s="224" t="s">
        <v>2276</v>
      </c>
      <c r="C52" s="193">
        <v>98.19</v>
      </c>
      <c r="D52" s="225">
        <v>97.99</v>
      </c>
      <c r="E52" s="225">
        <v>97.98</v>
      </c>
      <c r="F52" s="225">
        <v>96.394000000000005</v>
      </c>
      <c r="G52" s="225">
        <v>97.24</v>
      </c>
      <c r="H52" s="225">
        <v>98.946632667824304</v>
      </c>
      <c r="I52" s="225">
        <v>84.396680387544706</v>
      </c>
      <c r="J52" s="225">
        <v>98.9583333333333</v>
      </c>
      <c r="K52" s="225">
        <v>97.490270543981794</v>
      </c>
      <c r="L52" s="225">
        <v>98.955725277528998</v>
      </c>
      <c r="M52" s="225">
        <v>98.9583333333333</v>
      </c>
      <c r="N52" s="225">
        <v>98.952655969982004</v>
      </c>
      <c r="O52" s="226">
        <f t="shared" si="0"/>
        <v>97.037719292794051</v>
      </c>
    </row>
    <row r="53" spans="2:15" ht="15" customHeight="1" x14ac:dyDescent="0.2">
      <c r="B53" s="224" t="s">
        <v>3442</v>
      </c>
      <c r="C53" s="193">
        <v>78.849999999999994</v>
      </c>
      <c r="D53" s="225">
        <v>78.819999999999993</v>
      </c>
      <c r="E53" s="225">
        <v>43.22</v>
      </c>
      <c r="F53" s="225">
        <v>60.295999999999999</v>
      </c>
      <c r="G53" s="225">
        <v>93.046000000000006</v>
      </c>
      <c r="H53" s="225">
        <v>87.549528504867396</v>
      </c>
      <c r="I53" s="225">
        <v>72.259938123219499</v>
      </c>
      <c r="J53" s="225">
        <v>68.179517103909305</v>
      </c>
      <c r="K53" s="225">
        <v>57.744288228613598</v>
      </c>
      <c r="L53" s="225">
        <v>59.677868074915203</v>
      </c>
      <c r="M53" s="225">
        <v>68.179517103909305</v>
      </c>
      <c r="N53" s="225">
        <v>95.307666406699497</v>
      </c>
      <c r="O53" s="226">
        <f t="shared" si="0"/>
        <v>71.927526962177822</v>
      </c>
    </row>
    <row r="54" spans="2:15" ht="15" customHeight="1" x14ac:dyDescent="0.2">
      <c r="B54" s="224" t="s">
        <v>3435</v>
      </c>
      <c r="C54" s="193">
        <v>92.05</v>
      </c>
      <c r="D54" s="225">
        <v>87.06</v>
      </c>
      <c r="E54" s="225">
        <v>92.94</v>
      </c>
      <c r="F54" s="225">
        <v>92.775999999999996</v>
      </c>
      <c r="G54" s="225">
        <v>94.436999999999998</v>
      </c>
      <c r="H54" s="225">
        <v>94.397815195332299</v>
      </c>
      <c r="I54" s="225">
        <v>93.650077842424906</v>
      </c>
      <c r="J54" s="225">
        <v>86.651090768799193</v>
      </c>
      <c r="K54" s="225">
        <v>88.613209954967203</v>
      </c>
      <c r="L54" s="225">
        <v>90.163869396731997</v>
      </c>
      <c r="M54" s="225">
        <v>86.651090768799193</v>
      </c>
      <c r="N54" s="225">
        <v>80.253772847522995</v>
      </c>
      <c r="O54" s="226">
        <f t="shared" si="0"/>
        <v>89.970327231214824</v>
      </c>
    </row>
    <row r="55" spans="2:15" ht="15" customHeight="1" x14ac:dyDescent="0.2">
      <c r="B55" s="224" t="s">
        <v>3439</v>
      </c>
      <c r="C55" s="193">
        <v>99.46</v>
      </c>
      <c r="D55" s="225">
        <v>98.09</v>
      </c>
      <c r="E55" s="225">
        <v>99.84</v>
      </c>
      <c r="F55" s="225">
        <v>98.06</v>
      </c>
      <c r="G55" s="225">
        <v>68.376000000000005</v>
      </c>
      <c r="H55" s="225">
        <v>64.226402263374695</v>
      </c>
      <c r="I55" s="225">
        <v>43.869005376343999</v>
      </c>
      <c r="J55" s="225">
        <v>53.576672325102798</v>
      </c>
      <c r="K55" s="225">
        <v>80.190275228126794</v>
      </c>
      <c r="L55" s="225">
        <v>75.051112106730301</v>
      </c>
      <c r="M55" s="225">
        <v>53.576672325102798</v>
      </c>
      <c r="N55" s="225">
        <v>69.593211867781903</v>
      </c>
      <c r="O55" s="226">
        <f t="shared" si="0"/>
        <v>75.325779291046942</v>
      </c>
    </row>
    <row r="56" spans="2:15" ht="15" customHeight="1" x14ac:dyDescent="0.2">
      <c r="B56" s="224" t="s">
        <v>2284</v>
      </c>
      <c r="C56" s="193">
        <v>100</v>
      </c>
      <c r="D56" s="225">
        <v>98.64</v>
      </c>
      <c r="E56" s="225">
        <v>99.92</v>
      </c>
      <c r="F56" s="225">
        <v>98.924999999999997</v>
      </c>
      <c r="G56" s="225">
        <v>91.165999999999997</v>
      </c>
      <c r="H56" s="225">
        <v>99.9514434333758</v>
      </c>
      <c r="I56" s="225">
        <v>98.119257379598693</v>
      </c>
      <c r="J56" s="225">
        <v>97.073965650276705</v>
      </c>
      <c r="K56" s="225">
        <v>99.992655119199597</v>
      </c>
      <c r="L56" s="225">
        <v>93.683747116137397</v>
      </c>
      <c r="M56" s="225">
        <v>97.073965650276705</v>
      </c>
      <c r="N56" s="225">
        <v>99.999369155028305</v>
      </c>
      <c r="O56" s="226">
        <f t="shared" si="0"/>
        <v>97.878783625324431</v>
      </c>
    </row>
    <row r="57" spans="2:15" ht="15" customHeight="1" x14ac:dyDescent="0.2">
      <c r="B57" s="224" t="s">
        <v>2285</v>
      </c>
      <c r="C57" s="193">
        <v>92.21</v>
      </c>
      <c r="D57" s="225">
        <v>89.06</v>
      </c>
      <c r="E57" s="225">
        <v>87.12</v>
      </c>
      <c r="F57" s="225">
        <v>90.801000000000002</v>
      </c>
      <c r="G57" s="225">
        <v>91.299000000000007</v>
      </c>
      <c r="H57" s="225">
        <v>92.006438816267604</v>
      </c>
      <c r="I57" s="225">
        <v>91.6926127978073</v>
      </c>
      <c r="J57" s="225">
        <v>91.683490831517801</v>
      </c>
      <c r="K57" s="225">
        <v>91.704730668435005</v>
      </c>
      <c r="L57" s="225">
        <v>91.758139626818505</v>
      </c>
      <c r="M57" s="225">
        <v>91.683490831517801</v>
      </c>
      <c r="N57" s="225">
        <v>86.855700066764996</v>
      </c>
      <c r="O57" s="226">
        <f t="shared" si="0"/>
        <v>90.656216969927428</v>
      </c>
    </row>
    <row r="58" spans="2:15" ht="15" customHeight="1" x14ac:dyDescent="0.2">
      <c r="B58" s="224" t="s">
        <v>53</v>
      </c>
      <c r="C58" s="193">
        <v>99.99</v>
      </c>
      <c r="D58" s="225">
        <v>99.94</v>
      </c>
      <c r="E58" s="225">
        <v>99.01</v>
      </c>
      <c r="F58" s="225">
        <v>95.867000000000004</v>
      </c>
      <c r="G58" s="225">
        <v>94.355000000000004</v>
      </c>
      <c r="H58" s="225">
        <v>97.912615740740705</v>
      </c>
      <c r="I58" s="225">
        <v>99.943436379928301</v>
      </c>
      <c r="J58" s="225">
        <v>77.666126543209899</v>
      </c>
      <c r="K58" s="225">
        <v>99.992399691358003</v>
      </c>
      <c r="L58" s="225">
        <v>99.996005077658296</v>
      </c>
      <c r="M58" s="225">
        <v>77.666126543209899</v>
      </c>
      <c r="N58" s="225">
        <v>0</v>
      </c>
      <c r="O58" s="226">
        <f t="shared" si="0"/>
        <v>94.758064543282273</v>
      </c>
    </row>
    <row r="59" spans="2:15" ht="15" customHeight="1" x14ac:dyDescent="0.2">
      <c r="B59" s="224" t="s">
        <v>21</v>
      </c>
      <c r="C59" s="193">
        <v>98.64</v>
      </c>
      <c r="D59" s="225">
        <v>98.57</v>
      </c>
      <c r="E59" s="225">
        <v>90.86</v>
      </c>
      <c r="F59" s="225">
        <v>91.034000000000006</v>
      </c>
      <c r="G59" s="225">
        <v>94.448999999999998</v>
      </c>
      <c r="H59" s="225">
        <v>98.0204918151437</v>
      </c>
      <c r="I59" s="225">
        <v>97.8079143558043</v>
      </c>
      <c r="J59" s="225">
        <v>97.920208801254205</v>
      </c>
      <c r="K59" s="225">
        <v>96.930791146774595</v>
      </c>
      <c r="L59" s="225">
        <v>97.739333348248806</v>
      </c>
      <c r="M59" s="225">
        <v>97.920208801254205</v>
      </c>
      <c r="N59" s="225">
        <v>97.376538793366905</v>
      </c>
      <c r="O59" s="226">
        <f t="shared" si="0"/>
        <v>96.439040588487231</v>
      </c>
    </row>
    <row r="60" spans="2:15" ht="15" customHeight="1" x14ac:dyDescent="0.2">
      <c r="B60" s="224" t="s">
        <v>2298</v>
      </c>
      <c r="C60" s="193">
        <v>100</v>
      </c>
      <c r="D60" s="225">
        <v>99.97</v>
      </c>
      <c r="E60" s="225">
        <v>90.62</v>
      </c>
      <c r="F60" s="225">
        <v>100</v>
      </c>
      <c r="G60" s="225">
        <v>99.995999999999995</v>
      </c>
      <c r="H60" s="225">
        <v>98.498305041152094</v>
      </c>
      <c r="I60" s="225">
        <v>95.274326712464699</v>
      </c>
      <c r="J60" s="225">
        <v>99.824969135802505</v>
      </c>
      <c r="K60" s="225">
        <v>99.988782150205793</v>
      </c>
      <c r="L60" s="225">
        <v>99.692302618478706</v>
      </c>
      <c r="M60" s="225">
        <v>99.824969135802505</v>
      </c>
      <c r="N60" s="225">
        <v>98.74798760454</v>
      </c>
      <c r="O60" s="226">
        <f t="shared" si="0"/>
        <v>98.536470199870521</v>
      </c>
    </row>
    <row r="61" spans="2:15" ht="15" customHeight="1" x14ac:dyDescent="0.2">
      <c r="B61" s="224" t="s">
        <v>86</v>
      </c>
      <c r="C61" s="193">
        <v>97.31</v>
      </c>
      <c r="D61" s="225">
        <v>99.97</v>
      </c>
      <c r="E61" s="225">
        <v>99.15</v>
      </c>
      <c r="F61" s="225">
        <v>99.484999999999999</v>
      </c>
      <c r="G61" s="225">
        <v>99.984999999999999</v>
      </c>
      <c r="H61" s="225">
        <v>100</v>
      </c>
      <c r="I61" s="225">
        <v>94.840499246497103</v>
      </c>
      <c r="J61" s="225">
        <v>95.226356446408403</v>
      </c>
      <c r="K61" s="225">
        <v>93.667429960840295</v>
      </c>
      <c r="L61" s="225">
        <v>93.888873615184096</v>
      </c>
      <c r="M61" s="225">
        <v>95.226356446408403</v>
      </c>
      <c r="N61" s="225">
        <v>98.463024906321394</v>
      </c>
      <c r="O61" s="226">
        <f t="shared" si="0"/>
        <v>97.267711718471659</v>
      </c>
    </row>
    <row r="62" spans="2:15" ht="15" customHeight="1" x14ac:dyDescent="0.2">
      <c r="B62" s="224" t="s">
        <v>3341</v>
      </c>
      <c r="C62" s="193">
        <v>47.45</v>
      </c>
      <c r="D62" s="225">
        <v>95.41</v>
      </c>
      <c r="E62" s="225">
        <v>93.03</v>
      </c>
      <c r="F62" s="225">
        <v>95.472999999999999</v>
      </c>
      <c r="G62" s="225">
        <v>93.239000000000004</v>
      </c>
      <c r="H62" s="225">
        <v>86.010801224611697</v>
      </c>
      <c r="I62" s="225">
        <v>84.333285158207204</v>
      </c>
      <c r="J62" s="225">
        <v>75.113209378733501</v>
      </c>
      <c r="K62" s="225">
        <v>82.320812176423601</v>
      </c>
      <c r="L62" s="225">
        <v>53.682621064092203</v>
      </c>
      <c r="M62" s="225">
        <v>75.113209378733501</v>
      </c>
      <c r="N62" s="225">
        <v>85.798119724823593</v>
      </c>
      <c r="O62" s="226">
        <f t="shared" si="0"/>
        <v>80.5811715088021</v>
      </c>
    </row>
    <row r="63" spans="2:15" ht="15" customHeight="1" x14ac:dyDescent="0.2">
      <c r="B63" s="224" t="s">
        <v>6276</v>
      </c>
      <c r="C63" s="193"/>
      <c r="D63" s="225"/>
      <c r="E63" s="225"/>
      <c r="F63" s="225"/>
      <c r="G63" s="225"/>
      <c r="H63" s="225"/>
      <c r="I63" s="225"/>
      <c r="J63" s="225">
        <v>0</v>
      </c>
      <c r="K63" s="225">
        <v>0</v>
      </c>
      <c r="L63" s="225">
        <v>0</v>
      </c>
      <c r="M63" s="225">
        <v>0</v>
      </c>
      <c r="N63" s="225">
        <v>0</v>
      </c>
      <c r="O63" s="226">
        <v>0</v>
      </c>
    </row>
    <row r="64" spans="2:15" ht="15" customHeight="1" x14ac:dyDescent="0.2">
      <c r="B64" s="224" t="s">
        <v>2387</v>
      </c>
      <c r="C64" s="193">
        <v>93.87</v>
      </c>
      <c r="D64" s="225">
        <v>99.93</v>
      </c>
      <c r="E64" s="225">
        <v>99.99</v>
      </c>
      <c r="F64" s="225">
        <v>99.980999999999995</v>
      </c>
      <c r="G64" s="225">
        <v>99.709000000000003</v>
      </c>
      <c r="H64" s="225">
        <v>99.704736127186294</v>
      </c>
      <c r="I64" s="225">
        <v>99.473139669827503</v>
      </c>
      <c r="J64" s="225">
        <v>96.977537856867201</v>
      </c>
      <c r="K64" s="225">
        <v>99.214671833763902</v>
      </c>
      <c r="L64" s="225">
        <v>98.892008366313107</v>
      </c>
      <c r="M64" s="225">
        <v>96.977537856867201</v>
      </c>
      <c r="N64" s="225">
        <v>96.903380205222007</v>
      </c>
      <c r="O64" s="226">
        <f t="shared" si="0"/>
        <v>98.46858432633725</v>
      </c>
    </row>
    <row r="65" spans="2:15" ht="15" customHeight="1" x14ac:dyDescent="0.2">
      <c r="B65" s="224" t="s">
        <v>55</v>
      </c>
      <c r="C65" s="193">
        <v>87.72</v>
      </c>
      <c r="D65" s="225">
        <v>83.77</v>
      </c>
      <c r="E65" s="225">
        <v>90.51</v>
      </c>
      <c r="F65" s="225">
        <v>90.811000000000007</v>
      </c>
      <c r="G65" s="225">
        <v>88.688000000000002</v>
      </c>
      <c r="H65" s="225">
        <v>85.295302423069501</v>
      </c>
      <c r="I65" s="225">
        <v>65.150612305854395</v>
      </c>
      <c r="J65" s="225">
        <v>84.990251865671695</v>
      </c>
      <c r="K65" s="225">
        <v>81.828414164083199</v>
      </c>
      <c r="L65" s="225">
        <v>86.411523810160503</v>
      </c>
      <c r="M65" s="225">
        <v>84.990251865671695</v>
      </c>
      <c r="N65" s="225">
        <v>75.177281156939301</v>
      </c>
      <c r="O65" s="226">
        <f t="shared" si="0"/>
        <v>83.778553132620871</v>
      </c>
    </row>
    <row r="66" spans="2:15" ht="15" customHeight="1" x14ac:dyDescent="0.2">
      <c r="B66" s="224" t="s">
        <v>405</v>
      </c>
      <c r="C66" s="193">
        <v>100</v>
      </c>
      <c r="D66" s="193">
        <v>100</v>
      </c>
      <c r="E66" s="193">
        <v>100</v>
      </c>
      <c r="F66" s="193">
        <v>100</v>
      </c>
      <c r="G66" s="193">
        <v>100</v>
      </c>
      <c r="H66" s="193">
        <v>100</v>
      </c>
      <c r="I66" s="193">
        <v>100</v>
      </c>
      <c r="J66" s="193">
        <v>100</v>
      </c>
      <c r="K66" s="193">
        <v>100</v>
      </c>
      <c r="L66" s="193">
        <v>100</v>
      </c>
      <c r="M66" s="193">
        <v>100</v>
      </c>
      <c r="N66" s="193">
        <v>100</v>
      </c>
      <c r="O66" s="226">
        <v>100</v>
      </c>
    </row>
    <row r="67" spans="2:15" ht="15" customHeight="1" x14ac:dyDescent="0.2">
      <c r="B67" s="224" t="s">
        <v>420</v>
      </c>
      <c r="C67" s="193">
        <v>100</v>
      </c>
      <c r="D67" s="225">
        <v>99.99</v>
      </c>
      <c r="E67" s="225">
        <v>100</v>
      </c>
      <c r="F67" s="225">
        <v>99.978999999999999</v>
      </c>
      <c r="G67" s="225">
        <v>99.947000000000003</v>
      </c>
      <c r="H67" s="225">
        <v>99.927145061728496</v>
      </c>
      <c r="I67" s="225">
        <v>99.953085797491198</v>
      </c>
      <c r="J67" s="225">
        <v>98.950267168209905</v>
      </c>
      <c r="K67" s="225">
        <v>99.897165316357999</v>
      </c>
      <c r="L67" s="225">
        <v>100</v>
      </c>
      <c r="M67" s="225">
        <v>98.950267168209905</v>
      </c>
      <c r="N67" s="225">
        <v>99.345766129032299</v>
      </c>
      <c r="O67" s="226">
        <f t="shared" si="0"/>
        <v>99.744974720085807</v>
      </c>
    </row>
    <row r="68" spans="2:15" ht="15" customHeight="1" x14ac:dyDescent="0.2">
      <c r="B68" s="224" t="s">
        <v>6265</v>
      </c>
      <c r="C68" s="193"/>
      <c r="D68" s="225">
        <v>94.48</v>
      </c>
      <c r="E68" s="225">
        <v>95.88</v>
      </c>
      <c r="F68" s="225">
        <v>98.597999999999999</v>
      </c>
      <c r="G68" s="225">
        <v>98.944999999999993</v>
      </c>
      <c r="H68" s="225">
        <v>99.452814362493797</v>
      </c>
      <c r="I68" s="225">
        <v>99.286000863441004</v>
      </c>
      <c r="J68" s="225">
        <v>99.335163012628698</v>
      </c>
      <c r="K68" s="225">
        <v>99.261238979276399</v>
      </c>
      <c r="L68" s="225">
        <v>99.340730312486698</v>
      </c>
      <c r="M68" s="225">
        <v>99.335163012628698</v>
      </c>
      <c r="N68" s="225">
        <v>98.254038909830996</v>
      </c>
      <c r="O68" s="226">
        <f t="shared" si="0"/>
        <v>98.378922677526035</v>
      </c>
    </row>
    <row r="69" spans="2:15" ht="15" customHeight="1" x14ac:dyDescent="0.2">
      <c r="B69" s="224" t="s">
        <v>6270</v>
      </c>
      <c r="C69" s="193"/>
      <c r="D69" s="225"/>
      <c r="E69" s="225"/>
      <c r="F69" s="225"/>
      <c r="G69" s="225"/>
      <c r="H69" s="225">
        <v>68.508822431302306</v>
      </c>
      <c r="I69" s="225"/>
      <c r="J69" s="225">
        <v>92.686870270808598</v>
      </c>
      <c r="K69" s="225">
        <v>44.9173530217044</v>
      </c>
      <c r="L69" s="225">
        <v>99.456812805911994</v>
      </c>
      <c r="M69" s="225">
        <v>92.686870270808598</v>
      </c>
      <c r="N69" s="225">
        <v>74.299237989940906</v>
      </c>
      <c r="O69" s="226">
        <f t="shared" si="0"/>
        <v>78.759327798412798</v>
      </c>
    </row>
    <row r="70" spans="2:15" ht="15" customHeight="1" x14ac:dyDescent="0.2">
      <c r="B70" s="224" t="s">
        <v>141</v>
      </c>
      <c r="C70" s="193">
        <v>99.79</v>
      </c>
      <c r="D70" s="225">
        <v>99.58</v>
      </c>
      <c r="E70" s="225">
        <v>99.95</v>
      </c>
      <c r="F70" s="225">
        <v>99.894999999999996</v>
      </c>
      <c r="G70" s="225">
        <v>99.953000000000003</v>
      </c>
      <c r="H70" s="225">
        <v>99.945724022633698</v>
      </c>
      <c r="I70" s="225">
        <v>99.773157482078901</v>
      </c>
      <c r="J70" s="225">
        <v>99.187872942386804</v>
      </c>
      <c r="K70" s="225">
        <v>99.970530841832201</v>
      </c>
      <c r="L70" s="225">
        <v>99.964985314615603</v>
      </c>
      <c r="M70" s="225">
        <v>99.187872942386804</v>
      </c>
      <c r="N70" s="225">
        <v>99.917979639585795</v>
      </c>
      <c r="O70" s="226">
        <f t="shared" si="0"/>
        <v>99.759676932126652</v>
      </c>
    </row>
    <row r="71" spans="2:15" ht="15" customHeight="1" x14ac:dyDescent="0.2">
      <c r="B71" s="224" t="s">
        <v>5045</v>
      </c>
      <c r="C71" s="193">
        <v>99.81</v>
      </c>
      <c r="D71" s="225">
        <v>100</v>
      </c>
      <c r="E71" s="225">
        <v>100</v>
      </c>
      <c r="F71" s="225">
        <v>99.400999999999996</v>
      </c>
      <c r="G71" s="225">
        <v>99.989000000000004</v>
      </c>
      <c r="H71" s="225">
        <v>99.884740201364707</v>
      </c>
      <c r="I71" s="225">
        <v>99.963907411757802</v>
      </c>
      <c r="J71" s="225">
        <v>99.886392222521394</v>
      </c>
      <c r="K71" s="225">
        <v>99.978289352828696</v>
      </c>
      <c r="L71" s="225">
        <v>99.816016082633695</v>
      </c>
      <c r="M71" s="225">
        <v>99.886392222521394</v>
      </c>
      <c r="N71" s="225">
        <v>99.965795765621394</v>
      </c>
      <c r="O71" s="226">
        <f t="shared" si="0"/>
        <v>99.881794438270745</v>
      </c>
    </row>
    <row r="72" spans="2:15" ht="15" customHeight="1" x14ac:dyDescent="0.2">
      <c r="B72" s="224" t="s">
        <v>3342</v>
      </c>
      <c r="C72" s="193">
        <v>98.36</v>
      </c>
      <c r="D72" s="225">
        <v>98.39</v>
      </c>
      <c r="E72" s="225">
        <v>98.37</v>
      </c>
      <c r="F72" s="225">
        <v>96.801000000000002</v>
      </c>
      <c r="G72" s="225">
        <v>91.81</v>
      </c>
      <c r="H72" s="225">
        <v>97.592774470899698</v>
      </c>
      <c r="I72" s="225">
        <v>95.013446193889607</v>
      </c>
      <c r="J72" s="225">
        <v>98.8579106040563</v>
      </c>
      <c r="K72" s="225">
        <v>97.9219750690133</v>
      </c>
      <c r="L72" s="225">
        <v>97.954885112647602</v>
      </c>
      <c r="M72" s="225">
        <v>98.8579106040563</v>
      </c>
      <c r="N72" s="225">
        <v>98.300608038913893</v>
      </c>
      <c r="O72" s="226">
        <f t="shared" si="0"/>
        <v>97.352542507789735</v>
      </c>
    </row>
    <row r="73" spans="2:15" ht="15" customHeight="1" x14ac:dyDescent="0.2">
      <c r="B73" s="224" t="s">
        <v>415</v>
      </c>
      <c r="C73" s="193">
        <v>72.099999999999994</v>
      </c>
      <c r="D73" s="225">
        <v>65.55</v>
      </c>
      <c r="E73" s="225">
        <v>72.760000000000005</v>
      </c>
      <c r="F73" s="225">
        <v>74.072999999999993</v>
      </c>
      <c r="G73" s="225">
        <v>75.301000000000002</v>
      </c>
      <c r="H73" s="225">
        <v>75.141132536257899</v>
      </c>
      <c r="I73" s="225">
        <v>75.356594938580798</v>
      </c>
      <c r="J73" s="225">
        <v>5.8251146170442301</v>
      </c>
      <c r="K73" s="225">
        <v>77.353652632511398</v>
      </c>
      <c r="L73" s="225">
        <v>79.616131134658502</v>
      </c>
      <c r="M73" s="225">
        <v>5.8251146170442301</v>
      </c>
      <c r="N73" s="225">
        <v>40.194388259618897</v>
      </c>
      <c r="O73" s="226">
        <f t="shared" si="0"/>
        <v>59.924677394642998</v>
      </c>
    </row>
    <row r="74" spans="2:15" ht="15" customHeight="1" x14ac:dyDescent="0.2">
      <c r="B74" s="224" t="s">
        <v>95</v>
      </c>
      <c r="C74" s="193">
        <v>100</v>
      </c>
      <c r="D74" s="225">
        <v>99.17</v>
      </c>
      <c r="E74" s="225">
        <v>99.46</v>
      </c>
      <c r="F74" s="225">
        <v>99.988</v>
      </c>
      <c r="G74" s="225">
        <v>99.921999999999997</v>
      </c>
      <c r="H74" s="225">
        <v>99.997467732884402</v>
      </c>
      <c r="I74" s="225">
        <v>99.869615170522394</v>
      </c>
      <c r="J74" s="225">
        <v>0</v>
      </c>
      <c r="K74" s="225">
        <v>99.999985970819296</v>
      </c>
      <c r="L74" s="225">
        <v>6.3986335125447997</v>
      </c>
      <c r="M74" s="225">
        <v>0</v>
      </c>
      <c r="N74" s="225">
        <v>0</v>
      </c>
      <c r="O74" s="226">
        <f t="shared" si="0"/>
        <v>89.422855820752318</v>
      </c>
    </row>
    <row r="75" spans="2:15" ht="15" customHeight="1" x14ac:dyDescent="0.2">
      <c r="B75" s="224" t="s">
        <v>3447</v>
      </c>
      <c r="C75" s="193">
        <v>91.21</v>
      </c>
      <c r="D75" s="225">
        <v>92.47</v>
      </c>
      <c r="E75" s="225">
        <v>96.99</v>
      </c>
      <c r="F75" s="225">
        <v>96.644000000000005</v>
      </c>
      <c r="G75" s="225">
        <v>97.061000000000007</v>
      </c>
      <c r="H75" s="225">
        <v>96.792134396300398</v>
      </c>
      <c r="I75" s="225">
        <v>94.314587773257102</v>
      </c>
      <c r="J75" s="225">
        <v>96.5807780995288</v>
      </c>
      <c r="K75" s="225">
        <v>96.862955644567904</v>
      </c>
      <c r="L75" s="225">
        <v>96.666653981171507</v>
      </c>
      <c r="M75" s="225">
        <v>96.5807780995288</v>
      </c>
      <c r="N75" s="225">
        <v>93.883406015461802</v>
      </c>
      <c r="O75" s="226">
        <f t="shared" ref="O75:O141" si="1">AVERAGEIF(C75:N75,"&lt;&gt;0")</f>
        <v>95.504691167484694</v>
      </c>
    </row>
    <row r="76" spans="2:15" ht="15" customHeight="1" x14ac:dyDescent="0.2">
      <c r="B76" s="224" t="s">
        <v>63</v>
      </c>
      <c r="C76" s="193">
        <v>97.49</v>
      </c>
      <c r="D76" s="225">
        <v>98.34</v>
      </c>
      <c r="E76" s="225">
        <v>99.97</v>
      </c>
      <c r="F76" s="225">
        <v>92.956999999999994</v>
      </c>
      <c r="G76" s="225">
        <v>98.819000000000003</v>
      </c>
      <c r="H76" s="225">
        <v>93.427981200897804</v>
      </c>
      <c r="I76" s="225">
        <v>99.061146862894105</v>
      </c>
      <c r="J76" s="225">
        <v>92.045784231200997</v>
      </c>
      <c r="K76" s="225">
        <v>96.5544016554433</v>
      </c>
      <c r="L76" s="225">
        <v>97.301340013033595</v>
      </c>
      <c r="M76" s="225">
        <v>92.045784231200997</v>
      </c>
      <c r="N76" s="225">
        <v>79.600681999203502</v>
      </c>
      <c r="O76" s="226">
        <f t="shared" si="1"/>
        <v>94.80109334948952</v>
      </c>
    </row>
    <row r="77" spans="2:15" ht="15" customHeight="1" x14ac:dyDescent="0.2">
      <c r="B77" s="224" t="s">
        <v>2388</v>
      </c>
      <c r="C77" s="193">
        <v>85.89</v>
      </c>
      <c r="D77" s="225">
        <v>37.590000000000003</v>
      </c>
      <c r="E77" s="225">
        <v>0</v>
      </c>
      <c r="F77" s="225">
        <v>29.568000000000001</v>
      </c>
      <c r="G77" s="225">
        <v>97.376000000000005</v>
      </c>
      <c r="H77" s="225">
        <v>49.102076555722803</v>
      </c>
      <c r="I77" s="225">
        <v>32.277986656010697</v>
      </c>
      <c r="J77" s="225">
        <v>27.388920170170099</v>
      </c>
      <c r="K77" s="225">
        <v>66.130068610276794</v>
      </c>
      <c r="L77" s="225">
        <v>82.159806479867001</v>
      </c>
      <c r="M77" s="225">
        <v>27.388920170170099</v>
      </c>
      <c r="N77" s="225">
        <v>99.795993574219295</v>
      </c>
      <c r="O77" s="226">
        <f t="shared" si="1"/>
        <v>57.697070201494256</v>
      </c>
    </row>
    <row r="78" spans="2:15" ht="15" customHeight="1" x14ac:dyDescent="0.2">
      <c r="B78" s="224" t="s">
        <v>6282</v>
      </c>
      <c r="C78" s="193"/>
      <c r="D78" s="225"/>
      <c r="E78" s="225"/>
      <c r="F78" s="225"/>
      <c r="G78" s="225">
        <v>93.597999999999999</v>
      </c>
      <c r="H78" s="225">
        <v>93.969530682643594</v>
      </c>
      <c r="I78" s="225">
        <v>93.899026635743894</v>
      </c>
      <c r="J78" s="225">
        <v>92.994689542483599</v>
      </c>
      <c r="K78" s="225">
        <v>94.092501815541098</v>
      </c>
      <c r="L78" s="225">
        <v>92.773115204863402</v>
      </c>
      <c r="M78" s="225">
        <v>92.994689542483599</v>
      </c>
      <c r="N78" s="225">
        <v>93.364229742075906</v>
      </c>
      <c r="O78" s="226">
        <f t="shared" si="1"/>
        <v>93.460722895729361</v>
      </c>
    </row>
    <row r="79" spans="2:15" ht="15" customHeight="1" x14ac:dyDescent="0.2">
      <c r="B79" s="224" t="s">
        <v>6283</v>
      </c>
      <c r="C79" s="193"/>
      <c r="D79" s="225"/>
      <c r="E79" s="225"/>
      <c r="F79" s="225"/>
      <c r="G79" s="225">
        <v>99.974000000000004</v>
      </c>
      <c r="H79" s="225">
        <v>39.069362090456103</v>
      </c>
      <c r="I79" s="225">
        <v>0</v>
      </c>
      <c r="J79" s="225">
        <v>98.848954623694198</v>
      </c>
      <c r="K79" s="225">
        <v>99.949814518043596</v>
      </c>
      <c r="L79" s="225">
        <v>99.945718884983194</v>
      </c>
      <c r="M79" s="225">
        <v>98.848954623694198</v>
      </c>
      <c r="N79" s="225">
        <v>99.936041034831504</v>
      </c>
      <c r="O79" s="226">
        <f t="shared" si="1"/>
        <v>90.938977967957541</v>
      </c>
    </row>
    <row r="80" spans="2:15" ht="15" customHeight="1" x14ac:dyDescent="0.2">
      <c r="B80" s="224" t="s">
        <v>39</v>
      </c>
      <c r="C80" s="193">
        <v>72.34</v>
      </c>
      <c r="D80" s="225">
        <v>35.450000000000003</v>
      </c>
      <c r="E80" s="225">
        <v>86.1</v>
      </c>
      <c r="F80" s="225">
        <v>84.617999999999995</v>
      </c>
      <c r="G80" s="225">
        <v>84.891000000000005</v>
      </c>
      <c r="H80" s="225">
        <v>86.495082304526903</v>
      </c>
      <c r="I80" s="225">
        <v>86.582641377936895</v>
      </c>
      <c r="J80" s="225">
        <v>86.6666666666667</v>
      </c>
      <c r="K80" s="225">
        <v>86.617898662551397</v>
      </c>
      <c r="L80" s="225">
        <v>86.446854465352601</v>
      </c>
      <c r="M80" s="225">
        <v>86.6666666666667</v>
      </c>
      <c r="N80" s="225">
        <v>86.519497958980594</v>
      </c>
      <c r="O80" s="226">
        <f t="shared" si="1"/>
        <v>80.782859008556827</v>
      </c>
    </row>
    <row r="81" spans="2:15" ht="15" customHeight="1" x14ac:dyDescent="0.2">
      <c r="B81" s="224" t="s">
        <v>6280</v>
      </c>
      <c r="C81" s="193">
        <v>99.98</v>
      </c>
      <c r="D81" s="232">
        <v>99.99</v>
      </c>
      <c r="E81" s="233">
        <v>99.96</v>
      </c>
      <c r="F81" s="232">
        <v>99.95</v>
      </c>
      <c r="G81" s="232">
        <v>99.95</v>
      </c>
      <c r="H81" s="232">
        <v>99.93</v>
      </c>
      <c r="I81" s="232">
        <v>99.95</v>
      </c>
      <c r="J81" s="232">
        <v>100</v>
      </c>
      <c r="K81" s="232">
        <v>100</v>
      </c>
      <c r="L81" s="232">
        <v>100</v>
      </c>
      <c r="M81" s="232">
        <v>100</v>
      </c>
      <c r="N81" s="232">
        <v>100</v>
      </c>
      <c r="O81" s="226">
        <f t="shared" si="1"/>
        <v>99.975833333333341</v>
      </c>
    </row>
    <row r="82" spans="2:15" ht="15" customHeight="1" x14ac:dyDescent="0.2">
      <c r="B82" s="224" t="s">
        <v>399</v>
      </c>
      <c r="C82" s="193">
        <v>96.84</v>
      </c>
      <c r="D82" s="225">
        <v>90.61</v>
      </c>
      <c r="E82" s="225">
        <v>96.89</v>
      </c>
      <c r="F82" s="225">
        <v>97.962000000000003</v>
      </c>
      <c r="G82" s="225">
        <v>98.058000000000007</v>
      </c>
      <c r="H82" s="225">
        <v>93.7618170795228</v>
      </c>
      <c r="I82" s="225">
        <v>87.967733854159107</v>
      </c>
      <c r="J82" s="225">
        <v>87.491224246431699</v>
      </c>
      <c r="K82" s="225">
        <v>89.3359306560546</v>
      </c>
      <c r="L82" s="225">
        <v>86.331731129781105</v>
      </c>
      <c r="M82" s="225">
        <v>87.491224246431699</v>
      </c>
      <c r="N82" s="225">
        <v>82.347872122403004</v>
      </c>
      <c r="O82" s="226">
        <f t="shared" si="1"/>
        <v>91.257294444565332</v>
      </c>
    </row>
    <row r="83" spans="2:15" ht="15" customHeight="1" x14ac:dyDescent="0.2">
      <c r="B83" s="224" t="s">
        <v>2341</v>
      </c>
      <c r="C83" s="193"/>
      <c r="D83" s="225"/>
      <c r="E83" s="225"/>
      <c r="F83" s="225"/>
      <c r="G83" s="225">
        <v>93.137</v>
      </c>
      <c r="H83" s="225">
        <v>93.519971707819494</v>
      </c>
      <c r="I83" s="225">
        <v>92.804727169205407</v>
      </c>
      <c r="J83" s="225">
        <v>91.891630497685199</v>
      </c>
      <c r="K83" s="225">
        <v>92.425753468028702</v>
      </c>
      <c r="L83" s="225">
        <v>90.245616941706601</v>
      </c>
      <c r="M83" s="225">
        <v>91.891630497685199</v>
      </c>
      <c r="N83" s="225">
        <v>92.057244219185606</v>
      </c>
      <c r="O83" s="226">
        <f t="shared" si="1"/>
        <v>92.246696812664524</v>
      </c>
    </row>
    <row r="84" spans="2:15" ht="15" customHeight="1" x14ac:dyDescent="0.2">
      <c r="B84" s="224" t="s">
        <v>413</v>
      </c>
      <c r="C84" s="193">
        <v>99.95</v>
      </c>
      <c r="D84" s="225">
        <v>99.76</v>
      </c>
      <c r="E84" s="225">
        <v>100</v>
      </c>
      <c r="F84" s="225">
        <v>99.984999999999999</v>
      </c>
      <c r="G84" s="225">
        <v>94.366</v>
      </c>
      <c r="H84" s="225">
        <v>99.963714424232293</v>
      </c>
      <c r="I84" s="225">
        <v>99.688422159312694</v>
      </c>
      <c r="J84" s="225">
        <v>99.623489224844306</v>
      </c>
      <c r="K84" s="225">
        <v>97.7022226319243</v>
      </c>
      <c r="L84" s="225">
        <v>99.939316234233303</v>
      </c>
      <c r="M84" s="225">
        <v>99.623489224844306</v>
      </c>
      <c r="N84" s="225">
        <v>99.793237079857704</v>
      </c>
      <c r="O84" s="226">
        <f t="shared" si="1"/>
        <v>99.199574248270736</v>
      </c>
    </row>
    <row r="85" spans="2:15" ht="15" customHeight="1" x14ac:dyDescent="0.2">
      <c r="B85" s="224" t="s">
        <v>2436</v>
      </c>
      <c r="C85" s="193">
        <v>98.96</v>
      </c>
      <c r="D85" s="225">
        <v>97.42</v>
      </c>
      <c r="E85" s="225">
        <v>99.64</v>
      </c>
      <c r="F85" s="225">
        <v>99.606059119635503</v>
      </c>
      <c r="G85" s="225">
        <v>97.944999999999993</v>
      </c>
      <c r="H85" s="225">
        <v>97.804637284439096</v>
      </c>
      <c r="I85" s="225">
        <v>97.844031943970094</v>
      </c>
      <c r="J85" s="225">
        <v>98.026526442306405</v>
      </c>
      <c r="K85" s="225">
        <v>97.980970815785497</v>
      </c>
      <c r="L85" s="225">
        <v>98.100183088641003</v>
      </c>
      <c r="M85" s="225">
        <v>98.026526442306405</v>
      </c>
      <c r="N85" s="225">
        <v>97.770085613683506</v>
      </c>
      <c r="O85" s="226">
        <f t="shared" si="1"/>
        <v>98.260335062563954</v>
      </c>
    </row>
    <row r="86" spans="2:15" ht="15" customHeight="1" x14ac:dyDescent="0.2">
      <c r="B86" s="224" t="s">
        <v>5046</v>
      </c>
      <c r="C86" s="193">
        <v>99.32</v>
      </c>
      <c r="D86" s="225">
        <v>100</v>
      </c>
      <c r="E86" s="225">
        <v>99.99</v>
      </c>
      <c r="F86" s="225">
        <v>99.344999999999999</v>
      </c>
      <c r="G86" s="225">
        <v>99.893000000000001</v>
      </c>
      <c r="H86" s="225">
        <v>90.526046489198094</v>
      </c>
      <c r="I86" s="225">
        <v>99.109711954898501</v>
      </c>
      <c r="J86" s="225">
        <v>96.872294560185495</v>
      </c>
      <c r="K86" s="225">
        <v>99.977934027777806</v>
      </c>
      <c r="L86" s="225">
        <v>68.331345206093303</v>
      </c>
      <c r="M86" s="225">
        <v>96.872294560185495</v>
      </c>
      <c r="N86" s="225">
        <v>98.582721027479096</v>
      </c>
      <c r="O86" s="226">
        <f t="shared" si="1"/>
        <v>95.735028985484803</v>
      </c>
    </row>
    <row r="87" spans="2:15" ht="15" customHeight="1" x14ac:dyDescent="0.2">
      <c r="B87" s="224" t="s">
        <v>47</v>
      </c>
      <c r="C87" s="193">
        <v>99.92</v>
      </c>
      <c r="D87" s="225">
        <v>99.95</v>
      </c>
      <c r="E87" s="225">
        <v>99.88</v>
      </c>
      <c r="F87" s="225">
        <v>99.88</v>
      </c>
      <c r="G87" s="225">
        <v>99.959000000000003</v>
      </c>
      <c r="H87" s="225">
        <v>99.986015089163203</v>
      </c>
      <c r="I87" s="225">
        <v>99.976704998008898</v>
      </c>
      <c r="J87" s="225">
        <v>99.869431584362104</v>
      </c>
      <c r="K87" s="225">
        <v>99.9807291480289</v>
      </c>
      <c r="L87" s="225">
        <v>99.993506902960306</v>
      </c>
      <c r="M87" s="225">
        <v>99.869431584362104</v>
      </c>
      <c r="N87" s="225">
        <v>99.871701181468197</v>
      </c>
      <c r="O87" s="226">
        <f t="shared" si="1"/>
        <v>99.928043374029471</v>
      </c>
    </row>
    <row r="88" spans="2:15" ht="15" customHeight="1" x14ac:dyDescent="0.2">
      <c r="B88" s="224" t="s">
        <v>421</v>
      </c>
      <c r="C88" s="193">
        <v>51.94</v>
      </c>
      <c r="D88" s="225">
        <v>64.87</v>
      </c>
      <c r="E88" s="225">
        <v>78.319999999999993</v>
      </c>
      <c r="F88" s="225">
        <v>97.308000000000007</v>
      </c>
      <c r="G88" s="225">
        <v>97.253</v>
      </c>
      <c r="H88" s="225">
        <v>97.089827824432604</v>
      </c>
      <c r="I88" s="225">
        <v>97.009029167014106</v>
      </c>
      <c r="J88" s="225">
        <v>90.367768895348803</v>
      </c>
      <c r="K88" s="225">
        <v>84.995218825083498</v>
      </c>
      <c r="L88" s="225">
        <v>80.665800564724606</v>
      </c>
      <c r="M88" s="225">
        <v>90.367768895348803</v>
      </c>
      <c r="N88" s="225">
        <v>94.506031021644304</v>
      </c>
      <c r="O88" s="226">
        <f t="shared" si="1"/>
        <v>85.391037099466402</v>
      </c>
    </row>
    <row r="89" spans="2:15" ht="15" customHeight="1" x14ac:dyDescent="0.2">
      <c r="B89" s="224" t="s">
        <v>3357</v>
      </c>
      <c r="C89" s="193">
        <v>76.069999999999993</v>
      </c>
      <c r="D89" s="225">
        <v>16.39</v>
      </c>
      <c r="E89" s="225">
        <v>0</v>
      </c>
      <c r="F89" s="225">
        <v>0.55600000000000005</v>
      </c>
      <c r="G89" s="225">
        <v>4.5469999999999997</v>
      </c>
      <c r="H89" s="225">
        <v>48.814723508230401</v>
      </c>
      <c r="I89" s="225">
        <v>39.3403673835126</v>
      </c>
      <c r="J89" s="225">
        <v>60</v>
      </c>
      <c r="K89" s="225">
        <v>60</v>
      </c>
      <c r="L89" s="225">
        <v>58.252172939068103</v>
      </c>
      <c r="M89" s="225">
        <v>60</v>
      </c>
      <c r="N89" s="225">
        <v>59.999798387096803</v>
      </c>
      <c r="O89" s="226">
        <f t="shared" si="1"/>
        <v>43.997278383446172</v>
      </c>
    </row>
    <row r="90" spans="2:15" ht="15" customHeight="1" x14ac:dyDescent="0.2">
      <c r="B90" s="224" t="s">
        <v>408</v>
      </c>
      <c r="C90" s="193">
        <v>99.87</v>
      </c>
      <c r="D90" s="225">
        <v>100</v>
      </c>
      <c r="E90" s="225">
        <v>99.82</v>
      </c>
      <c r="F90" s="225">
        <v>99.927999999999997</v>
      </c>
      <c r="G90" s="225">
        <v>99.981999999999999</v>
      </c>
      <c r="H90" s="225">
        <v>99.975462962962993</v>
      </c>
      <c r="I90" s="225">
        <v>99.948634342227606</v>
      </c>
      <c r="J90" s="225">
        <v>99.452091906721606</v>
      </c>
      <c r="K90" s="225">
        <v>99.795859053497907</v>
      </c>
      <c r="L90" s="225">
        <v>89.847168292844799</v>
      </c>
      <c r="M90" s="225">
        <v>99.452091906721606</v>
      </c>
      <c r="N90" s="225">
        <v>99.7529246316209</v>
      </c>
      <c r="O90" s="226">
        <f t="shared" si="1"/>
        <v>98.985352758049785</v>
      </c>
    </row>
    <row r="91" spans="2:15" ht="15" customHeight="1" x14ac:dyDescent="0.2">
      <c r="B91" s="224" t="s">
        <v>2275</v>
      </c>
      <c r="C91" s="193">
        <v>96.44</v>
      </c>
      <c r="D91" s="225">
        <v>98.36</v>
      </c>
      <c r="E91" s="225">
        <v>98.45</v>
      </c>
      <c r="F91" s="225">
        <v>98.63</v>
      </c>
      <c r="G91" s="225">
        <v>98.661000000000001</v>
      </c>
      <c r="H91" s="225">
        <v>98.615390946501805</v>
      </c>
      <c r="I91" s="225">
        <v>83.149729191557199</v>
      </c>
      <c r="J91" s="225">
        <v>99.991364711934196</v>
      </c>
      <c r="K91" s="225">
        <v>86.221794126856693</v>
      </c>
      <c r="L91" s="225">
        <v>87.090257367582694</v>
      </c>
      <c r="M91" s="225">
        <v>99.991364711934196</v>
      </c>
      <c r="N91" s="225">
        <v>99.766961369972094</v>
      </c>
      <c r="O91" s="226">
        <f t="shared" si="1"/>
        <v>95.447321868861579</v>
      </c>
    </row>
    <row r="92" spans="2:15" ht="15" customHeight="1" x14ac:dyDescent="0.2">
      <c r="B92" s="224" t="s">
        <v>2419</v>
      </c>
      <c r="C92" s="193">
        <v>100</v>
      </c>
      <c r="D92" s="225">
        <v>100</v>
      </c>
      <c r="E92" s="225">
        <v>100</v>
      </c>
      <c r="F92" s="225">
        <v>100</v>
      </c>
      <c r="G92" s="225">
        <v>100</v>
      </c>
      <c r="H92" s="225">
        <v>100</v>
      </c>
      <c r="I92" s="225">
        <v>99.9</v>
      </c>
      <c r="J92" s="225">
        <v>84.65</v>
      </c>
      <c r="K92" s="225">
        <v>100</v>
      </c>
      <c r="L92" s="225">
        <v>30.4</v>
      </c>
      <c r="M92" s="225">
        <v>84.7</v>
      </c>
      <c r="N92" s="225">
        <v>100</v>
      </c>
      <c r="O92" s="226">
        <f t="shared" si="1"/>
        <v>91.637500000000003</v>
      </c>
    </row>
    <row r="93" spans="2:15" ht="15" customHeight="1" x14ac:dyDescent="0.2">
      <c r="B93" s="224" t="s">
        <v>2390</v>
      </c>
      <c r="C93" s="193">
        <v>99.24</v>
      </c>
      <c r="D93" s="225">
        <v>99.16</v>
      </c>
      <c r="E93" s="225">
        <v>99.46</v>
      </c>
      <c r="F93" s="225">
        <v>99.418000000000006</v>
      </c>
      <c r="G93" s="225">
        <v>99.308000000000007</v>
      </c>
      <c r="H93" s="225">
        <v>98.825943564576804</v>
      </c>
      <c r="I93" s="225">
        <v>99.053042660979798</v>
      </c>
      <c r="J93" s="225">
        <v>99.138919032275794</v>
      </c>
      <c r="K93" s="225">
        <v>99.341998474001699</v>
      </c>
      <c r="L93" s="225">
        <v>99.378482596921103</v>
      </c>
      <c r="M93" s="225">
        <v>99.138919032275794</v>
      </c>
      <c r="N93" s="225">
        <v>99.104612520759801</v>
      </c>
      <c r="O93" s="226">
        <f t="shared" si="1"/>
        <v>99.213993156815889</v>
      </c>
    </row>
    <row r="94" spans="2:15" ht="15" customHeight="1" x14ac:dyDescent="0.2">
      <c r="B94" s="224" t="s">
        <v>3339</v>
      </c>
      <c r="C94" s="193">
        <v>88.57</v>
      </c>
      <c r="D94" s="225">
        <v>90.26</v>
      </c>
      <c r="E94" s="225">
        <v>93.99</v>
      </c>
      <c r="F94" s="225"/>
      <c r="G94" s="225">
        <v>88.176000000000002</v>
      </c>
      <c r="H94" s="225">
        <v>90.358157877420894</v>
      </c>
      <c r="I94" s="225">
        <v>89.304905595734596</v>
      </c>
      <c r="J94" s="225">
        <v>89.172355029612902</v>
      </c>
      <c r="K94" s="225">
        <v>89.136094413730802</v>
      </c>
      <c r="L94" s="225">
        <v>89.517222236178995</v>
      </c>
      <c r="M94" s="225">
        <v>89.172355029612902</v>
      </c>
      <c r="N94" s="225">
        <v>90.248235489703106</v>
      </c>
      <c r="O94" s="226">
        <f t="shared" si="1"/>
        <v>89.809575061090385</v>
      </c>
    </row>
    <row r="95" spans="2:15" ht="15" customHeight="1" x14ac:dyDescent="0.2">
      <c r="B95" s="224" t="s">
        <v>3343</v>
      </c>
      <c r="C95" s="193">
        <v>96.94</v>
      </c>
      <c r="D95" s="225">
        <v>95.23</v>
      </c>
      <c r="E95" s="225">
        <v>91.85</v>
      </c>
      <c r="F95" s="225">
        <v>73.483000000000004</v>
      </c>
      <c r="G95" s="225">
        <v>86.897000000000006</v>
      </c>
      <c r="H95" s="225">
        <v>67.4741213348766</v>
      </c>
      <c r="I95" s="225">
        <v>91.800700978195493</v>
      </c>
      <c r="J95" s="225">
        <v>95.426752507715904</v>
      </c>
      <c r="K95" s="225">
        <v>83.368275462962799</v>
      </c>
      <c r="L95" s="225">
        <v>68.192867943548507</v>
      </c>
      <c r="M95" s="225">
        <v>95.426752507715904</v>
      </c>
      <c r="N95" s="225">
        <v>89.079595094086102</v>
      </c>
      <c r="O95" s="226">
        <f t="shared" si="1"/>
        <v>86.264088819091796</v>
      </c>
    </row>
    <row r="96" spans="2:15" ht="15" customHeight="1" x14ac:dyDescent="0.2">
      <c r="B96" s="224" t="s">
        <v>2342</v>
      </c>
      <c r="C96" s="193">
        <v>99.5</v>
      </c>
      <c r="D96" s="225">
        <v>99.6</v>
      </c>
      <c r="E96" s="225">
        <v>99.57</v>
      </c>
      <c r="F96" s="225">
        <v>99.183999999999997</v>
      </c>
      <c r="G96" s="225">
        <v>98.423000000000002</v>
      </c>
      <c r="H96" s="225">
        <v>98.204486211754997</v>
      </c>
      <c r="I96" s="225">
        <v>99.610210995532597</v>
      </c>
      <c r="J96" s="225">
        <v>98.755653683574707</v>
      </c>
      <c r="K96" s="225">
        <v>99.413904313694403</v>
      </c>
      <c r="L96" s="225">
        <v>99.476963859020302</v>
      </c>
      <c r="M96" s="225">
        <v>98.755653683574707</v>
      </c>
      <c r="N96" s="225">
        <v>99.408990929042602</v>
      </c>
      <c r="O96" s="226">
        <f t="shared" si="1"/>
        <v>99.158571973016194</v>
      </c>
    </row>
    <row r="97" spans="2:15" ht="15" customHeight="1" x14ac:dyDescent="0.2">
      <c r="B97" s="224" t="s">
        <v>2303</v>
      </c>
      <c r="C97" s="193">
        <v>23.46</v>
      </c>
      <c r="D97" s="225">
        <v>86.77</v>
      </c>
      <c r="E97" s="225">
        <v>99.91</v>
      </c>
      <c r="F97" s="225">
        <v>98.459000000000003</v>
      </c>
      <c r="G97" s="225">
        <v>90.566000000000003</v>
      </c>
      <c r="H97" s="225">
        <v>99.968059413580207</v>
      </c>
      <c r="I97" s="225">
        <v>72.646094683393201</v>
      </c>
      <c r="J97" s="225">
        <v>99.777503858024602</v>
      </c>
      <c r="K97" s="225">
        <v>42.733641975308601</v>
      </c>
      <c r="L97" s="225">
        <v>99.861342592592607</v>
      </c>
      <c r="M97" s="225">
        <v>99.777503858024602</v>
      </c>
      <c r="N97" s="225">
        <v>98.492334976105099</v>
      </c>
      <c r="O97" s="226">
        <f t="shared" si="1"/>
        <v>84.368456779752407</v>
      </c>
    </row>
    <row r="98" spans="2:15" ht="15" customHeight="1" x14ac:dyDescent="0.2">
      <c r="B98" s="224" t="s">
        <v>6271</v>
      </c>
      <c r="C98" s="193"/>
      <c r="D98" s="225"/>
      <c r="E98" s="225"/>
      <c r="F98" s="225"/>
      <c r="G98" s="225"/>
      <c r="H98" s="225">
        <v>89.895686840221799</v>
      </c>
      <c r="I98" s="225"/>
      <c r="J98" s="225">
        <v>97.102968442476296</v>
      </c>
      <c r="K98" s="225">
        <v>98.508387569332598</v>
      </c>
      <c r="L98" s="225">
        <v>97.068981265042396</v>
      </c>
      <c r="M98" s="225">
        <v>97.102968442476296</v>
      </c>
      <c r="N98" s="225">
        <v>97.400092311221897</v>
      </c>
      <c r="O98" s="226">
        <f t="shared" si="1"/>
        <v>96.179847478461895</v>
      </c>
    </row>
    <row r="99" spans="2:15" ht="15" customHeight="1" x14ac:dyDescent="0.2">
      <c r="B99" s="224" t="s">
        <v>3446</v>
      </c>
      <c r="C99" s="193">
        <v>91.28</v>
      </c>
      <c r="D99" s="225">
        <v>92.26</v>
      </c>
      <c r="E99" s="225">
        <v>93.64</v>
      </c>
      <c r="F99" s="225">
        <v>92.405000000000001</v>
      </c>
      <c r="G99" s="225">
        <v>92.474999999999994</v>
      </c>
      <c r="H99" s="225">
        <v>92.875918685517505</v>
      </c>
      <c r="I99" s="225">
        <v>94.033786602824094</v>
      </c>
      <c r="J99" s="225">
        <v>85.244109355505898</v>
      </c>
      <c r="K99" s="225">
        <v>90.090712993350294</v>
      </c>
      <c r="L99" s="225">
        <v>89.844188868512205</v>
      </c>
      <c r="M99" s="225">
        <v>85.244109355505898</v>
      </c>
      <c r="N99" s="225">
        <v>85.303535041213095</v>
      </c>
      <c r="O99" s="226">
        <f t="shared" si="1"/>
        <v>90.391363408535753</v>
      </c>
    </row>
    <row r="100" spans="2:15" ht="15" customHeight="1" x14ac:dyDescent="0.2">
      <c r="B100" s="224" t="s">
        <v>40</v>
      </c>
      <c r="C100" s="193">
        <v>98.33</v>
      </c>
      <c r="D100" s="225">
        <v>99.73</v>
      </c>
      <c r="E100" s="225">
        <v>92.03</v>
      </c>
      <c r="F100" s="225">
        <v>84.421999999999997</v>
      </c>
      <c r="G100" s="225">
        <v>81.656999999999996</v>
      </c>
      <c r="H100" s="225">
        <v>85.539418442416604</v>
      </c>
      <c r="I100" s="225">
        <v>92.465154263023805</v>
      </c>
      <c r="J100" s="225">
        <v>93.613046729664006</v>
      </c>
      <c r="K100" s="225">
        <v>79.493603744329107</v>
      </c>
      <c r="L100" s="225">
        <v>85.8238858611155</v>
      </c>
      <c r="M100" s="225">
        <v>93.613046729664006</v>
      </c>
      <c r="N100" s="225">
        <v>86.955122716894905</v>
      </c>
      <c r="O100" s="226">
        <f t="shared" si="1"/>
        <v>89.47268987392566</v>
      </c>
    </row>
    <row r="101" spans="2:15" ht="15" customHeight="1" x14ac:dyDescent="0.2">
      <c r="B101" s="224" t="s">
        <v>411</v>
      </c>
      <c r="C101" s="193">
        <v>82.79</v>
      </c>
      <c r="D101" s="225">
        <v>82.48</v>
      </c>
      <c r="E101" s="225">
        <v>71.13</v>
      </c>
      <c r="F101" s="225">
        <v>79.239000000000004</v>
      </c>
      <c r="G101" s="225">
        <v>78.959999999999994</v>
      </c>
      <c r="H101" s="225">
        <v>78.9015196853357</v>
      </c>
      <c r="I101" s="225">
        <v>80.057468783693295</v>
      </c>
      <c r="J101" s="225">
        <v>79.908962850045199</v>
      </c>
      <c r="K101" s="225">
        <v>80.413073057813904</v>
      </c>
      <c r="L101" s="225">
        <v>79.9203638138532</v>
      </c>
      <c r="M101" s="225">
        <v>79.908962850045199</v>
      </c>
      <c r="N101" s="225">
        <v>78.335975974007098</v>
      </c>
      <c r="O101" s="226">
        <f t="shared" si="1"/>
        <v>79.337110584566133</v>
      </c>
    </row>
    <row r="102" spans="2:15" ht="15" customHeight="1" x14ac:dyDescent="0.2">
      <c r="B102" s="224" t="s">
        <v>6281</v>
      </c>
      <c r="C102" s="193">
        <v>99.88</v>
      </c>
      <c r="D102" s="225">
        <v>99.59</v>
      </c>
      <c r="E102" s="225">
        <v>84.31</v>
      </c>
      <c r="F102" s="225">
        <v>40.65</v>
      </c>
      <c r="G102" s="225">
        <v>91.68</v>
      </c>
      <c r="H102" s="225">
        <v>68.39</v>
      </c>
      <c r="I102" s="225">
        <v>77.58</v>
      </c>
      <c r="J102" s="225">
        <v>87.21</v>
      </c>
      <c r="K102" s="225">
        <v>17.350000000000001</v>
      </c>
      <c r="L102" s="225">
        <v>15.01</v>
      </c>
      <c r="M102" s="225">
        <v>87.2</v>
      </c>
      <c r="N102" s="225">
        <v>100</v>
      </c>
      <c r="O102" s="226">
        <f t="shared" si="1"/>
        <v>72.404166666666669</v>
      </c>
    </row>
    <row r="103" spans="2:15" ht="15" customHeight="1" x14ac:dyDescent="0.2">
      <c r="B103" s="224" t="s">
        <v>3344</v>
      </c>
      <c r="C103" s="193">
        <v>99.79</v>
      </c>
      <c r="D103" s="225">
        <v>99.92</v>
      </c>
      <c r="E103" s="225">
        <v>100</v>
      </c>
      <c r="F103" s="225">
        <v>99.991</v>
      </c>
      <c r="G103" s="225">
        <v>63.762</v>
      </c>
      <c r="H103" s="225">
        <v>47.558434860298902</v>
      </c>
      <c r="I103" s="225">
        <v>96.448908355865896</v>
      </c>
      <c r="J103" s="225">
        <v>96.800166633832504</v>
      </c>
      <c r="K103" s="225">
        <v>96.806036505978796</v>
      </c>
      <c r="L103" s="225">
        <v>96.804815196115797</v>
      </c>
      <c r="M103" s="225">
        <v>96.800166633832504</v>
      </c>
      <c r="N103" s="225">
        <v>80.961487804723006</v>
      </c>
      <c r="O103" s="226">
        <f t="shared" si="1"/>
        <v>89.636917999220614</v>
      </c>
    </row>
    <row r="104" spans="2:15" ht="15" customHeight="1" x14ac:dyDescent="0.2">
      <c r="B104" s="224" t="s">
        <v>3387</v>
      </c>
      <c r="C104" s="193">
        <v>99.93</v>
      </c>
      <c r="D104" s="225">
        <v>100</v>
      </c>
      <c r="E104" s="225">
        <v>83.8</v>
      </c>
      <c r="F104" s="225">
        <v>94.953000000000003</v>
      </c>
      <c r="G104" s="225">
        <v>99.992000000000004</v>
      </c>
      <c r="H104" s="225">
        <v>89.768386562891493</v>
      </c>
      <c r="I104" s="225">
        <v>99.803708248921794</v>
      </c>
      <c r="J104" s="225">
        <v>98.021904634102896</v>
      </c>
      <c r="K104" s="225">
        <v>99.470871354446103</v>
      </c>
      <c r="L104" s="225">
        <v>99.633509298218698</v>
      </c>
      <c r="M104" s="225">
        <v>98.021904634102896</v>
      </c>
      <c r="N104" s="225">
        <v>99.963276799473505</v>
      </c>
      <c r="O104" s="226">
        <f t="shared" si="1"/>
        <v>96.946546794346446</v>
      </c>
    </row>
    <row r="105" spans="2:15" ht="15" customHeight="1" x14ac:dyDescent="0.2">
      <c r="B105" s="224" t="s">
        <v>179</v>
      </c>
      <c r="C105" s="193">
        <v>99.95</v>
      </c>
      <c r="D105" s="225">
        <v>99.89</v>
      </c>
      <c r="E105" s="225">
        <v>99.87</v>
      </c>
      <c r="F105" s="225">
        <v>99.988</v>
      </c>
      <c r="G105" s="225">
        <v>95.653999999999996</v>
      </c>
      <c r="H105" s="225">
        <v>98.926476400180505</v>
      </c>
      <c r="I105" s="225">
        <v>99.929073054171397</v>
      </c>
      <c r="J105" s="225">
        <v>99.999966124661299</v>
      </c>
      <c r="K105" s="225">
        <v>99.999974593495907</v>
      </c>
      <c r="L105" s="225">
        <v>99.992873430078404</v>
      </c>
      <c r="M105" s="225">
        <v>99.999966124661299</v>
      </c>
      <c r="N105" s="225">
        <v>99.999865227146898</v>
      </c>
      <c r="O105" s="226">
        <f t="shared" si="1"/>
        <v>99.516682912866315</v>
      </c>
    </row>
    <row r="106" spans="2:15" ht="15" customHeight="1" x14ac:dyDescent="0.2">
      <c r="B106" s="224" t="s">
        <v>56</v>
      </c>
      <c r="C106" s="193">
        <v>98.62</v>
      </c>
      <c r="D106" s="225">
        <v>98.28</v>
      </c>
      <c r="E106" s="225">
        <v>98.59</v>
      </c>
      <c r="F106" s="225">
        <v>99.183999999999997</v>
      </c>
      <c r="G106" s="225">
        <v>99.454999999999998</v>
      </c>
      <c r="H106" s="225">
        <v>99.093598446372397</v>
      </c>
      <c r="I106" s="225">
        <v>99.135805619829497</v>
      </c>
      <c r="J106" s="225">
        <v>97.102497297753899</v>
      </c>
      <c r="K106" s="225">
        <v>99.333498716680296</v>
      </c>
      <c r="L106" s="225">
        <v>99.002977878347195</v>
      </c>
      <c r="M106" s="225">
        <v>97.102497297753899</v>
      </c>
      <c r="N106" s="225">
        <v>94.4242845659777</v>
      </c>
      <c r="O106" s="226">
        <f t="shared" si="1"/>
        <v>98.277013318559582</v>
      </c>
    </row>
    <row r="107" spans="2:15" ht="15" customHeight="1" x14ac:dyDescent="0.2">
      <c r="B107" s="224" t="s">
        <v>2280</v>
      </c>
      <c r="C107" s="193">
        <v>69.44</v>
      </c>
      <c r="D107" s="225">
        <v>96.94</v>
      </c>
      <c r="E107" s="225">
        <v>99.12</v>
      </c>
      <c r="F107" s="225">
        <v>99.911000000000001</v>
      </c>
      <c r="G107" s="225">
        <v>99.739000000000004</v>
      </c>
      <c r="H107" s="225">
        <v>99.785984791915695</v>
      </c>
      <c r="I107" s="225">
        <v>99.498499344818399</v>
      </c>
      <c r="J107" s="225">
        <v>98.276584279171601</v>
      </c>
      <c r="K107" s="225">
        <v>99.899688300824195</v>
      </c>
      <c r="L107" s="225">
        <v>83.994397835009707</v>
      </c>
      <c r="M107" s="225">
        <v>98.276584279171601</v>
      </c>
      <c r="N107" s="225">
        <v>96.369941611746995</v>
      </c>
      <c r="O107" s="226">
        <f t="shared" si="1"/>
        <v>95.104306703554855</v>
      </c>
    </row>
    <row r="108" spans="2:15" ht="15" customHeight="1" x14ac:dyDescent="0.2">
      <c r="B108" s="224" t="s">
        <v>44</v>
      </c>
      <c r="C108" s="193">
        <v>99.04</v>
      </c>
      <c r="D108" s="225">
        <v>98.23</v>
      </c>
      <c r="E108" s="225">
        <v>100</v>
      </c>
      <c r="F108" s="225">
        <v>100</v>
      </c>
      <c r="G108" s="225">
        <v>99.998999999999995</v>
      </c>
      <c r="H108" s="225">
        <v>92.729089506172897</v>
      </c>
      <c r="I108" s="225">
        <v>100</v>
      </c>
      <c r="J108" s="225">
        <v>99.918557098765405</v>
      </c>
      <c r="K108" s="225">
        <v>100</v>
      </c>
      <c r="L108" s="225">
        <v>100</v>
      </c>
      <c r="M108" s="225">
        <v>99.918557098765405</v>
      </c>
      <c r="N108" s="225">
        <v>96.264702807646302</v>
      </c>
      <c r="O108" s="226">
        <f t="shared" si="1"/>
        <v>98.841658875945825</v>
      </c>
    </row>
    <row r="109" spans="2:15" ht="15" customHeight="1" x14ac:dyDescent="0.2">
      <c r="B109" s="224" t="s">
        <v>3358</v>
      </c>
      <c r="C109" s="193">
        <v>95.02</v>
      </c>
      <c r="D109" s="225">
        <v>97.39</v>
      </c>
      <c r="E109" s="225">
        <v>98</v>
      </c>
      <c r="F109" s="225">
        <v>97.593000000000004</v>
      </c>
      <c r="G109" s="225">
        <v>95.834999999999994</v>
      </c>
      <c r="H109" s="225">
        <v>97.830768828602999</v>
      </c>
      <c r="I109" s="225">
        <v>97.566531734666299</v>
      </c>
      <c r="J109" s="225">
        <v>96.481307506405798</v>
      </c>
      <c r="K109" s="225">
        <v>96.720870964107306</v>
      </c>
      <c r="L109" s="225">
        <v>95.260981809754298</v>
      </c>
      <c r="M109" s="225">
        <v>96.481307506405798</v>
      </c>
      <c r="N109" s="225">
        <v>95.889507922218399</v>
      </c>
      <c r="O109" s="226">
        <f t="shared" si="1"/>
        <v>96.672439689346746</v>
      </c>
    </row>
    <row r="110" spans="2:15" ht="15" customHeight="1" x14ac:dyDescent="0.2">
      <c r="B110" s="224" t="s">
        <v>3452</v>
      </c>
      <c r="C110" s="193">
        <v>99.84</v>
      </c>
      <c r="D110" s="225">
        <v>99.81</v>
      </c>
      <c r="E110" s="225">
        <v>99.96</v>
      </c>
      <c r="F110" s="225">
        <v>98.194000000000003</v>
      </c>
      <c r="G110" s="225">
        <v>99.456000000000003</v>
      </c>
      <c r="H110" s="225">
        <v>98.6076388888888</v>
      </c>
      <c r="I110" s="225">
        <v>98.343528652500297</v>
      </c>
      <c r="J110" s="225">
        <v>99.420538470017704</v>
      </c>
      <c r="K110" s="225">
        <v>94.534525726554705</v>
      </c>
      <c r="L110" s="225">
        <v>98.109244324970106</v>
      </c>
      <c r="M110" s="225">
        <v>99.420538470017704</v>
      </c>
      <c r="N110" s="225">
        <v>93.152287079706497</v>
      </c>
      <c r="O110" s="226">
        <f t="shared" si="1"/>
        <v>98.237358467721322</v>
      </c>
    </row>
    <row r="111" spans="2:15" ht="15" customHeight="1" x14ac:dyDescent="0.2">
      <c r="B111" s="224" t="s">
        <v>6263</v>
      </c>
      <c r="C111" s="193">
        <v>98.79</v>
      </c>
      <c r="D111" s="225">
        <v>93.36</v>
      </c>
      <c r="E111" s="225">
        <v>95.81</v>
      </c>
      <c r="F111" s="225">
        <v>99.090999999999994</v>
      </c>
      <c r="G111" s="225">
        <v>98.650999999999996</v>
      </c>
      <c r="H111" s="225">
        <v>98.511892068836502</v>
      </c>
      <c r="I111" s="225">
        <v>99.300928188696901</v>
      </c>
      <c r="J111" s="225">
        <v>99.467050130939</v>
      </c>
      <c r="K111" s="225">
        <v>93.877824795865195</v>
      </c>
      <c r="L111" s="225">
        <v>99.994556904167098</v>
      </c>
      <c r="M111" s="225">
        <v>99.467050130939</v>
      </c>
      <c r="N111" s="225">
        <v>98.384384843054207</v>
      </c>
      <c r="O111" s="226">
        <f t="shared" si="1"/>
        <v>97.892140588541508</v>
      </c>
    </row>
    <row r="112" spans="2:15" ht="15" customHeight="1" x14ac:dyDescent="0.2">
      <c r="B112" s="224" t="s">
        <v>422</v>
      </c>
      <c r="C112" s="193">
        <v>82.62</v>
      </c>
      <c r="D112" s="225">
        <v>81.11</v>
      </c>
      <c r="E112" s="225">
        <v>82.14</v>
      </c>
      <c r="F112" s="225">
        <v>85.611000000000004</v>
      </c>
      <c r="G112" s="225">
        <v>92.783000000000001</v>
      </c>
      <c r="H112" s="225">
        <v>93.352456597221902</v>
      </c>
      <c r="I112" s="225">
        <v>81.806634557944705</v>
      </c>
      <c r="J112" s="225">
        <v>79.911133294753199</v>
      </c>
      <c r="K112" s="225">
        <v>79.693802670424105</v>
      </c>
      <c r="L112" s="225">
        <v>82.217875877389403</v>
      </c>
      <c r="M112" s="225">
        <v>79.911133294753199</v>
      </c>
      <c r="N112" s="225">
        <v>79.9897574111409</v>
      </c>
      <c r="O112" s="226">
        <f t="shared" si="1"/>
        <v>83.428899475302288</v>
      </c>
    </row>
    <row r="113" spans="2:15" ht="15" customHeight="1" x14ac:dyDescent="0.2">
      <c r="B113" s="224" t="s">
        <v>3388</v>
      </c>
      <c r="C113" s="193"/>
      <c r="D113" s="225"/>
      <c r="E113" s="225"/>
      <c r="F113" s="225"/>
      <c r="G113" s="225">
        <v>82.915999999999997</v>
      </c>
      <c r="H113" s="225">
        <v>82.280481362772903</v>
      </c>
      <c r="I113" s="225">
        <v>48.314533139982899</v>
      </c>
      <c r="J113" s="225">
        <v>63.795537918871297</v>
      </c>
      <c r="K113" s="225">
        <v>34.405304702476897</v>
      </c>
      <c r="L113" s="225">
        <v>58.417648916197102</v>
      </c>
      <c r="M113" s="225">
        <v>63.795537918871297</v>
      </c>
      <c r="N113" s="225">
        <v>51.701142259771302</v>
      </c>
      <c r="O113" s="226">
        <f t="shared" si="1"/>
        <v>60.703273277367956</v>
      </c>
    </row>
    <row r="114" spans="2:15" ht="15" customHeight="1" x14ac:dyDescent="0.2">
      <c r="B114" s="224" t="s">
        <v>3359</v>
      </c>
      <c r="C114" s="193">
        <v>100</v>
      </c>
      <c r="D114" s="225">
        <v>100</v>
      </c>
      <c r="E114" s="225">
        <v>99.96</v>
      </c>
      <c r="F114" s="225">
        <v>100</v>
      </c>
      <c r="G114" s="225">
        <v>99.832999999999998</v>
      </c>
      <c r="H114" s="225">
        <v>100</v>
      </c>
      <c r="I114" s="225">
        <v>99.294562051971397</v>
      </c>
      <c r="J114" s="225">
        <v>100</v>
      </c>
      <c r="K114" s="225">
        <v>100</v>
      </c>
      <c r="L114" s="225">
        <v>100</v>
      </c>
      <c r="M114" s="225">
        <v>100</v>
      </c>
      <c r="N114" s="225">
        <v>100</v>
      </c>
      <c r="O114" s="226">
        <f t="shared" si="1"/>
        <v>99.923963504330956</v>
      </c>
    </row>
    <row r="115" spans="2:15" ht="15" customHeight="1" x14ac:dyDescent="0.2">
      <c r="B115" s="224" t="s">
        <v>78</v>
      </c>
      <c r="C115" s="193">
        <v>99.69</v>
      </c>
      <c r="D115" s="225">
        <v>99.67</v>
      </c>
      <c r="E115" s="225">
        <v>99.69</v>
      </c>
      <c r="F115" s="225">
        <v>74.099000000000004</v>
      </c>
      <c r="G115" s="225">
        <v>94.875</v>
      </c>
      <c r="H115" s="225">
        <v>99.849278322440099</v>
      </c>
      <c r="I115" s="225">
        <v>99.982813854334907</v>
      </c>
      <c r="J115" s="225">
        <v>18.092801379811199</v>
      </c>
      <c r="K115" s="225">
        <v>99.995620763737605</v>
      </c>
      <c r="L115" s="225">
        <v>16.461356794808701</v>
      </c>
      <c r="M115" s="225">
        <v>18.092801379811199</v>
      </c>
      <c r="N115" s="225">
        <v>8.0734576686110504</v>
      </c>
      <c r="O115" s="226">
        <f t="shared" si="1"/>
        <v>69.04767751362958</v>
      </c>
    </row>
    <row r="116" spans="2:15" ht="15" customHeight="1" x14ac:dyDescent="0.2">
      <c r="B116" s="224" t="s">
        <v>3360</v>
      </c>
      <c r="C116" s="193">
        <v>95.38</v>
      </c>
      <c r="D116" s="225">
        <v>88.46</v>
      </c>
      <c r="E116" s="225">
        <v>67.900000000000006</v>
      </c>
      <c r="F116" s="225">
        <v>78.180000000000007</v>
      </c>
      <c r="G116" s="225">
        <v>95.682000000000002</v>
      </c>
      <c r="H116" s="225">
        <v>99.948011101898103</v>
      </c>
      <c r="I116" s="225">
        <v>99.460448652793602</v>
      </c>
      <c r="J116" s="225">
        <v>99.9666372996127</v>
      </c>
      <c r="K116" s="225">
        <v>99.940376819605802</v>
      </c>
      <c r="L116" s="225">
        <v>99.892158272258698</v>
      </c>
      <c r="M116" s="225">
        <v>99.9666372996127</v>
      </c>
      <c r="N116" s="225">
        <v>99.8447703240072</v>
      </c>
      <c r="O116" s="226">
        <f t="shared" si="1"/>
        <v>93.718419980815739</v>
      </c>
    </row>
    <row r="117" spans="2:15" ht="15" customHeight="1" x14ac:dyDescent="0.2">
      <c r="B117" s="224" t="s">
        <v>23</v>
      </c>
      <c r="C117" s="193">
        <v>96.26</v>
      </c>
      <c r="D117" s="225">
        <v>92.48</v>
      </c>
      <c r="E117" s="225">
        <v>95.74</v>
      </c>
      <c r="F117" s="225">
        <v>96.975999999999999</v>
      </c>
      <c r="G117" s="225">
        <v>98.909000000000006</v>
      </c>
      <c r="H117" s="225">
        <v>98.744753835550895</v>
      </c>
      <c r="I117" s="225">
        <v>96.672810678469901</v>
      </c>
      <c r="J117" s="225">
        <v>85.688582769308198</v>
      </c>
      <c r="K117" s="225">
        <v>87.8785209369982</v>
      </c>
      <c r="L117" s="225">
        <v>85.963453929719293</v>
      </c>
      <c r="M117" s="225">
        <v>85.688582769308198</v>
      </c>
      <c r="N117" s="225">
        <v>84.921713311911802</v>
      </c>
      <c r="O117" s="226">
        <f t="shared" si="1"/>
        <v>92.160284852605557</v>
      </c>
    </row>
    <row r="118" spans="2:15" ht="15" customHeight="1" x14ac:dyDescent="0.2">
      <c r="B118" s="224" t="s">
        <v>3361</v>
      </c>
      <c r="C118" s="193"/>
      <c r="D118" s="225"/>
      <c r="E118" s="225"/>
      <c r="F118" s="225"/>
      <c r="G118" s="225"/>
      <c r="H118" s="225"/>
      <c r="I118" s="225"/>
      <c r="J118" s="225">
        <v>4.7619047619047601</v>
      </c>
      <c r="K118" s="225">
        <v>4.7619047619047601</v>
      </c>
      <c r="L118" s="225">
        <v>4.7619047619047601</v>
      </c>
      <c r="M118" s="225">
        <v>4.7619047619047601</v>
      </c>
      <c r="N118" s="225">
        <v>4.7619047619047601</v>
      </c>
      <c r="O118" s="226">
        <f t="shared" si="1"/>
        <v>4.7619047619047601</v>
      </c>
    </row>
    <row r="119" spans="2:15" ht="15" customHeight="1" x14ac:dyDescent="0.2">
      <c r="B119" s="224" t="s">
        <v>3389</v>
      </c>
      <c r="C119" s="193">
        <v>97.7</v>
      </c>
      <c r="D119" s="225">
        <v>97.06</v>
      </c>
      <c r="E119" s="225">
        <v>97.7</v>
      </c>
      <c r="F119" s="225">
        <v>98.081999999999994</v>
      </c>
      <c r="G119" s="225">
        <v>96.855000000000004</v>
      </c>
      <c r="H119" s="225">
        <v>98.043145090846096</v>
      </c>
      <c r="I119" s="225">
        <v>90.413656209846195</v>
      </c>
      <c r="J119" s="225">
        <v>96.364680875844101</v>
      </c>
      <c r="K119" s="225">
        <v>97.1064233737428</v>
      </c>
      <c r="L119" s="225">
        <v>95.145366636798201</v>
      </c>
      <c r="M119" s="225">
        <v>96.364680875844101</v>
      </c>
      <c r="N119" s="225">
        <v>96.997295273438397</v>
      </c>
      <c r="O119" s="226">
        <f t="shared" si="1"/>
        <v>96.486020694696663</v>
      </c>
    </row>
    <row r="120" spans="2:15" ht="15" customHeight="1" x14ac:dyDescent="0.2">
      <c r="B120" s="224" t="s">
        <v>439</v>
      </c>
      <c r="C120" s="193">
        <v>99.86</v>
      </c>
      <c r="D120" s="225">
        <v>99.79</v>
      </c>
      <c r="E120" s="225">
        <v>99.96</v>
      </c>
      <c r="F120" s="225">
        <v>99.965999999999994</v>
      </c>
      <c r="G120" s="225">
        <v>98.932000000000002</v>
      </c>
      <c r="H120" s="225">
        <v>98.446535244922103</v>
      </c>
      <c r="I120" s="225">
        <v>98.785293097467502</v>
      </c>
      <c r="J120" s="225">
        <v>89.856847371565095</v>
      </c>
      <c r="K120" s="225">
        <v>85.841470085969704</v>
      </c>
      <c r="L120" s="225">
        <v>96.978156193394398</v>
      </c>
      <c r="M120" s="225">
        <v>89.856847371565095</v>
      </c>
      <c r="N120" s="225">
        <v>99.881331415962904</v>
      </c>
      <c r="O120" s="226">
        <f t="shared" si="1"/>
        <v>96.512873398403897</v>
      </c>
    </row>
    <row r="121" spans="2:15" ht="15" customHeight="1" x14ac:dyDescent="0.2">
      <c r="B121" s="224" t="s">
        <v>6264</v>
      </c>
      <c r="C121" s="193">
        <v>99.46</v>
      </c>
      <c r="D121" s="225">
        <v>99.17</v>
      </c>
      <c r="E121" s="225">
        <v>98.81</v>
      </c>
      <c r="F121" s="225">
        <v>99.314999999999998</v>
      </c>
      <c r="G121" s="225">
        <v>95.171999999999997</v>
      </c>
      <c r="H121" s="225">
        <v>54.056870251661799</v>
      </c>
      <c r="I121" s="225">
        <v>92.5021152122969</v>
      </c>
      <c r="J121" s="225">
        <v>91.643981481481205</v>
      </c>
      <c r="K121" s="225">
        <v>89.442734139518706</v>
      </c>
      <c r="L121" s="225">
        <v>93.417465076739404</v>
      </c>
      <c r="M121" s="225">
        <v>91.643981481481205</v>
      </c>
      <c r="N121" s="225">
        <v>92.931308013969399</v>
      </c>
      <c r="O121" s="226">
        <f t="shared" si="1"/>
        <v>91.463787971429056</v>
      </c>
    </row>
    <row r="122" spans="2:15" ht="15" customHeight="1" x14ac:dyDescent="0.2">
      <c r="B122" s="224" t="s">
        <v>6267</v>
      </c>
      <c r="C122" s="193">
        <v>99.82</v>
      </c>
      <c r="D122" s="225">
        <v>92.08</v>
      </c>
      <c r="E122" s="225">
        <v>75.11</v>
      </c>
      <c r="F122" s="225">
        <v>98.091999999999999</v>
      </c>
      <c r="G122" s="225">
        <v>96.881</v>
      </c>
      <c r="H122" s="225">
        <v>70.585924919484697</v>
      </c>
      <c r="I122" s="225">
        <v>33.041481611344899</v>
      </c>
      <c r="J122" s="225">
        <v>43.099842324208304</v>
      </c>
      <c r="K122" s="225">
        <v>29.434153582930801</v>
      </c>
      <c r="L122" s="225">
        <v>43.383924861046196</v>
      </c>
      <c r="M122" s="225">
        <v>43.099842324208304</v>
      </c>
      <c r="N122" s="225">
        <v>39.538853501116797</v>
      </c>
      <c r="O122" s="226">
        <f t="shared" si="1"/>
        <v>63.680585260361674</v>
      </c>
    </row>
    <row r="123" spans="2:15" ht="15" customHeight="1" x14ac:dyDescent="0.2">
      <c r="B123" s="224" t="s">
        <v>4059</v>
      </c>
      <c r="C123" s="193"/>
      <c r="D123" s="225"/>
      <c r="E123" s="225"/>
      <c r="F123" s="225"/>
      <c r="G123" s="225">
        <v>94.724999999999994</v>
      </c>
      <c r="H123" s="225">
        <v>92.710559819688001</v>
      </c>
      <c r="I123" s="225">
        <v>96.829055445513404</v>
      </c>
      <c r="J123" s="225">
        <v>62.848345110461402</v>
      </c>
      <c r="K123" s="225">
        <v>97.0689750367263</v>
      </c>
      <c r="L123" s="225">
        <v>67.902645137709996</v>
      </c>
      <c r="M123" s="225">
        <v>62.848345110461402</v>
      </c>
      <c r="N123" s="225">
        <v>63.153260194617403</v>
      </c>
      <c r="O123" s="226">
        <f t="shared" si="1"/>
        <v>79.760773231897247</v>
      </c>
    </row>
    <row r="124" spans="2:15" ht="15" customHeight="1" x14ac:dyDescent="0.2">
      <c r="B124" s="224" t="s">
        <v>2300</v>
      </c>
      <c r="C124" s="193"/>
      <c r="D124" s="225"/>
      <c r="E124" s="225"/>
      <c r="F124" s="225"/>
      <c r="G124" s="225">
        <v>93.236999999999995</v>
      </c>
      <c r="H124" s="225">
        <v>75.0315608677586</v>
      </c>
      <c r="I124" s="225">
        <v>90.448313717719003</v>
      </c>
      <c r="J124" s="225">
        <v>83.4503311471193</v>
      </c>
      <c r="K124" s="225">
        <v>18.111670718237701</v>
      </c>
      <c r="L124" s="225">
        <v>39.702334487868796</v>
      </c>
      <c r="M124" s="225">
        <v>83.4503311471193</v>
      </c>
      <c r="N124" s="225">
        <v>73.701572456192807</v>
      </c>
      <c r="O124" s="226">
        <f t="shared" si="1"/>
        <v>69.641639317751938</v>
      </c>
    </row>
    <row r="125" spans="2:15" ht="15" customHeight="1" x14ac:dyDescent="0.2">
      <c r="B125" s="224" t="s">
        <v>2296</v>
      </c>
      <c r="C125" s="193"/>
      <c r="D125" s="225"/>
      <c r="E125" s="225"/>
      <c r="F125" s="225"/>
      <c r="G125" s="225">
        <v>66.921999999999997</v>
      </c>
      <c r="H125" s="225">
        <v>66.044932156999707</v>
      </c>
      <c r="I125" s="225">
        <v>66.989162778115897</v>
      </c>
      <c r="J125" s="225">
        <v>68.109761920737199</v>
      </c>
      <c r="K125" s="225">
        <v>70.557699085467704</v>
      </c>
      <c r="L125" s="225">
        <v>67.713253195374307</v>
      </c>
      <c r="M125" s="225">
        <v>68.109761920737199</v>
      </c>
      <c r="N125" s="225">
        <v>54.099468317663103</v>
      </c>
      <c r="O125" s="226">
        <f t="shared" si="1"/>
        <v>66.068254921886876</v>
      </c>
    </row>
    <row r="126" spans="2:15" ht="15" customHeight="1" x14ac:dyDescent="0.2">
      <c r="B126" s="224" t="s">
        <v>3440</v>
      </c>
      <c r="C126" s="193">
        <v>97.03</v>
      </c>
      <c r="D126" s="225">
        <v>98.57</v>
      </c>
      <c r="E126" s="225">
        <v>99</v>
      </c>
      <c r="F126" s="225">
        <v>98.061999999999998</v>
      </c>
      <c r="G126" s="225">
        <v>90.863</v>
      </c>
      <c r="H126" s="225">
        <v>87.685710305212694</v>
      </c>
      <c r="I126" s="225">
        <v>72.769188487322594</v>
      </c>
      <c r="J126" s="225">
        <v>96.874136231138493</v>
      </c>
      <c r="K126" s="225">
        <v>67.671073388202998</v>
      </c>
      <c r="L126" s="225">
        <v>96.743190378999202</v>
      </c>
      <c r="M126" s="225">
        <v>96.874136231138493</v>
      </c>
      <c r="N126" s="225">
        <v>82.223406594318206</v>
      </c>
      <c r="O126" s="226">
        <f t="shared" si="1"/>
        <v>90.363820134694393</v>
      </c>
    </row>
    <row r="127" spans="2:15" ht="15" customHeight="1" x14ac:dyDescent="0.2">
      <c r="B127" s="224" t="s">
        <v>2306</v>
      </c>
      <c r="C127" s="193"/>
      <c r="D127" s="225"/>
      <c r="E127" s="225"/>
      <c r="F127" s="225"/>
      <c r="G127" s="225">
        <v>98.399000000000001</v>
      </c>
      <c r="H127" s="225">
        <v>22.064544753086398</v>
      </c>
      <c r="I127" s="225">
        <v>99.963122488323904</v>
      </c>
      <c r="J127" s="225">
        <v>99.994007201646099</v>
      </c>
      <c r="K127" s="225">
        <v>100</v>
      </c>
      <c r="L127" s="225">
        <v>99.996076354947405</v>
      </c>
      <c r="M127" s="225">
        <v>99.994007201646099</v>
      </c>
      <c r="N127" s="225">
        <v>100</v>
      </c>
      <c r="O127" s="226">
        <f t="shared" si="1"/>
        <v>90.051344749956243</v>
      </c>
    </row>
    <row r="128" spans="2:15" ht="15" customHeight="1" x14ac:dyDescent="0.2">
      <c r="B128" s="224" t="s">
        <v>2307</v>
      </c>
      <c r="C128" s="193"/>
      <c r="D128" s="225"/>
      <c r="E128" s="225"/>
      <c r="F128" s="225"/>
      <c r="G128" s="225">
        <v>24.548999999999999</v>
      </c>
      <c r="H128" s="225">
        <v>23.2177409781576</v>
      </c>
      <c r="I128" s="225">
        <v>22.016648381735699</v>
      </c>
      <c r="J128" s="225">
        <v>74.621846064814804</v>
      </c>
      <c r="K128" s="225">
        <v>4.4117647058823497</v>
      </c>
      <c r="L128" s="225">
        <v>59.214442116452197</v>
      </c>
      <c r="M128" s="225">
        <v>74.621846064814804</v>
      </c>
      <c r="N128" s="225">
        <v>64.572512562372395</v>
      </c>
      <c r="O128" s="226">
        <f t="shared" si="1"/>
        <v>43.403225109278736</v>
      </c>
    </row>
    <row r="129" spans="2:15" ht="15" customHeight="1" x14ac:dyDescent="0.2">
      <c r="B129" s="224" t="s">
        <v>48</v>
      </c>
      <c r="C129" s="193">
        <v>79.81</v>
      </c>
      <c r="D129" s="225">
        <v>99.36</v>
      </c>
      <c r="E129" s="225">
        <v>99.92</v>
      </c>
      <c r="F129" s="225">
        <v>99.950999999999993</v>
      </c>
      <c r="G129" s="225">
        <v>99.236000000000004</v>
      </c>
      <c r="H129" s="225">
        <v>99.651492694732994</v>
      </c>
      <c r="I129" s="225">
        <v>99.489291094007598</v>
      </c>
      <c r="J129" s="225">
        <v>99.260444977351</v>
      </c>
      <c r="K129" s="225">
        <v>99.943748889777396</v>
      </c>
      <c r="L129" s="225">
        <v>96.434833584744297</v>
      </c>
      <c r="M129" s="225">
        <v>99.260444977351</v>
      </c>
      <c r="N129" s="225">
        <v>99.949158415203001</v>
      </c>
      <c r="O129" s="226">
        <f t="shared" si="1"/>
        <v>97.688867886097285</v>
      </c>
    </row>
    <row r="130" spans="2:15" ht="15" customHeight="1" x14ac:dyDescent="0.2">
      <c r="B130" s="224" t="s">
        <v>440</v>
      </c>
      <c r="C130" s="193">
        <v>99.46</v>
      </c>
      <c r="D130" s="225">
        <v>99.17</v>
      </c>
      <c r="E130" s="225">
        <v>98.81</v>
      </c>
      <c r="F130" s="225">
        <v>99.314999999999998</v>
      </c>
      <c r="G130" s="225">
        <v>95.173000000000002</v>
      </c>
      <c r="H130" s="225">
        <v>54.056912878787799</v>
      </c>
      <c r="I130" s="225">
        <v>92.498044965786903</v>
      </c>
      <c r="J130" s="225">
        <v>91.6436295828656</v>
      </c>
      <c r="K130" s="225">
        <v>89.441236489289096</v>
      </c>
      <c r="L130" s="225">
        <v>93.415531886970101</v>
      </c>
      <c r="M130" s="225">
        <v>91.6436295828656</v>
      </c>
      <c r="N130" s="225">
        <v>92.934841243980998</v>
      </c>
      <c r="O130" s="226">
        <f t="shared" si="1"/>
        <v>91.463485552545521</v>
      </c>
    </row>
    <row r="131" spans="2:15" ht="15" customHeight="1" x14ac:dyDescent="0.2">
      <c r="B131" s="224" t="s">
        <v>6272</v>
      </c>
      <c r="C131" s="193"/>
      <c r="D131" s="225"/>
      <c r="E131" s="225"/>
      <c r="F131" s="225"/>
      <c r="G131" s="225"/>
      <c r="H131" s="225"/>
      <c r="I131" s="225">
        <v>88.792987683750866</v>
      </c>
      <c r="J131" s="225">
        <v>96.678373934449596</v>
      </c>
      <c r="K131" s="225"/>
      <c r="L131" s="225">
        <v>92.902430644450106</v>
      </c>
      <c r="M131" s="225">
        <v>96.678373934449596</v>
      </c>
      <c r="N131" s="225">
        <v>98.798116412783401</v>
      </c>
      <c r="O131" s="226">
        <f t="shared" si="1"/>
        <v>94.770056521976727</v>
      </c>
    </row>
    <row r="132" spans="2:15" ht="15" customHeight="1" x14ac:dyDescent="0.2">
      <c r="B132" s="224" t="s">
        <v>3315</v>
      </c>
      <c r="C132" s="193">
        <v>44.89</v>
      </c>
      <c r="D132" s="225">
        <v>47.64</v>
      </c>
      <c r="E132" s="225">
        <v>49.18</v>
      </c>
      <c r="F132" s="225">
        <v>50.084000000000003</v>
      </c>
      <c r="G132" s="225">
        <v>49.366999999999997</v>
      </c>
      <c r="H132" s="225">
        <v>45.945165895061699</v>
      </c>
      <c r="I132" s="225">
        <v>33.9527628434886</v>
      </c>
      <c r="J132" s="225">
        <v>48.7133526234568</v>
      </c>
      <c r="K132" s="225">
        <v>47.0203389190821</v>
      </c>
      <c r="L132" s="225">
        <v>47.294987679211502</v>
      </c>
      <c r="M132" s="225">
        <v>48.7133526234568</v>
      </c>
      <c r="N132" s="225">
        <v>47.596751792114702</v>
      </c>
      <c r="O132" s="226">
        <f t="shared" si="1"/>
        <v>46.699809364656012</v>
      </c>
    </row>
    <row r="133" spans="2:15" ht="15" customHeight="1" x14ac:dyDescent="0.2">
      <c r="B133" s="224" t="s">
        <v>3443</v>
      </c>
      <c r="C133" s="193">
        <v>82.56</v>
      </c>
      <c r="D133" s="225">
        <v>85.15</v>
      </c>
      <c r="E133" s="225">
        <v>90.8</v>
      </c>
      <c r="F133" s="225">
        <v>61.994999999999997</v>
      </c>
      <c r="G133" s="225">
        <v>71.417000000000002</v>
      </c>
      <c r="H133" s="225">
        <v>95.031419994213195</v>
      </c>
      <c r="I133" s="225">
        <v>99.574639943622998</v>
      </c>
      <c r="J133" s="225">
        <v>82.781350067515305</v>
      </c>
      <c r="K133" s="225">
        <v>99.855400657961098</v>
      </c>
      <c r="L133" s="225">
        <v>83.489753677568999</v>
      </c>
      <c r="M133" s="225">
        <v>82.781350067515305</v>
      </c>
      <c r="N133" s="225">
        <v>99.834760257989899</v>
      </c>
      <c r="O133" s="226">
        <f t="shared" si="1"/>
        <v>86.272556222198901</v>
      </c>
    </row>
    <row r="134" spans="2:15" ht="15" customHeight="1" x14ac:dyDescent="0.2">
      <c r="B134" s="224" t="s">
        <v>61</v>
      </c>
      <c r="C134" s="193">
        <v>99.84</v>
      </c>
      <c r="D134" s="225">
        <v>97.5</v>
      </c>
      <c r="E134" s="225">
        <v>95.96</v>
      </c>
      <c r="F134" s="225">
        <v>65.063999999999993</v>
      </c>
      <c r="G134" s="225">
        <v>86.584999999999994</v>
      </c>
      <c r="H134" s="225">
        <v>99.518146745230098</v>
      </c>
      <c r="I134" s="225">
        <v>99.832794793816404</v>
      </c>
      <c r="J134" s="225">
        <v>99.817881359895296</v>
      </c>
      <c r="K134" s="225">
        <v>99.604040404040404</v>
      </c>
      <c r="L134" s="225">
        <v>99.529250841750795</v>
      </c>
      <c r="M134" s="225">
        <v>99.817881359895296</v>
      </c>
      <c r="N134" s="225">
        <v>59.605489256362901</v>
      </c>
      <c r="O134" s="226">
        <f t="shared" si="1"/>
        <v>91.889540396749268</v>
      </c>
    </row>
    <row r="135" spans="2:15" ht="15" customHeight="1" x14ac:dyDescent="0.2">
      <c r="B135" s="224" t="s">
        <v>60</v>
      </c>
      <c r="C135" s="193">
        <v>100</v>
      </c>
      <c r="D135" s="225">
        <v>100</v>
      </c>
      <c r="E135" s="225">
        <v>100</v>
      </c>
      <c r="F135" s="225">
        <v>99.992000000000004</v>
      </c>
      <c r="G135" s="225">
        <v>100</v>
      </c>
      <c r="H135" s="225">
        <v>99.996187363834395</v>
      </c>
      <c r="I135" s="225">
        <v>100</v>
      </c>
      <c r="J135" s="225">
        <v>77.753481224279895</v>
      </c>
      <c r="K135" s="225">
        <v>96.6666666666667</v>
      </c>
      <c r="L135" s="225">
        <v>96.579278673835105</v>
      </c>
      <c r="M135" s="225">
        <v>77.753481224279895</v>
      </c>
      <c r="N135" s="225">
        <v>95.688974761051398</v>
      </c>
      <c r="O135" s="226">
        <f t="shared" si="1"/>
        <v>95.369172492828966</v>
      </c>
    </row>
    <row r="136" spans="2:15" ht="15" customHeight="1" x14ac:dyDescent="0.2">
      <c r="B136" s="224" t="s">
        <v>4058</v>
      </c>
      <c r="C136" s="193">
        <v>99.68</v>
      </c>
      <c r="D136" s="225">
        <v>99.94</v>
      </c>
      <c r="E136" s="225">
        <v>99.97</v>
      </c>
      <c r="F136" s="225">
        <v>99.944999999999993</v>
      </c>
      <c r="G136" s="225">
        <v>99.789000000000001</v>
      </c>
      <c r="H136" s="225">
        <v>99.878384110721697</v>
      </c>
      <c r="I136" s="225">
        <v>99.921716064325096</v>
      </c>
      <c r="J136" s="225">
        <v>92.9703528338935</v>
      </c>
      <c r="K136" s="225">
        <v>89.092701716770705</v>
      </c>
      <c r="L136" s="225">
        <v>88.820355286506995</v>
      </c>
      <c r="M136" s="225">
        <v>92.9703528338935</v>
      </c>
      <c r="N136" s="225">
        <v>92.653044420422702</v>
      </c>
      <c r="O136" s="226">
        <f t="shared" si="1"/>
        <v>96.302575605544519</v>
      </c>
    </row>
    <row r="137" spans="2:15" ht="15" customHeight="1" x14ac:dyDescent="0.2">
      <c r="B137" s="224" t="s">
        <v>441</v>
      </c>
      <c r="C137" s="193">
        <v>99.89</v>
      </c>
      <c r="D137" s="225">
        <v>99.96</v>
      </c>
      <c r="E137" s="225">
        <v>100</v>
      </c>
      <c r="F137" s="225">
        <v>99.216999999999999</v>
      </c>
      <c r="G137" s="225">
        <v>99.8</v>
      </c>
      <c r="H137" s="225">
        <v>99.909898424544295</v>
      </c>
      <c r="I137" s="225">
        <v>98.518169123023199</v>
      </c>
      <c r="J137" s="225">
        <v>99.941956882255496</v>
      </c>
      <c r="K137" s="225">
        <v>99.999989635157505</v>
      </c>
      <c r="L137" s="225">
        <v>100</v>
      </c>
      <c r="M137" s="225">
        <v>99.941956882255496</v>
      </c>
      <c r="N137" s="225">
        <v>99.943839828634395</v>
      </c>
      <c r="O137" s="226">
        <f t="shared" si="1"/>
        <v>99.760234231322514</v>
      </c>
    </row>
    <row r="138" spans="2:15" ht="15" customHeight="1" x14ac:dyDescent="0.2">
      <c r="B138" s="224" t="s">
        <v>424</v>
      </c>
      <c r="C138" s="193">
        <v>94.9</v>
      </c>
      <c r="D138" s="225">
        <v>94.82</v>
      </c>
      <c r="E138" s="225">
        <v>94.86</v>
      </c>
      <c r="F138" s="225">
        <v>94.682000000000002</v>
      </c>
      <c r="G138" s="225">
        <v>94.787000000000006</v>
      </c>
      <c r="H138" s="225">
        <v>94.837737386621001</v>
      </c>
      <c r="I138" s="225">
        <v>94.884283260795399</v>
      </c>
      <c r="J138" s="225">
        <v>94.889878196649093</v>
      </c>
      <c r="K138" s="225">
        <v>94.876995149911806</v>
      </c>
      <c r="L138" s="225">
        <v>94.842639452734701</v>
      </c>
      <c r="M138" s="225">
        <v>94.889878196649093</v>
      </c>
      <c r="N138" s="225">
        <v>94.661961603637806</v>
      </c>
      <c r="O138" s="226">
        <f t="shared" si="1"/>
        <v>94.827697770583256</v>
      </c>
    </row>
    <row r="139" spans="2:15" ht="15" customHeight="1" x14ac:dyDescent="0.2">
      <c r="B139" s="224" t="s">
        <v>3449</v>
      </c>
      <c r="C139" s="193">
        <v>97.96</v>
      </c>
      <c r="D139" s="225">
        <v>99.74</v>
      </c>
      <c r="E139" s="225">
        <v>99.72</v>
      </c>
      <c r="F139" s="225">
        <v>97.424999999999997</v>
      </c>
      <c r="G139" s="225">
        <v>96.962000000000003</v>
      </c>
      <c r="H139" s="225">
        <v>95.722712816982593</v>
      </c>
      <c r="I139" s="225">
        <v>97.995575716845593</v>
      </c>
      <c r="J139" s="225">
        <v>99.583501998258996</v>
      </c>
      <c r="K139" s="225">
        <v>99.218279338192005</v>
      </c>
      <c r="L139" s="225">
        <v>99.140500068927594</v>
      </c>
      <c r="M139" s="225">
        <v>99.583501998258996</v>
      </c>
      <c r="N139" s="225">
        <v>94.765297594429995</v>
      </c>
      <c r="O139" s="226">
        <f t="shared" si="1"/>
        <v>98.15136412765797</v>
      </c>
    </row>
    <row r="140" spans="2:15" ht="15" customHeight="1" x14ac:dyDescent="0.2">
      <c r="B140" s="224" t="s">
        <v>2393</v>
      </c>
      <c r="C140" s="193">
        <v>98.79</v>
      </c>
      <c r="D140" s="225">
        <v>97.85</v>
      </c>
      <c r="E140" s="225">
        <v>92.94</v>
      </c>
      <c r="F140" s="225">
        <v>86.513000000000005</v>
      </c>
      <c r="G140" s="225">
        <v>98.7</v>
      </c>
      <c r="H140" s="225">
        <v>99.989893261316794</v>
      </c>
      <c r="I140" s="225">
        <v>90.860944344882597</v>
      </c>
      <c r="J140" s="225">
        <v>83.952762345678806</v>
      </c>
      <c r="K140" s="225">
        <v>93.018659979423802</v>
      </c>
      <c r="L140" s="225">
        <v>99.986326413779395</v>
      </c>
      <c r="M140" s="225">
        <v>83.952762345678806</v>
      </c>
      <c r="N140" s="225">
        <v>97.186893916766294</v>
      </c>
      <c r="O140" s="226">
        <f t="shared" si="1"/>
        <v>93.645103550627198</v>
      </c>
    </row>
    <row r="141" spans="2:15" ht="15" customHeight="1" x14ac:dyDescent="0.2">
      <c r="B141" s="224" t="s">
        <v>3345</v>
      </c>
      <c r="C141" s="193">
        <v>99.85</v>
      </c>
      <c r="D141" s="225">
        <v>99.8</v>
      </c>
      <c r="E141" s="225">
        <v>99.98</v>
      </c>
      <c r="F141" s="225">
        <v>99.988</v>
      </c>
      <c r="G141" s="225">
        <v>99.837999999999994</v>
      </c>
      <c r="H141" s="225">
        <v>99.864609053498199</v>
      </c>
      <c r="I141" s="225">
        <v>99.889776649409399</v>
      </c>
      <c r="J141" s="225">
        <v>99.678213591678201</v>
      </c>
      <c r="K141" s="225">
        <v>99.975087659788102</v>
      </c>
      <c r="L141" s="225">
        <v>99.7990715850258</v>
      </c>
      <c r="M141" s="225">
        <v>99.678213591678201</v>
      </c>
      <c r="N141" s="225">
        <v>99.917681645205406</v>
      </c>
      <c r="O141" s="226">
        <f t="shared" si="1"/>
        <v>99.854887814690287</v>
      </c>
    </row>
    <row r="142" spans="2:15" ht="15" customHeight="1" x14ac:dyDescent="0.2">
      <c r="B142" s="224" t="s">
        <v>57</v>
      </c>
      <c r="C142" s="193">
        <v>99.99</v>
      </c>
      <c r="D142" s="225">
        <v>100</v>
      </c>
      <c r="E142" s="225">
        <v>100</v>
      </c>
      <c r="F142" s="225">
        <v>99.992999999999995</v>
      </c>
      <c r="G142" s="225">
        <v>100</v>
      </c>
      <c r="H142" s="225">
        <v>99.999352904040293</v>
      </c>
      <c r="I142" s="225">
        <v>100</v>
      </c>
      <c r="J142" s="225">
        <v>99.867932800224693</v>
      </c>
      <c r="K142" s="225">
        <v>99.999275743546605</v>
      </c>
      <c r="L142" s="225">
        <v>99.999565547952699</v>
      </c>
      <c r="M142" s="225">
        <v>99.867932800224693</v>
      </c>
      <c r="N142" s="225">
        <v>100</v>
      </c>
      <c r="O142" s="226">
        <f t="shared" ref="O142:O205" si="2">AVERAGEIF(C142:N142,"&lt;&gt;0")</f>
        <v>99.976421649665738</v>
      </c>
    </row>
    <row r="143" spans="2:15" ht="15" customHeight="1" x14ac:dyDescent="0.2">
      <c r="B143" s="224" t="s">
        <v>443</v>
      </c>
      <c r="C143" s="193">
        <v>90.74</v>
      </c>
      <c r="D143" s="225">
        <v>96.75</v>
      </c>
      <c r="E143" s="225">
        <v>77.53</v>
      </c>
      <c r="F143" s="225">
        <v>72.590999999999994</v>
      </c>
      <c r="G143" s="225">
        <v>86.257000000000005</v>
      </c>
      <c r="H143" s="225">
        <v>90.478847415123795</v>
      </c>
      <c r="I143" s="225">
        <v>90.383259595280805</v>
      </c>
      <c r="J143" s="225">
        <v>79.787846773614802</v>
      </c>
      <c r="K143" s="225">
        <v>79.132810705569995</v>
      </c>
      <c r="L143" s="225">
        <v>80.614782167764005</v>
      </c>
      <c r="M143" s="225">
        <v>79.787846773614802</v>
      </c>
      <c r="N143" s="225">
        <v>82.464574911088704</v>
      </c>
      <c r="O143" s="226">
        <f t="shared" si="2"/>
        <v>83.876497361838076</v>
      </c>
    </row>
    <row r="144" spans="2:15" ht="15" customHeight="1" x14ac:dyDescent="0.2">
      <c r="B144" s="224" t="s">
        <v>444</v>
      </c>
      <c r="C144" s="193">
        <v>98.65</v>
      </c>
      <c r="D144" s="225">
        <v>98.77</v>
      </c>
      <c r="E144" s="225">
        <v>98.79</v>
      </c>
      <c r="F144" s="225">
        <v>98.796000000000006</v>
      </c>
      <c r="G144" s="225">
        <v>99.091999999999999</v>
      </c>
      <c r="H144" s="225">
        <v>98.884392452969095</v>
      </c>
      <c r="I144" s="225">
        <v>98.801947324628401</v>
      </c>
      <c r="J144" s="225">
        <v>98.403244874339194</v>
      </c>
      <c r="K144" s="225">
        <v>98.896595053580697</v>
      </c>
      <c r="L144" s="225">
        <v>98.392760692239605</v>
      </c>
      <c r="M144" s="225">
        <v>98.403244874339194</v>
      </c>
      <c r="N144" s="225">
        <v>98.397321428572099</v>
      </c>
      <c r="O144" s="226">
        <f t="shared" si="2"/>
        <v>98.689792225055669</v>
      </c>
    </row>
    <row r="145" spans="2:15" ht="15" customHeight="1" x14ac:dyDescent="0.2">
      <c r="B145" s="224" t="s">
        <v>3346</v>
      </c>
      <c r="C145" s="193">
        <v>99.98</v>
      </c>
      <c r="D145" s="225">
        <v>99.98</v>
      </c>
      <c r="E145" s="225">
        <v>99.98</v>
      </c>
      <c r="F145" s="225">
        <v>99.97</v>
      </c>
      <c r="G145" s="225">
        <v>99.992000000000004</v>
      </c>
      <c r="H145" s="225">
        <v>95.902101337448201</v>
      </c>
      <c r="I145" s="225">
        <v>99.948756098168005</v>
      </c>
      <c r="J145" s="225">
        <v>99.957144418724297</v>
      </c>
      <c r="K145" s="225">
        <v>99.953215579710104</v>
      </c>
      <c r="L145" s="225">
        <v>99.938206889685205</v>
      </c>
      <c r="M145" s="225">
        <v>99.957144418724297</v>
      </c>
      <c r="N145" s="225">
        <v>99.830187176423607</v>
      </c>
      <c r="O145" s="226">
        <f t="shared" si="2"/>
        <v>99.615729659906961</v>
      </c>
    </row>
    <row r="146" spans="2:15" ht="15" customHeight="1" x14ac:dyDescent="0.2">
      <c r="B146" s="224" t="s">
        <v>3347</v>
      </c>
      <c r="C146" s="193">
        <v>99.97</v>
      </c>
      <c r="D146" s="225">
        <v>99.98</v>
      </c>
      <c r="E146" s="225">
        <v>99.97</v>
      </c>
      <c r="F146" s="225">
        <v>99.963999999999999</v>
      </c>
      <c r="G146" s="225">
        <v>100</v>
      </c>
      <c r="H146" s="225">
        <v>95.821409951618406</v>
      </c>
      <c r="I146" s="225">
        <v>99.965730851819501</v>
      </c>
      <c r="J146" s="225">
        <v>99.950693401735194</v>
      </c>
      <c r="K146" s="225">
        <v>99.968270852374005</v>
      </c>
      <c r="L146" s="225">
        <v>99.948722916464703</v>
      </c>
      <c r="M146" s="225">
        <v>99.950693401735194</v>
      </c>
      <c r="N146" s="225">
        <v>99.830766250121002</v>
      </c>
      <c r="O146" s="226">
        <f t="shared" si="2"/>
        <v>99.610023968822318</v>
      </c>
    </row>
    <row r="147" spans="2:15" ht="15" customHeight="1" x14ac:dyDescent="0.2">
      <c r="B147" s="224" t="s">
        <v>188</v>
      </c>
      <c r="C147" s="193">
        <v>100</v>
      </c>
      <c r="D147" s="225">
        <v>100</v>
      </c>
      <c r="E147" s="225">
        <v>100</v>
      </c>
      <c r="F147" s="225">
        <v>99.998999999999995</v>
      </c>
      <c r="G147" s="225">
        <v>59.972999999999999</v>
      </c>
      <c r="H147" s="225">
        <v>43.156555513847103</v>
      </c>
      <c r="I147" s="225">
        <v>94.590582518001895</v>
      </c>
      <c r="J147" s="225"/>
      <c r="K147" s="225"/>
      <c r="L147" s="225"/>
      <c r="M147" s="225"/>
      <c r="N147" s="225"/>
      <c r="O147" s="226">
        <f t="shared" si="2"/>
        <v>85.388448290264151</v>
      </c>
    </row>
    <row r="148" spans="2:15" ht="15" customHeight="1" x14ac:dyDescent="0.2">
      <c r="B148" s="224" t="s">
        <v>2394</v>
      </c>
      <c r="C148" s="193">
        <v>5.47</v>
      </c>
      <c r="D148" s="225">
        <v>7.36</v>
      </c>
      <c r="E148" s="225">
        <v>10.62</v>
      </c>
      <c r="F148" s="225">
        <v>8.8079999999999998</v>
      </c>
      <c r="G148" s="225">
        <v>7.319</v>
      </c>
      <c r="H148" s="225">
        <v>6.1613198401392797</v>
      </c>
      <c r="I148" s="225">
        <v>6.0216729084336604</v>
      </c>
      <c r="J148" s="225">
        <v>10.2388938350744</v>
      </c>
      <c r="K148" s="225">
        <v>6.5879521673754704</v>
      </c>
      <c r="L148" s="225">
        <v>7.2731223003400398</v>
      </c>
      <c r="M148" s="225">
        <v>10.2388938350744</v>
      </c>
      <c r="N148" s="225">
        <v>12.585820466868901</v>
      </c>
      <c r="O148" s="226">
        <f t="shared" si="2"/>
        <v>8.223722946108845</v>
      </c>
    </row>
    <row r="149" spans="2:15" ht="15" customHeight="1" x14ac:dyDescent="0.2">
      <c r="B149" s="224" t="s">
        <v>71</v>
      </c>
      <c r="C149" s="193">
        <v>15.76</v>
      </c>
      <c r="D149" s="225">
        <v>16.64</v>
      </c>
      <c r="E149" s="225">
        <v>16.66</v>
      </c>
      <c r="F149" s="225">
        <v>17.125</v>
      </c>
      <c r="G149" s="225">
        <v>16.634</v>
      </c>
      <c r="H149" s="225">
        <v>16.630764531893</v>
      </c>
      <c r="I149" s="225">
        <v>16.641365491835899</v>
      </c>
      <c r="J149" s="225">
        <v>16.605316036522598</v>
      </c>
      <c r="K149" s="225">
        <v>16.658570266371399</v>
      </c>
      <c r="L149" s="225">
        <v>16.627835959279199</v>
      </c>
      <c r="M149" s="225">
        <v>16.605316036522598</v>
      </c>
      <c r="N149" s="225">
        <v>16.6467045001991</v>
      </c>
      <c r="O149" s="226">
        <f t="shared" si="2"/>
        <v>16.602906068551981</v>
      </c>
    </row>
    <row r="150" spans="2:15" ht="15" customHeight="1" x14ac:dyDescent="0.2">
      <c r="B150" s="224" t="s">
        <v>62</v>
      </c>
      <c r="C150" s="193">
        <v>99.99</v>
      </c>
      <c r="D150" s="225">
        <v>99.99</v>
      </c>
      <c r="E150" s="225">
        <v>100</v>
      </c>
      <c r="F150" s="225">
        <v>100</v>
      </c>
      <c r="G150" s="225">
        <v>99.995999999999995</v>
      </c>
      <c r="H150" s="225">
        <v>99.908093278463795</v>
      </c>
      <c r="I150" s="225">
        <v>99.9934717797248</v>
      </c>
      <c r="J150" s="225">
        <v>99.9960976794695</v>
      </c>
      <c r="K150" s="225">
        <v>99.999841392318203</v>
      </c>
      <c r="L150" s="225">
        <v>99.999922562945301</v>
      </c>
      <c r="M150" s="225">
        <v>99.9960976794695</v>
      </c>
      <c r="N150" s="225">
        <v>99.991659614363499</v>
      </c>
      <c r="O150" s="226">
        <f t="shared" si="2"/>
        <v>99.988431998896218</v>
      </c>
    </row>
    <row r="151" spans="2:15" ht="15" customHeight="1" x14ac:dyDescent="0.2">
      <c r="B151" s="224" t="s">
        <v>2281</v>
      </c>
      <c r="C151" s="193">
        <v>99.94</v>
      </c>
      <c r="D151" s="225">
        <v>99.97</v>
      </c>
      <c r="E151" s="225">
        <v>99.96</v>
      </c>
      <c r="F151" s="225">
        <v>99.936999999999998</v>
      </c>
      <c r="G151" s="225">
        <v>99.947999999999993</v>
      </c>
      <c r="H151" s="225">
        <v>99.887555114638502</v>
      </c>
      <c r="I151" s="225">
        <v>99.911871693121597</v>
      </c>
      <c r="J151" s="225">
        <v>99.920210537918905</v>
      </c>
      <c r="K151" s="225">
        <v>99.708989676788605</v>
      </c>
      <c r="L151" s="225">
        <v>99.993050221880907</v>
      </c>
      <c r="M151" s="225">
        <v>99.920210537918905</v>
      </c>
      <c r="N151" s="225">
        <v>98.043250768049205</v>
      </c>
      <c r="O151" s="226">
        <f t="shared" si="2"/>
        <v>99.761678212526377</v>
      </c>
    </row>
    <row r="152" spans="2:15" ht="15" customHeight="1" x14ac:dyDescent="0.2">
      <c r="B152" s="224" t="s">
        <v>2395</v>
      </c>
      <c r="C152" s="193">
        <v>86.46</v>
      </c>
      <c r="D152" s="225">
        <v>89.05</v>
      </c>
      <c r="E152" s="225">
        <v>0</v>
      </c>
      <c r="F152" s="225">
        <v>94.37</v>
      </c>
      <c r="G152" s="225">
        <v>81.349999999999994</v>
      </c>
      <c r="H152" s="225">
        <v>62.4397999762582</v>
      </c>
      <c r="I152" s="225">
        <v>81.489795859755503</v>
      </c>
      <c r="J152" s="225">
        <v>79.883422364672299</v>
      </c>
      <c r="K152" s="225">
        <v>59.321117459432699</v>
      </c>
      <c r="L152" s="225">
        <v>80.490278352173505</v>
      </c>
      <c r="M152" s="225">
        <v>79.883422364672299</v>
      </c>
      <c r="N152" s="225">
        <v>28.395956828416502</v>
      </c>
      <c r="O152" s="226">
        <f t="shared" si="2"/>
        <v>74.830344836852817</v>
      </c>
    </row>
    <row r="153" spans="2:15" ht="15" customHeight="1" x14ac:dyDescent="0.2">
      <c r="B153" s="224" t="s">
        <v>3362</v>
      </c>
      <c r="C153" s="193"/>
      <c r="D153" s="225">
        <v>98.77</v>
      </c>
      <c r="E153" s="225">
        <v>30.55</v>
      </c>
      <c r="F153" s="225">
        <v>75.222999999999999</v>
      </c>
      <c r="G153" s="225">
        <v>78.438999999999993</v>
      </c>
      <c r="H153" s="225">
        <v>79.633771367521007</v>
      </c>
      <c r="I153" s="225">
        <v>82.235679165517894</v>
      </c>
      <c r="J153" s="225">
        <v>81.687837132003807</v>
      </c>
      <c r="K153" s="225">
        <v>76.720404331310107</v>
      </c>
      <c r="L153" s="225">
        <v>79.494027433140303</v>
      </c>
      <c r="M153" s="225">
        <v>81.687837132003807</v>
      </c>
      <c r="N153" s="225">
        <v>65.598995924780397</v>
      </c>
      <c r="O153" s="226">
        <f t="shared" si="2"/>
        <v>75.458232044207023</v>
      </c>
    </row>
    <row r="154" spans="2:15" ht="15" customHeight="1" x14ac:dyDescent="0.2">
      <c r="B154" s="224" t="s">
        <v>3453</v>
      </c>
      <c r="C154" s="193">
        <v>99.55</v>
      </c>
      <c r="D154" s="225">
        <v>20.170000000000002</v>
      </c>
      <c r="E154" s="225">
        <v>99.91</v>
      </c>
      <c r="F154" s="225">
        <v>99.989000000000004</v>
      </c>
      <c r="G154" s="225">
        <v>46.31</v>
      </c>
      <c r="H154" s="225">
        <v>1.35135135135135</v>
      </c>
      <c r="I154" s="225">
        <v>1.35135135135135</v>
      </c>
      <c r="J154" s="225">
        <v>1.35135135135135</v>
      </c>
      <c r="K154" s="225">
        <v>1.35135135135135</v>
      </c>
      <c r="L154" s="225">
        <v>1.35135135135135</v>
      </c>
      <c r="M154" s="225">
        <v>1.35135135135135</v>
      </c>
      <c r="N154" s="225">
        <v>1.35135135135135</v>
      </c>
      <c r="O154" s="226">
        <f t="shared" si="2"/>
        <v>31.282371621621625</v>
      </c>
    </row>
    <row r="155" spans="2:15" ht="15" customHeight="1" x14ac:dyDescent="0.2">
      <c r="B155" s="224" t="s">
        <v>417</v>
      </c>
      <c r="C155" s="193">
        <v>61.87</v>
      </c>
      <c r="D155" s="225">
        <v>62.1</v>
      </c>
      <c r="E155" s="225">
        <v>83.73</v>
      </c>
      <c r="F155" s="225">
        <v>93.408000000000001</v>
      </c>
      <c r="G155" s="225">
        <v>93.278999999999996</v>
      </c>
      <c r="H155" s="225">
        <v>93.398122670627203</v>
      </c>
      <c r="I155" s="225">
        <v>60.006120240752203</v>
      </c>
      <c r="J155" s="225">
        <v>92.780020527603099</v>
      </c>
      <c r="K155" s="225">
        <v>80.823897931035305</v>
      </c>
      <c r="L155" s="225">
        <v>93.261159154437493</v>
      </c>
      <c r="M155" s="225">
        <v>92.780020527603099</v>
      </c>
      <c r="N155" s="225">
        <v>93.288635076418501</v>
      </c>
      <c r="O155" s="226">
        <f t="shared" si="2"/>
        <v>83.393748010706403</v>
      </c>
    </row>
    <row r="156" spans="2:15" ht="15" customHeight="1" x14ac:dyDescent="0.2">
      <c r="B156" s="224" t="s">
        <v>2282</v>
      </c>
      <c r="C156" s="193">
        <v>99.83</v>
      </c>
      <c r="D156" s="225">
        <v>99.68</v>
      </c>
      <c r="E156" s="225">
        <v>99.27</v>
      </c>
      <c r="F156" s="225">
        <v>99.13</v>
      </c>
      <c r="G156" s="225">
        <v>99.712000000000003</v>
      </c>
      <c r="H156" s="225">
        <v>99.9093685699589</v>
      </c>
      <c r="I156" s="225">
        <v>99.850184189565994</v>
      </c>
      <c r="J156" s="225">
        <v>99.322138631687196</v>
      </c>
      <c r="K156" s="225">
        <v>99.865692655215597</v>
      </c>
      <c r="L156" s="225">
        <v>99.960897052966999</v>
      </c>
      <c r="M156" s="225">
        <v>99.322138631687196</v>
      </c>
      <c r="N156" s="225">
        <v>99.056289824771099</v>
      </c>
      <c r="O156" s="226">
        <f t="shared" si="2"/>
        <v>99.57572579632108</v>
      </c>
    </row>
    <row r="157" spans="2:15" ht="15" customHeight="1" x14ac:dyDescent="0.2">
      <c r="B157" s="224" t="s">
        <v>6274</v>
      </c>
      <c r="C157" s="193"/>
      <c r="D157" s="225"/>
      <c r="E157" s="225"/>
      <c r="F157" s="225"/>
      <c r="G157" s="225"/>
      <c r="H157" s="225"/>
      <c r="I157" s="225">
        <v>99.938999999999993</v>
      </c>
      <c r="J157" s="225">
        <v>88.453300206534706</v>
      </c>
      <c r="K157" s="225">
        <v>85.093083150710996</v>
      </c>
      <c r="L157" s="225">
        <v>89.315642657270502</v>
      </c>
      <c r="M157" s="225">
        <v>88.453300206534706</v>
      </c>
      <c r="N157" s="225">
        <v>45.940982328132101</v>
      </c>
      <c r="O157" s="226">
        <f t="shared" si="2"/>
        <v>82.865884758197168</v>
      </c>
    </row>
    <row r="158" spans="2:15" ht="15" customHeight="1" x14ac:dyDescent="0.2">
      <c r="B158" s="224" t="s">
        <v>3363</v>
      </c>
      <c r="C158" s="193"/>
      <c r="D158" s="225"/>
      <c r="E158" s="225"/>
      <c r="F158" s="225"/>
      <c r="G158" s="225"/>
      <c r="H158" s="225"/>
      <c r="I158" s="225"/>
      <c r="J158" s="225">
        <v>8.1751675334009803</v>
      </c>
      <c r="K158" s="225">
        <v>16.230486851006301</v>
      </c>
      <c r="L158" s="225">
        <v>8.2038857792834801</v>
      </c>
      <c r="M158" s="225">
        <v>8.1751675334009803</v>
      </c>
      <c r="N158" s="225">
        <v>9.4569638032160306</v>
      </c>
      <c r="O158" s="226">
        <f t="shared" si="2"/>
        <v>10.048334300061555</v>
      </c>
    </row>
    <row r="159" spans="2:15" ht="15" customHeight="1" x14ac:dyDescent="0.2">
      <c r="B159" s="224" t="s">
        <v>3364</v>
      </c>
      <c r="C159" s="193"/>
      <c r="D159" s="225">
        <v>93.28</v>
      </c>
      <c r="E159" s="225">
        <v>90.95</v>
      </c>
      <c r="F159" s="225">
        <v>92.641999999999996</v>
      </c>
      <c r="G159" s="225">
        <v>96.87</v>
      </c>
      <c r="H159" s="225">
        <v>97.242206451697996</v>
      </c>
      <c r="I159" s="225">
        <v>94.067623290857895</v>
      </c>
      <c r="J159" s="225">
        <v>61.748997816042099</v>
      </c>
      <c r="K159" s="225">
        <v>85.589579674437402</v>
      </c>
      <c r="L159" s="225">
        <v>61.281256550126102</v>
      </c>
      <c r="M159" s="225">
        <v>61.748997816042099</v>
      </c>
      <c r="N159" s="225">
        <v>56.047580557826201</v>
      </c>
      <c r="O159" s="226">
        <f t="shared" si="2"/>
        <v>81.042567468820891</v>
      </c>
    </row>
    <row r="160" spans="2:15" ht="15" customHeight="1" x14ac:dyDescent="0.2">
      <c r="B160" s="224" t="s">
        <v>3365</v>
      </c>
      <c r="C160" s="193">
        <v>95.85</v>
      </c>
      <c r="D160" s="225">
        <v>83.45</v>
      </c>
      <c r="E160" s="225">
        <v>93.34</v>
      </c>
      <c r="F160" s="225">
        <v>96.423000000000002</v>
      </c>
      <c r="G160" s="225">
        <v>96.393000000000001</v>
      </c>
      <c r="H160" s="225">
        <v>96.426729910714101</v>
      </c>
      <c r="I160" s="225">
        <v>96.282644755931003</v>
      </c>
      <c r="J160" s="225">
        <v>96.423733741181707</v>
      </c>
      <c r="K160" s="225">
        <v>96.428423307980594</v>
      </c>
      <c r="L160" s="225">
        <v>83.919057486345693</v>
      </c>
      <c r="M160" s="225">
        <v>96.423733741181707</v>
      </c>
      <c r="N160" s="225">
        <v>96.415488591269806</v>
      </c>
      <c r="O160" s="226">
        <f t="shared" si="2"/>
        <v>93.981317627883712</v>
      </c>
    </row>
    <row r="161" spans="2:15" ht="15" customHeight="1" x14ac:dyDescent="0.2">
      <c r="B161" s="224" t="s">
        <v>3366</v>
      </c>
      <c r="C161" s="193">
        <v>89.99</v>
      </c>
      <c r="D161" s="225">
        <v>92.1</v>
      </c>
      <c r="E161" s="225">
        <v>92.44</v>
      </c>
      <c r="F161" s="225">
        <v>90.638000000000005</v>
      </c>
      <c r="G161" s="225">
        <v>90.501000000000005</v>
      </c>
      <c r="H161" s="225">
        <v>91.3698952454737</v>
      </c>
      <c r="I161" s="225">
        <v>92.378828443253099</v>
      </c>
      <c r="J161" s="225">
        <v>91.174878951794099</v>
      </c>
      <c r="K161" s="225">
        <v>91.659014846980497</v>
      </c>
      <c r="L161" s="225">
        <v>89.310416270511297</v>
      </c>
      <c r="M161" s="225">
        <v>91.174878951794099</v>
      </c>
      <c r="N161" s="225">
        <v>87.067231104556797</v>
      </c>
      <c r="O161" s="226">
        <f t="shared" si="2"/>
        <v>90.817011984530282</v>
      </c>
    </row>
    <row r="162" spans="2:15" ht="15" customHeight="1" x14ac:dyDescent="0.2">
      <c r="B162" s="224" t="s">
        <v>3571</v>
      </c>
      <c r="C162" s="193"/>
      <c r="D162" s="225"/>
      <c r="E162" s="225"/>
      <c r="F162" s="225"/>
      <c r="G162" s="225"/>
      <c r="H162" s="225"/>
      <c r="I162" s="225">
        <v>73.784000000000006</v>
      </c>
      <c r="J162" s="225"/>
      <c r="K162" s="225"/>
      <c r="L162" s="225"/>
      <c r="M162" s="225"/>
      <c r="N162" s="225"/>
      <c r="O162" s="226">
        <f t="shared" si="2"/>
        <v>73.784000000000006</v>
      </c>
    </row>
    <row r="163" spans="2:15" ht="15" customHeight="1" x14ac:dyDescent="0.2">
      <c r="B163" s="224" t="s">
        <v>79</v>
      </c>
      <c r="C163" s="193">
        <v>50.33</v>
      </c>
      <c r="D163" s="225">
        <v>49.98</v>
      </c>
      <c r="E163" s="225">
        <v>50</v>
      </c>
      <c r="F163" s="225">
        <v>50.197000000000003</v>
      </c>
      <c r="G163" s="225">
        <v>49.999000000000002</v>
      </c>
      <c r="H163" s="225">
        <v>38.601670297748697</v>
      </c>
      <c r="I163" s="225">
        <v>44.075021742567998</v>
      </c>
      <c r="J163" s="225">
        <v>0</v>
      </c>
      <c r="K163" s="225">
        <v>33.261320293012503</v>
      </c>
      <c r="L163" s="225">
        <v>0</v>
      </c>
      <c r="M163" s="225">
        <v>0</v>
      </c>
      <c r="N163" s="225">
        <v>0</v>
      </c>
      <c r="O163" s="226">
        <f t="shared" si="2"/>
        <v>45.805501541666153</v>
      </c>
    </row>
    <row r="164" spans="2:15" ht="15" customHeight="1" x14ac:dyDescent="0.2">
      <c r="B164" s="224" t="s">
        <v>3367</v>
      </c>
      <c r="C164" s="193">
        <v>97.94</v>
      </c>
      <c r="D164" s="225">
        <v>99.13</v>
      </c>
      <c r="E164" s="225">
        <v>93.42</v>
      </c>
      <c r="F164" s="225">
        <v>98.105000000000004</v>
      </c>
      <c r="G164" s="225">
        <v>72.259</v>
      </c>
      <c r="H164" s="225">
        <v>77.742901556069896</v>
      </c>
      <c r="I164" s="225">
        <v>94.999720293209904</v>
      </c>
      <c r="J164" s="225">
        <v>81.320149176954899</v>
      </c>
      <c r="K164" s="225">
        <v>94.159922490047606</v>
      </c>
      <c r="L164" s="225">
        <v>91.470356680605207</v>
      </c>
      <c r="M164" s="225">
        <v>81.320149176954899</v>
      </c>
      <c r="N164" s="225">
        <v>44.1662786862803</v>
      </c>
      <c r="O164" s="226">
        <f t="shared" si="2"/>
        <v>85.502789838343574</v>
      </c>
    </row>
    <row r="165" spans="2:15" ht="15" customHeight="1" x14ac:dyDescent="0.2">
      <c r="B165" s="224" t="s">
        <v>416</v>
      </c>
      <c r="C165" s="193">
        <v>47.73</v>
      </c>
      <c r="D165" s="225">
        <v>86.35</v>
      </c>
      <c r="E165" s="225">
        <v>87.61</v>
      </c>
      <c r="F165" s="225">
        <v>87.891000000000005</v>
      </c>
      <c r="G165" s="225">
        <v>81.076999999999998</v>
      </c>
      <c r="H165" s="225">
        <v>60.704840486450898</v>
      </c>
      <c r="I165" s="225">
        <v>49.022139144368502</v>
      </c>
      <c r="J165" s="225">
        <v>53.4604863052258</v>
      </c>
      <c r="K165" s="225">
        <v>50.9187691371529</v>
      </c>
      <c r="L165" s="225">
        <v>51.444893177566101</v>
      </c>
      <c r="M165" s="225">
        <v>53.4604863052258</v>
      </c>
      <c r="N165" s="225">
        <v>53.370071684587899</v>
      </c>
      <c r="O165" s="226">
        <f t="shared" si="2"/>
        <v>63.586640520048157</v>
      </c>
    </row>
    <row r="166" spans="2:15" ht="15" customHeight="1" x14ac:dyDescent="0.2">
      <c r="B166" s="224" t="s">
        <v>425</v>
      </c>
      <c r="C166" s="193">
        <v>96.66</v>
      </c>
      <c r="D166" s="225">
        <v>96.32</v>
      </c>
      <c r="E166" s="225">
        <v>88.36</v>
      </c>
      <c r="F166" s="225">
        <v>77.323999999999998</v>
      </c>
      <c r="G166" s="225">
        <v>79.682000000000002</v>
      </c>
      <c r="H166" s="225">
        <v>96.642377186213494</v>
      </c>
      <c r="I166" s="225">
        <v>96.584330197132203</v>
      </c>
      <c r="J166" s="225">
        <v>96.665995370370396</v>
      </c>
      <c r="K166" s="225">
        <v>96.666051395598501</v>
      </c>
      <c r="L166" s="225">
        <v>96.658190835324604</v>
      </c>
      <c r="M166" s="225">
        <v>96.665995370370396</v>
      </c>
      <c r="N166" s="225">
        <v>96.664499950218996</v>
      </c>
      <c r="O166" s="226">
        <f t="shared" si="2"/>
        <v>92.907786692102377</v>
      </c>
    </row>
    <row r="167" spans="2:15" ht="15" customHeight="1" x14ac:dyDescent="0.2">
      <c r="B167" s="224" t="s">
        <v>3368</v>
      </c>
      <c r="C167" s="193"/>
      <c r="D167" s="225"/>
      <c r="E167" s="225"/>
      <c r="F167" s="225"/>
      <c r="G167" s="225"/>
      <c r="H167" s="225"/>
      <c r="I167" s="225"/>
      <c r="J167" s="225">
        <v>10.714285714285699</v>
      </c>
      <c r="K167" s="225">
        <v>13.7807746362434</v>
      </c>
      <c r="L167" s="225">
        <v>10.714285714285699</v>
      </c>
      <c r="M167" s="225">
        <v>10.714285714285699</v>
      </c>
      <c r="N167" s="225">
        <v>7.7402460424133803</v>
      </c>
      <c r="O167" s="226">
        <f t="shared" si="2"/>
        <v>10.732775564302777</v>
      </c>
    </row>
    <row r="168" spans="2:15" ht="15" customHeight="1" x14ac:dyDescent="0.2">
      <c r="B168" s="224" t="s">
        <v>75</v>
      </c>
      <c r="C168" s="193">
        <v>30.03</v>
      </c>
      <c r="D168" s="225">
        <v>29.31</v>
      </c>
      <c r="E168" s="225">
        <v>29.39</v>
      </c>
      <c r="F168" s="225">
        <v>29.776</v>
      </c>
      <c r="G168" s="225">
        <v>29.393999999999998</v>
      </c>
      <c r="H168" s="225">
        <v>29.346332607116899</v>
      </c>
      <c r="I168" s="225">
        <v>29.3647897779183</v>
      </c>
      <c r="J168" s="225">
        <v>29.390552378358699</v>
      </c>
      <c r="K168" s="225">
        <v>28.9059545798996</v>
      </c>
      <c r="L168" s="225">
        <v>29.3928354944128</v>
      </c>
      <c r="M168" s="225">
        <v>29.390552378358699</v>
      </c>
      <c r="N168" s="225">
        <v>29.3727444830979</v>
      </c>
      <c r="O168" s="226">
        <f t="shared" si="2"/>
        <v>29.421980141596904</v>
      </c>
    </row>
    <row r="169" spans="2:15" ht="15" customHeight="1" x14ac:dyDescent="0.2">
      <c r="B169" s="224" t="s">
        <v>73</v>
      </c>
      <c r="C169" s="193">
        <v>99.41</v>
      </c>
      <c r="D169" s="225">
        <v>99.41</v>
      </c>
      <c r="E169" s="225">
        <v>99.93</v>
      </c>
      <c r="F169" s="225">
        <v>99.727999999999994</v>
      </c>
      <c r="G169" s="225">
        <v>97.942999999999998</v>
      </c>
      <c r="H169" s="225">
        <v>99.895864197530898</v>
      </c>
      <c r="I169" s="225">
        <v>99.660551075268799</v>
      </c>
      <c r="J169" s="225">
        <v>99.930794753086403</v>
      </c>
      <c r="K169" s="225">
        <v>99.742435923242098</v>
      </c>
      <c r="L169" s="225">
        <v>99.952942054958299</v>
      </c>
      <c r="M169" s="225">
        <v>99.930794753086403</v>
      </c>
      <c r="N169" s="225">
        <v>99.913089904420502</v>
      </c>
      <c r="O169" s="226">
        <f t="shared" si="2"/>
        <v>99.62062272179945</v>
      </c>
    </row>
    <row r="170" spans="2:15" ht="15" customHeight="1" x14ac:dyDescent="0.2">
      <c r="B170" s="224" t="s">
        <v>3370</v>
      </c>
      <c r="C170" s="193">
        <v>92.27</v>
      </c>
      <c r="D170" s="225">
        <v>100</v>
      </c>
      <c r="E170" s="225">
        <v>99.96</v>
      </c>
      <c r="F170" s="225">
        <v>99.338999999999999</v>
      </c>
      <c r="G170" s="225">
        <v>99.977000000000004</v>
      </c>
      <c r="H170" s="225">
        <v>99.642343151340896</v>
      </c>
      <c r="I170" s="225">
        <v>99.293833426028797</v>
      </c>
      <c r="J170" s="225">
        <v>100</v>
      </c>
      <c r="K170" s="225">
        <v>99.492571682908505</v>
      </c>
      <c r="L170" s="225">
        <v>99.738405970625806</v>
      </c>
      <c r="M170" s="225">
        <v>100</v>
      </c>
      <c r="N170" s="225">
        <v>99.9766065947762</v>
      </c>
      <c r="O170" s="226">
        <f t="shared" si="2"/>
        <v>99.140813402140012</v>
      </c>
    </row>
    <row r="171" spans="2:15" ht="15" customHeight="1" x14ac:dyDescent="0.2">
      <c r="B171" s="224" t="s">
        <v>3371</v>
      </c>
      <c r="C171" s="193">
        <v>99.95</v>
      </c>
      <c r="D171" s="225">
        <v>99.69</v>
      </c>
      <c r="E171" s="225">
        <v>87.67</v>
      </c>
      <c r="F171" s="225">
        <v>99.688999999999993</v>
      </c>
      <c r="G171" s="225">
        <v>99.974000000000004</v>
      </c>
      <c r="H171" s="225">
        <v>82.902005101165997</v>
      </c>
      <c r="I171" s="225">
        <v>91.998606133014704</v>
      </c>
      <c r="J171" s="225">
        <v>99.825794110082299</v>
      </c>
      <c r="K171" s="225">
        <v>99.953412255099295</v>
      </c>
      <c r="L171" s="225">
        <v>99.960350499469001</v>
      </c>
      <c r="M171" s="225">
        <v>99.825794110082299</v>
      </c>
      <c r="N171" s="225">
        <v>99.774271331142899</v>
      </c>
      <c r="O171" s="226">
        <f t="shared" si="2"/>
        <v>96.767769461671378</v>
      </c>
    </row>
    <row r="172" spans="2:15" ht="15" customHeight="1" x14ac:dyDescent="0.2">
      <c r="B172" s="224" t="s">
        <v>3372</v>
      </c>
      <c r="C172" s="193"/>
      <c r="D172" s="225"/>
      <c r="E172" s="225"/>
      <c r="F172" s="225"/>
      <c r="G172" s="225"/>
      <c r="H172" s="225"/>
      <c r="I172" s="225">
        <v>76.224000000000004</v>
      </c>
      <c r="J172" s="225">
        <v>75.807758648405297</v>
      </c>
      <c r="K172" s="225">
        <v>68.756662116713599</v>
      </c>
      <c r="L172" s="225">
        <v>71.081188084926296</v>
      </c>
      <c r="M172" s="225">
        <v>75.807758648405297</v>
      </c>
      <c r="N172" s="225">
        <v>77.924922528375205</v>
      </c>
      <c r="O172" s="226">
        <f t="shared" si="2"/>
        <v>74.267048337804269</v>
      </c>
    </row>
    <row r="173" spans="2:15" ht="15" customHeight="1" x14ac:dyDescent="0.2">
      <c r="B173" s="224" t="s">
        <v>72</v>
      </c>
      <c r="C173" s="193">
        <v>100</v>
      </c>
      <c r="D173" s="225">
        <v>99.94</v>
      </c>
      <c r="E173" s="225">
        <v>98.17</v>
      </c>
      <c r="F173" s="225">
        <v>100</v>
      </c>
      <c r="G173" s="225">
        <v>100</v>
      </c>
      <c r="H173" s="225">
        <v>99.995601851851902</v>
      </c>
      <c r="I173" s="225">
        <v>99.995137661413395</v>
      </c>
      <c r="J173" s="225">
        <v>100</v>
      </c>
      <c r="K173" s="225">
        <v>99.985372801454503</v>
      </c>
      <c r="L173" s="225">
        <v>99.991382096855901</v>
      </c>
      <c r="M173" s="225">
        <v>100</v>
      </c>
      <c r="N173" s="225">
        <v>99.999705405803397</v>
      </c>
      <c r="O173" s="226">
        <f t="shared" si="2"/>
        <v>99.839766651448258</v>
      </c>
    </row>
    <row r="174" spans="2:15" ht="15" customHeight="1" x14ac:dyDescent="0.2">
      <c r="B174" s="224" t="s">
        <v>3441</v>
      </c>
      <c r="C174" s="193">
        <v>89.53</v>
      </c>
      <c r="D174" s="225">
        <v>89.63</v>
      </c>
      <c r="E174" s="225">
        <v>89.76</v>
      </c>
      <c r="F174" s="225">
        <v>89.305000000000007</v>
      </c>
      <c r="G174" s="225">
        <v>89.835999999999999</v>
      </c>
      <c r="H174" s="225">
        <v>89.814425154320602</v>
      </c>
      <c r="I174" s="225">
        <v>88.562799805853402</v>
      </c>
      <c r="J174" s="225">
        <v>91.137569444444594</v>
      </c>
      <c r="K174" s="225">
        <v>79.916290123456903</v>
      </c>
      <c r="L174" s="225">
        <v>92.7390210573475</v>
      </c>
      <c r="M174" s="225">
        <v>91.137569444444594</v>
      </c>
      <c r="N174" s="225">
        <v>91.373766427717797</v>
      </c>
      <c r="O174" s="226">
        <f t="shared" si="2"/>
        <v>89.395203454798775</v>
      </c>
    </row>
    <row r="175" spans="2:15" ht="15" customHeight="1" x14ac:dyDescent="0.2">
      <c r="B175" s="224" t="s">
        <v>409</v>
      </c>
      <c r="C175" s="193">
        <v>99.98</v>
      </c>
      <c r="D175" s="225">
        <v>98.05</v>
      </c>
      <c r="E175" s="225">
        <v>100</v>
      </c>
      <c r="F175" s="225">
        <v>99.994</v>
      </c>
      <c r="G175" s="225">
        <v>100</v>
      </c>
      <c r="H175" s="225">
        <v>100</v>
      </c>
      <c r="I175" s="225">
        <v>100</v>
      </c>
      <c r="J175" s="225">
        <v>64.674131279267698</v>
      </c>
      <c r="K175" s="225">
        <v>43.676333534621598</v>
      </c>
      <c r="L175" s="225">
        <v>29.6890410641453</v>
      </c>
      <c r="M175" s="225">
        <v>64.674131279267698</v>
      </c>
      <c r="N175" s="225">
        <v>46.045105415482197</v>
      </c>
      <c r="O175" s="226">
        <f t="shared" si="2"/>
        <v>78.898561881065376</v>
      </c>
    </row>
    <row r="176" spans="2:15" ht="15" customHeight="1" x14ac:dyDescent="0.2">
      <c r="B176" s="224" t="s">
        <v>3348</v>
      </c>
      <c r="C176" s="193">
        <v>99.78</v>
      </c>
      <c r="D176" s="225">
        <v>99.84</v>
      </c>
      <c r="E176" s="225">
        <v>99.97</v>
      </c>
      <c r="F176" s="225">
        <v>99.980999999999995</v>
      </c>
      <c r="G176" s="225">
        <v>99.831000000000003</v>
      </c>
      <c r="H176" s="225">
        <v>99.859957561728507</v>
      </c>
      <c r="I176" s="225">
        <v>99.884826762246107</v>
      </c>
      <c r="J176" s="225">
        <v>94.277959104938105</v>
      </c>
      <c r="K176" s="225">
        <v>99.964642377885198</v>
      </c>
      <c r="L176" s="225">
        <v>99.785890830346403</v>
      </c>
      <c r="M176" s="225">
        <v>94.277959104938105</v>
      </c>
      <c r="N176" s="225">
        <v>99.904218936678603</v>
      </c>
      <c r="O176" s="226">
        <f t="shared" si="2"/>
        <v>98.94645455656341</v>
      </c>
    </row>
    <row r="177" spans="2:15" ht="15" customHeight="1" x14ac:dyDescent="0.2">
      <c r="B177" s="224" t="s">
        <v>3373</v>
      </c>
      <c r="C177" s="193">
        <v>100</v>
      </c>
      <c r="D177" s="225">
        <v>100</v>
      </c>
      <c r="E177" s="225">
        <v>99.95</v>
      </c>
      <c r="F177" s="225">
        <v>100</v>
      </c>
      <c r="G177" s="225">
        <v>99.995999999999995</v>
      </c>
      <c r="H177" s="225">
        <v>99.999416473765507</v>
      </c>
      <c r="I177" s="225">
        <v>99.368760267323594</v>
      </c>
      <c r="J177" s="225">
        <v>100</v>
      </c>
      <c r="K177" s="225">
        <v>100</v>
      </c>
      <c r="L177" s="225">
        <v>99.991620463709694</v>
      </c>
      <c r="M177" s="225">
        <v>100</v>
      </c>
      <c r="N177" s="225">
        <v>100</v>
      </c>
      <c r="O177" s="226">
        <f t="shared" si="2"/>
        <v>99.942149767066567</v>
      </c>
    </row>
    <row r="178" spans="2:15" ht="15" customHeight="1" x14ac:dyDescent="0.2">
      <c r="B178" s="224" t="s">
        <v>45</v>
      </c>
      <c r="C178" s="193">
        <v>98.43</v>
      </c>
      <c r="D178" s="225">
        <v>98.48</v>
      </c>
      <c r="E178" s="225">
        <v>98.51</v>
      </c>
      <c r="F178" s="225">
        <v>98.236999999999995</v>
      </c>
      <c r="G178" s="225">
        <v>93.503</v>
      </c>
      <c r="H178" s="225">
        <v>98.459901704240806</v>
      </c>
      <c r="I178" s="225">
        <v>98.484902840544606</v>
      </c>
      <c r="J178" s="225">
        <v>98.251628757380601</v>
      </c>
      <c r="K178" s="225">
        <v>98.397918660101197</v>
      </c>
      <c r="L178" s="225">
        <v>98.408742294772495</v>
      </c>
      <c r="M178" s="225">
        <v>98.251628757380601</v>
      </c>
      <c r="N178" s="225">
        <v>97.014060416774697</v>
      </c>
      <c r="O178" s="226">
        <f t="shared" si="2"/>
        <v>97.869065285932933</v>
      </c>
    </row>
    <row r="179" spans="2:15" ht="15" customHeight="1" x14ac:dyDescent="0.2">
      <c r="B179" s="224" t="s">
        <v>2412</v>
      </c>
      <c r="C179" s="193">
        <v>100</v>
      </c>
      <c r="D179" s="225">
        <v>100</v>
      </c>
      <c r="E179" s="225">
        <v>100</v>
      </c>
      <c r="F179" s="225">
        <v>99.998999999999995</v>
      </c>
      <c r="G179" s="225">
        <v>99.7</v>
      </c>
      <c r="H179" s="225">
        <v>96.344418425208104</v>
      </c>
      <c r="I179" s="225">
        <v>100</v>
      </c>
      <c r="J179" s="225">
        <v>100</v>
      </c>
      <c r="K179" s="225">
        <v>100</v>
      </c>
      <c r="L179" s="225">
        <v>100</v>
      </c>
      <c r="M179" s="225">
        <v>100</v>
      </c>
      <c r="N179" s="225">
        <v>100</v>
      </c>
      <c r="O179" s="226">
        <f t="shared" si="2"/>
        <v>99.67028486876734</v>
      </c>
    </row>
    <row r="180" spans="2:15" ht="15" customHeight="1" x14ac:dyDescent="0.2">
      <c r="B180" s="224" t="s">
        <v>5047</v>
      </c>
      <c r="C180" s="193">
        <v>99.97</v>
      </c>
      <c r="D180" s="225">
        <v>33.89</v>
      </c>
      <c r="E180" s="225">
        <v>99.92</v>
      </c>
      <c r="F180" s="225">
        <v>99.992000000000004</v>
      </c>
      <c r="G180" s="225">
        <v>54.771999999999998</v>
      </c>
      <c r="H180" s="225">
        <v>16.6666666666667</v>
      </c>
      <c r="I180" s="225">
        <v>16.6666666666667</v>
      </c>
      <c r="J180" s="225">
        <v>16.6666666666667</v>
      </c>
      <c r="K180" s="225">
        <v>16.6666666666667</v>
      </c>
      <c r="L180" s="225">
        <v>16.6666666666667</v>
      </c>
      <c r="M180" s="225">
        <v>16.6666666666667</v>
      </c>
      <c r="N180" s="225">
        <v>16.6666666666667</v>
      </c>
      <c r="O180" s="226">
        <f t="shared" si="2"/>
        <v>42.100888888888903</v>
      </c>
    </row>
    <row r="181" spans="2:15" ht="15" customHeight="1" x14ac:dyDescent="0.2">
      <c r="B181" s="224" t="s">
        <v>2411</v>
      </c>
      <c r="C181" s="193">
        <v>99.05</v>
      </c>
      <c r="D181" s="225">
        <v>99.51</v>
      </c>
      <c r="E181" s="225">
        <v>99.37</v>
      </c>
      <c r="F181" s="225">
        <v>99.706999999999994</v>
      </c>
      <c r="G181" s="225">
        <v>99.382000000000005</v>
      </c>
      <c r="H181" s="225">
        <v>98.841868694410906</v>
      </c>
      <c r="I181" s="225">
        <v>99.454274578948798</v>
      </c>
      <c r="J181" s="225">
        <v>99.1438147152531</v>
      </c>
      <c r="K181" s="225">
        <v>99.735810134682396</v>
      </c>
      <c r="L181" s="225">
        <v>99.148314352333699</v>
      </c>
      <c r="M181" s="225">
        <v>99.1438147152531</v>
      </c>
      <c r="N181" s="225">
        <v>97.880540942434294</v>
      </c>
      <c r="O181" s="226">
        <f t="shared" si="2"/>
        <v>99.197286511109681</v>
      </c>
    </row>
    <row r="182" spans="2:15" ht="15" customHeight="1" x14ac:dyDescent="0.2">
      <c r="B182" s="224" t="s">
        <v>70</v>
      </c>
      <c r="C182" s="193">
        <v>100</v>
      </c>
      <c r="D182" s="225">
        <v>100</v>
      </c>
      <c r="E182" s="225">
        <v>100</v>
      </c>
      <c r="F182" s="225">
        <v>100</v>
      </c>
      <c r="G182" s="225">
        <v>100</v>
      </c>
      <c r="H182" s="225">
        <v>100</v>
      </c>
      <c r="I182" s="225">
        <v>100</v>
      </c>
      <c r="J182" s="225">
        <v>100</v>
      </c>
      <c r="K182" s="225">
        <v>100</v>
      </c>
      <c r="L182" s="225">
        <v>100</v>
      </c>
      <c r="M182" s="225">
        <v>100</v>
      </c>
      <c r="N182" s="225">
        <v>100</v>
      </c>
      <c r="O182" s="226">
        <f t="shared" si="2"/>
        <v>100</v>
      </c>
    </row>
    <row r="183" spans="2:15" ht="15" customHeight="1" x14ac:dyDescent="0.2">
      <c r="B183" s="224" t="s">
        <v>407</v>
      </c>
      <c r="C183" s="193">
        <v>98.41</v>
      </c>
      <c r="D183" s="225">
        <v>99.06</v>
      </c>
      <c r="E183" s="225">
        <v>98.83</v>
      </c>
      <c r="F183" s="225">
        <v>99.126999999999995</v>
      </c>
      <c r="G183" s="225">
        <v>99.921999999999997</v>
      </c>
      <c r="H183" s="225">
        <v>99.952565803162599</v>
      </c>
      <c r="I183" s="225">
        <v>99.576877609305896</v>
      </c>
      <c r="J183" s="225">
        <v>99.580151546677996</v>
      </c>
      <c r="K183" s="225">
        <v>98.316560255296807</v>
      </c>
      <c r="L183" s="225">
        <v>99.991149336178907</v>
      </c>
      <c r="M183" s="225">
        <v>99.580151546677996</v>
      </c>
      <c r="N183" s="225">
        <v>99.928963543554303</v>
      </c>
      <c r="O183" s="226">
        <f t="shared" si="2"/>
        <v>99.356284970071229</v>
      </c>
    </row>
    <row r="184" spans="2:15" ht="15" customHeight="1" x14ac:dyDescent="0.2">
      <c r="B184" s="224" t="s">
        <v>50</v>
      </c>
      <c r="C184" s="193">
        <v>99.98</v>
      </c>
      <c r="D184" s="225">
        <v>100</v>
      </c>
      <c r="E184" s="225">
        <v>98.82</v>
      </c>
      <c r="F184" s="225">
        <v>99.95</v>
      </c>
      <c r="G184" s="225">
        <v>99.902000000000001</v>
      </c>
      <c r="H184" s="225">
        <v>99.9447408693418</v>
      </c>
      <c r="I184" s="225">
        <v>98.156279246316203</v>
      </c>
      <c r="J184" s="225">
        <v>97.651775977366498</v>
      </c>
      <c r="K184" s="225">
        <v>96.207586861468997</v>
      </c>
      <c r="L184" s="225">
        <v>98.615769364794801</v>
      </c>
      <c r="M184" s="225">
        <v>97.651775977366498</v>
      </c>
      <c r="N184" s="225">
        <v>97.8121807795698</v>
      </c>
      <c r="O184" s="226">
        <f t="shared" si="2"/>
        <v>98.72434242301874</v>
      </c>
    </row>
    <row r="185" spans="2:15" ht="15" customHeight="1" x14ac:dyDescent="0.2">
      <c r="B185" s="224" t="s">
        <v>5085</v>
      </c>
      <c r="C185" s="193"/>
      <c r="D185" s="225">
        <v>95.6</v>
      </c>
      <c r="E185" s="225">
        <v>98.74</v>
      </c>
      <c r="F185" s="225">
        <v>96.370999999999995</v>
      </c>
      <c r="G185" s="225">
        <v>99.06</v>
      </c>
      <c r="H185" s="225">
        <v>99.121899258792695</v>
      </c>
      <c r="I185" s="225">
        <v>98.193314190290494</v>
      </c>
      <c r="J185" s="225">
        <v>99.942911464178806</v>
      </c>
      <c r="K185" s="225">
        <v>99.521688528806393</v>
      </c>
      <c r="L185" s="225">
        <v>93.574963343108294</v>
      </c>
      <c r="M185" s="225">
        <v>99.942911464178806</v>
      </c>
      <c r="N185" s="225">
        <v>99.610801960012296</v>
      </c>
      <c r="O185" s="226">
        <f t="shared" si="2"/>
        <v>98.15268092812434</v>
      </c>
    </row>
    <row r="186" spans="2:15" ht="15" customHeight="1" x14ac:dyDescent="0.2">
      <c r="B186" s="224" t="s">
        <v>197</v>
      </c>
      <c r="C186" s="193">
        <v>96.45</v>
      </c>
      <c r="D186" s="225">
        <v>96.49</v>
      </c>
      <c r="E186" s="225">
        <v>99.98</v>
      </c>
      <c r="F186" s="225">
        <v>99.763999999999996</v>
      </c>
      <c r="G186" s="225">
        <v>99.881</v>
      </c>
      <c r="H186" s="225">
        <v>99.547089947090001</v>
      </c>
      <c r="I186" s="225">
        <v>99.799843189964193</v>
      </c>
      <c r="J186" s="225">
        <v>99.996555335097</v>
      </c>
      <c r="K186" s="225">
        <v>96.684782848324502</v>
      </c>
      <c r="L186" s="225">
        <v>99.980228067929602</v>
      </c>
      <c r="M186" s="225">
        <v>99.996555335097</v>
      </c>
      <c r="N186" s="225">
        <v>99.951890254309603</v>
      </c>
      <c r="O186" s="226">
        <f t="shared" si="2"/>
        <v>99.043495414817656</v>
      </c>
    </row>
    <row r="187" spans="2:15" ht="15" customHeight="1" x14ac:dyDescent="0.2">
      <c r="B187" s="224" t="s">
        <v>414</v>
      </c>
      <c r="C187" s="193">
        <v>100</v>
      </c>
      <c r="D187" s="225">
        <v>100</v>
      </c>
      <c r="E187" s="225">
        <v>100</v>
      </c>
      <c r="F187" s="225">
        <v>99.992999999999995</v>
      </c>
      <c r="G187" s="225">
        <v>95.34</v>
      </c>
      <c r="H187" s="225">
        <v>99.992756410255296</v>
      </c>
      <c r="I187" s="225">
        <v>99.993278995496794</v>
      </c>
      <c r="J187" s="225">
        <v>99.992761752136701</v>
      </c>
      <c r="K187" s="225">
        <v>99.997118352326694</v>
      </c>
      <c r="L187" s="225">
        <v>99.994667884385606</v>
      </c>
      <c r="M187" s="225">
        <v>99.992761752136701</v>
      </c>
      <c r="N187" s="225">
        <v>99.989123816744794</v>
      </c>
      <c r="O187" s="226">
        <f t="shared" si="2"/>
        <v>99.607122413623543</v>
      </c>
    </row>
    <row r="188" spans="2:15" ht="15" customHeight="1" x14ac:dyDescent="0.2">
      <c r="B188" s="224" t="s">
        <v>445</v>
      </c>
      <c r="C188" s="193">
        <v>96.36</v>
      </c>
      <c r="D188" s="225">
        <v>99.98</v>
      </c>
      <c r="E188" s="225">
        <v>99.92</v>
      </c>
      <c r="F188" s="225">
        <v>99.447000000000003</v>
      </c>
      <c r="G188" s="225">
        <v>99.986999999999995</v>
      </c>
      <c r="H188" s="225">
        <v>99.899268353174804</v>
      </c>
      <c r="I188" s="225">
        <v>99.862739215309503</v>
      </c>
      <c r="J188" s="225">
        <v>99.925044091710703</v>
      </c>
      <c r="K188" s="225">
        <v>99.997284226190402</v>
      </c>
      <c r="L188" s="225">
        <v>98.626028065796206</v>
      </c>
      <c r="M188" s="225">
        <v>99.925044091710703</v>
      </c>
      <c r="N188" s="225">
        <v>72.996646452039599</v>
      </c>
      <c r="O188" s="226">
        <f t="shared" si="2"/>
        <v>97.243837874660983</v>
      </c>
    </row>
    <row r="189" spans="2:15" ht="15" customHeight="1" x14ac:dyDescent="0.2">
      <c r="B189" s="224" t="s">
        <v>3436</v>
      </c>
      <c r="C189" s="193">
        <v>99.48</v>
      </c>
      <c r="D189" s="225">
        <v>98.93</v>
      </c>
      <c r="E189" s="225">
        <v>98.18</v>
      </c>
      <c r="F189" s="225">
        <v>94.822000000000003</v>
      </c>
      <c r="G189" s="225">
        <v>99.094999999999999</v>
      </c>
      <c r="H189" s="225">
        <v>99.5963915304186</v>
      </c>
      <c r="I189" s="225">
        <v>99.521447186436205</v>
      </c>
      <c r="J189" s="225">
        <v>97.456707054276507</v>
      </c>
      <c r="K189" s="225">
        <v>99.174249929277494</v>
      </c>
      <c r="L189" s="225">
        <v>99.296384758414305</v>
      </c>
      <c r="M189" s="225">
        <v>97.456707054276507</v>
      </c>
      <c r="N189" s="225">
        <v>99.354436762031199</v>
      </c>
      <c r="O189" s="226">
        <f t="shared" si="2"/>
        <v>98.530277022927564</v>
      </c>
    </row>
    <row r="190" spans="2:15" ht="15" customHeight="1" x14ac:dyDescent="0.2">
      <c r="B190" s="224" t="s">
        <v>2312</v>
      </c>
      <c r="C190" s="193">
        <v>96.71</v>
      </c>
      <c r="D190" s="225">
        <v>97.36</v>
      </c>
      <c r="E190" s="225">
        <v>95.84</v>
      </c>
      <c r="F190" s="225">
        <v>95.762</v>
      </c>
      <c r="G190" s="225">
        <v>96.831999999999994</v>
      </c>
      <c r="H190" s="225">
        <v>97.065204800685194</v>
      </c>
      <c r="I190" s="225">
        <v>96.968280379583305</v>
      </c>
      <c r="J190" s="225">
        <v>96.331275565224303</v>
      </c>
      <c r="K190" s="225">
        <v>97.481296623692401</v>
      </c>
      <c r="L190" s="225">
        <v>94.801929941990394</v>
      </c>
      <c r="M190" s="225">
        <v>96.331275565224303</v>
      </c>
      <c r="N190" s="225">
        <v>97.055729638985696</v>
      </c>
      <c r="O190" s="226">
        <f t="shared" si="2"/>
        <v>96.544916042948799</v>
      </c>
    </row>
    <row r="191" spans="2:15" ht="15" customHeight="1" x14ac:dyDescent="0.2">
      <c r="B191" s="224" t="s">
        <v>6275</v>
      </c>
      <c r="C191" s="193"/>
      <c r="D191" s="225"/>
      <c r="E191" s="225"/>
      <c r="F191" s="225"/>
      <c r="G191" s="225"/>
      <c r="H191" s="225"/>
      <c r="I191" s="225"/>
      <c r="J191" s="225"/>
      <c r="K191" s="225"/>
      <c r="L191" s="225"/>
      <c r="M191" s="225"/>
      <c r="N191" s="225">
        <v>85.708750576411205</v>
      </c>
      <c r="O191" s="226">
        <f t="shared" si="2"/>
        <v>85.708750576411205</v>
      </c>
    </row>
    <row r="192" spans="2:15" ht="15" customHeight="1" x14ac:dyDescent="0.2">
      <c r="B192" s="224" t="s">
        <v>2343</v>
      </c>
      <c r="C192" s="193">
        <v>83.05</v>
      </c>
      <c r="D192" s="225">
        <v>70.11</v>
      </c>
      <c r="E192" s="225">
        <v>66.31</v>
      </c>
      <c r="F192" s="225">
        <v>66.067999999999998</v>
      </c>
      <c r="G192" s="225">
        <v>63.926000000000002</v>
      </c>
      <c r="H192" s="225">
        <v>64.532947530864206</v>
      </c>
      <c r="I192" s="225">
        <v>66.423113301473506</v>
      </c>
      <c r="J192" s="225">
        <v>70.775501543209899</v>
      </c>
      <c r="K192" s="225">
        <v>12.364300411522599</v>
      </c>
      <c r="L192" s="225">
        <v>56.490386051374003</v>
      </c>
      <c r="M192" s="225">
        <v>70.775501543209899</v>
      </c>
      <c r="N192" s="225">
        <v>81.412939317005197</v>
      </c>
      <c r="O192" s="226">
        <f t="shared" si="2"/>
        <v>64.353224141554946</v>
      </c>
    </row>
    <row r="193" spans="2:15" ht="15" customHeight="1" x14ac:dyDescent="0.2">
      <c r="B193" s="224" t="s">
        <v>2313</v>
      </c>
      <c r="C193" s="193">
        <v>96.91</v>
      </c>
      <c r="D193" s="225">
        <v>95.99</v>
      </c>
      <c r="E193" s="225">
        <v>94.09</v>
      </c>
      <c r="F193" s="225">
        <v>98.584000000000003</v>
      </c>
      <c r="G193" s="225">
        <v>99.941999999999993</v>
      </c>
      <c r="H193" s="225">
        <v>99.997827024328103</v>
      </c>
      <c r="I193" s="225">
        <v>99.567607307259806</v>
      </c>
      <c r="J193" s="225">
        <v>99.9907128615842</v>
      </c>
      <c r="K193" s="225">
        <v>99.980251419302306</v>
      </c>
      <c r="L193" s="225">
        <v>99.957069096704402</v>
      </c>
      <c r="M193" s="225">
        <v>99.9907128615842</v>
      </c>
      <c r="N193" s="225">
        <v>99.986759444575199</v>
      </c>
      <c r="O193" s="226">
        <f t="shared" si="2"/>
        <v>98.748911667944824</v>
      </c>
    </row>
    <row r="194" spans="2:15" ht="15" customHeight="1" x14ac:dyDescent="0.2">
      <c r="B194" s="224" t="s">
        <v>2396</v>
      </c>
      <c r="C194" s="193">
        <v>95.56</v>
      </c>
      <c r="D194" s="225">
        <v>96.4</v>
      </c>
      <c r="E194" s="225">
        <v>96.19</v>
      </c>
      <c r="F194" s="225">
        <v>94.122</v>
      </c>
      <c r="G194" s="225">
        <v>95.644000000000005</v>
      </c>
      <c r="H194" s="225">
        <v>96.037209213342607</v>
      </c>
      <c r="I194" s="225">
        <v>94.357077001689206</v>
      </c>
      <c r="J194" s="225">
        <v>96.597626517703205</v>
      </c>
      <c r="K194" s="225">
        <v>97.078614122117301</v>
      </c>
      <c r="L194" s="225">
        <v>97.037021917613302</v>
      </c>
      <c r="M194" s="225">
        <v>96.597626517703205</v>
      </c>
      <c r="N194" s="225">
        <v>95.789937806708593</v>
      </c>
      <c r="O194" s="226">
        <f t="shared" si="2"/>
        <v>95.950926091406458</v>
      </c>
    </row>
    <row r="195" spans="2:15" ht="15" customHeight="1" x14ac:dyDescent="0.2">
      <c r="B195" s="224" t="s">
        <v>2305</v>
      </c>
      <c r="C195" s="193">
        <v>1.55</v>
      </c>
      <c r="D195" s="225">
        <v>30.79</v>
      </c>
      <c r="E195" s="225">
        <v>90.33</v>
      </c>
      <c r="F195" s="225">
        <v>77.046999999999997</v>
      </c>
      <c r="G195" s="225">
        <v>81.81</v>
      </c>
      <c r="H195" s="225">
        <v>89.855900403608899</v>
      </c>
      <c r="I195" s="225">
        <v>95.100576118922405</v>
      </c>
      <c r="J195" s="225">
        <v>95.023506647672605</v>
      </c>
      <c r="K195" s="225">
        <v>97.535502033527393</v>
      </c>
      <c r="L195" s="225">
        <v>82.654758294274799</v>
      </c>
      <c r="M195" s="225">
        <v>95.023506647672605</v>
      </c>
      <c r="N195" s="225">
        <v>49.5098124023528</v>
      </c>
      <c r="O195" s="226">
        <f t="shared" si="2"/>
        <v>73.852546879002631</v>
      </c>
    </row>
    <row r="196" spans="2:15" ht="15" customHeight="1" x14ac:dyDescent="0.2">
      <c r="B196" s="224" t="s">
        <v>2315</v>
      </c>
      <c r="C196" s="193">
        <v>98.15</v>
      </c>
      <c r="D196" s="225">
        <v>96.25</v>
      </c>
      <c r="E196" s="225">
        <v>89.5</v>
      </c>
      <c r="F196" s="225">
        <v>99.513000000000005</v>
      </c>
      <c r="G196" s="225">
        <v>89.599000000000004</v>
      </c>
      <c r="H196" s="225">
        <v>83.839089649062501</v>
      </c>
      <c r="I196" s="225">
        <v>82.933554167219597</v>
      </c>
      <c r="J196" s="225">
        <v>24.7578632258802</v>
      </c>
      <c r="K196" s="225">
        <v>99.962433556241393</v>
      </c>
      <c r="L196" s="225">
        <v>88.076872870480997</v>
      </c>
      <c r="M196" s="225">
        <v>24.7578632258802</v>
      </c>
      <c r="N196" s="225">
        <v>93.306076872870705</v>
      </c>
      <c r="O196" s="226">
        <f t="shared" si="2"/>
        <v>80.88714613063631</v>
      </c>
    </row>
    <row r="197" spans="2:15" ht="15" customHeight="1" x14ac:dyDescent="0.2">
      <c r="B197" s="224" t="s">
        <v>3374</v>
      </c>
      <c r="C197" s="193"/>
      <c r="D197" s="225"/>
      <c r="E197" s="225"/>
      <c r="F197" s="225"/>
      <c r="G197" s="225"/>
      <c r="H197" s="225"/>
      <c r="I197" s="225"/>
      <c r="J197" s="225">
        <v>12.5</v>
      </c>
      <c r="K197" s="225">
        <v>12.5</v>
      </c>
      <c r="L197" s="225">
        <v>12.5</v>
      </c>
      <c r="M197" s="225">
        <v>12.5</v>
      </c>
      <c r="N197" s="225">
        <v>12.5</v>
      </c>
      <c r="O197" s="226">
        <f t="shared" si="2"/>
        <v>12.5</v>
      </c>
    </row>
    <row r="198" spans="2:15" ht="15" customHeight="1" x14ac:dyDescent="0.2">
      <c r="B198" s="224" t="s">
        <v>2397</v>
      </c>
      <c r="C198" s="193">
        <v>13.54</v>
      </c>
      <c r="D198" s="225">
        <v>4.68</v>
      </c>
      <c r="E198" s="225">
        <v>50.36</v>
      </c>
      <c r="F198" s="225">
        <v>98.936000000000007</v>
      </c>
      <c r="G198" s="225">
        <v>99.222999999999999</v>
      </c>
      <c r="H198" s="225">
        <v>97.372123255501904</v>
      </c>
      <c r="I198" s="225">
        <v>99.361081350753096</v>
      </c>
      <c r="J198" s="225">
        <v>99.809548331544505</v>
      </c>
      <c r="K198" s="225">
        <v>99.849454868646902</v>
      </c>
      <c r="L198" s="225">
        <v>99.863601782591402</v>
      </c>
      <c r="M198" s="225">
        <v>99.809548331544505</v>
      </c>
      <c r="N198" s="225">
        <v>99.840915190552707</v>
      </c>
      <c r="O198" s="226">
        <f t="shared" si="2"/>
        <v>80.220439425927921</v>
      </c>
    </row>
    <row r="199" spans="2:15" ht="15" customHeight="1" x14ac:dyDescent="0.2">
      <c r="B199" s="224" t="s">
        <v>31</v>
      </c>
      <c r="C199" s="193">
        <v>97.31</v>
      </c>
      <c r="D199" s="225">
        <v>99.9</v>
      </c>
      <c r="E199" s="225">
        <v>99.55</v>
      </c>
      <c r="F199" s="225">
        <v>99.617000000000004</v>
      </c>
      <c r="G199" s="225">
        <v>99.867000000000004</v>
      </c>
      <c r="H199" s="225">
        <v>99.6176795202379</v>
      </c>
      <c r="I199" s="225">
        <v>98.033580410748996</v>
      </c>
      <c r="J199" s="225">
        <v>91.913779985154207</v>
      </c>
      <c r="K199" s="225">
        <v>98.1069028491208</v>
      </c>
      <c r="L199" s="225">
        <v>99.969311453654697</v>
      </c>
      <c r="M199" s="225">
        <v>91.913779985154207</v>
      </c>
      <c r="N199" s="225">
        <v>92.180902919559202</v>
      </c>
      <c r="O199" s="226">
        <f t="shared" si="2"/>
        <v>97.331661426969163</v>
      </c>
    </row>
    <row r="200" spans="2:15" ht="15" customHeight="1" x14ac:dyDescent="0.2">
      <c r="B200" s="224" t="s">
        <v>34</v>
      </c>
      <c r="C200" s="193">
        <v>99.98</v>
      </c>
      <c r="D200" s="225">
        <v>99.95</v>
      </c>
      <c r="E200" s="225">
        <v>52.26</v>
      </c>
      <c r="F200" s="225">
        <v>99.864999999999995</v>
      </c>
      <c r="G200" s="225">
        <v>44.536000000000001</v>
      </c>
      <c r="H200" s="225">
        <v>56.720975056689397</v>
      </c>
      <c r="I200" s="225">
        <v>99.977084247677396</v>
      </c>
      <c r="J200" s="225">
        <v>99.978946208112902</v>
      </c>
      <c r="K200" s="225">
        <v>99.892376310427593</v>
      </c>
      <c r="L200" s="225">
        <v>99.996016506961197</v>
      </c>
      <c r="M200" s="225">
        <v>99.978946208112902</v>
      </c>
      <c r="N200" s="225">
        <v>99.951220497159497</v>
      </c>
      <c r="O200" s="226">
        <f t="shared" si="2"/>
        <v>87.757213752928408</v>
      </c>
    </row>
    <row r="201" spans="2:15" ht="15" customHeight="1" x14ac:dyDescent="0.2">
      <c r="B201" s="224" t="s">
        <v>68</v>
      </c>
      <c r="C201" s="193">
        <v>99.99</v>
      </c>
      <c r="D201" s="225">
        <v>99.99</v>
      </c>
      <c r="E201" s="225">
        <v>100</v>
      </c>
      <c r="F201" s="225">
        <v>100</v>
      </c>
      <c r="G201" s="225">
        <v>93.033000000000001</v>
      </c>
      <c r="H201" s="225">
        <v>12.5</v>
      </c>
      <c r="I201" s="225">
        <v>12.5</v>
      </c>
      <c r="J201" s="225">
        <v>100</v>
      </c>
      <c r="K201" s="225">
        <v>100</v>
      </c>
      <c r="L201" s="225">
        <v>100</v>
      </c>
      <c r="M201" s="225">
        <v>100</v>
      </c>
      <c r="N201" s="225">
        <v>93.0078591696535</v>
      </c>
      <c r="O201" s="226">
        <f t="shared" si="2"/>
        <v>84.251738264137785</v>
      </c>
    </row>
    <row r="202" spans="2:15" ht="15" customHeight="1" x14ac:dyDescent="0.2">
      <c r="B202" s="224" t="s">
        <v>3375</v>
      </c>
      <c r="C202" s="193">
        <v>97.28</v>
      </c>
      <c r="D202" s="225">
        <v>96.81</v>
      </c>
      <c r="E202" s="225">
        <v>97.17</v>
      </c>
      <c r="F202" s="225">
        <v>97.293000000000006</v>
      </c>
      <c r="G202" s="225">
        <v>97.66</v>
      </c>
      <c r="H202" s="225">
        <v>97.779708139081706</v>
      </c>
      <c r="I202" s="225">
        <v>97.786827121504501</v>
      </c>
      <c r="J202" s="225">
        <v>92.126062980229804</v>
      </c>
      <c r="K202" s="225">
        <v>95.067453473794302</v>
      </c>
      <c r="L202" s="225">
        <v>94.988149432705796</v>
      </c>
      <c r="M202" s="225">
        <v>92.126062980229804</v>
      </c>
      <c r="N202" s="225">
        <v>92.168730313891601</v>
      </c>
      <c r="O202" s="226">
        <f t="shared" si="2"/>
        <v>95.68799953678645</v>
      </c>
    </row>
    <row r="203" spans="2:15" ht="15" customHeight="1" x14ac:dyDescent="0.2">
      <c r="B203" s="224" t="s">
        <v>446</v>
      </c>
      <c r="C203" s="193">
        <v>100</v>
      </c>
      <c r="D203" s="225">
        <v>100</v>
      </c>
      <c r="E203" s="225">
        <v>100</v>
      </c>
      <c r="F203" s="225">
        <v>100</v>
      </c>
      <c r="G203" s="225">
        <v>80.08</v>
      </c>
      <c r="H203" s="225">
        <v>98.321027988215505</v>
      </c>
      <c r="I203" s="225">
        <v>99.131333496252793</v>
      </c>
      <c r="J203" s="225">
        <v>99.541421156004503</v>
      </c>
      <c r="K203" s="225">
        <v>99.975466470258098</v>
      </c>
      <c r="L203" s="225">
        <v>99.995818399044197</v>
      </c>
      <c r="M203" s="225">
        <v>99.541421156004503</v>
      </c>
      <c r="N203" s="225">
        <v>100</v>
      </c>
      <c r="O203" s="226">
        <f t="shared" si="2"/>
        <v>98.048874055481633</v>
      </c>
    </row>
    <row r="204" spans="2:15" ht="15" customHeight="1" x14ac:dyDescent="0.2">
      <c r="B204" s="224" t="s">
        <v>372</v>
      </c>
      <c r="C204" s="193">
        <v>100</v>
      </c>
      <c r="D204" s="225">
        <v>100</v>
      </c>
      <c r="E204" s="225">
        <v>100</v>
      </c>
      <c r="F204" s="225">
        <v>99.998999999999995</v>
      </c>
      <c r="G204" s="225">
        <v>59.631999999999998</v>
      </c>
      <c r="H204" s="225">
        <v>43.2058229868125</v>
      </c>
      <c r="I204" s="225">
        <v>99.995869311393605</v>
      </c>
      <c r="J204" s="225">
        <v>99.998491863075202</v>
      </c>
      <c r="K204" s="225">
        <v>99.999509855499497</v>
      </c>
      <c r="L204" s="225">
        <v>100</v>
      </c>
      <c r="M204" s="225">
        <v>99.998491863075202</v>
      </c>
      <c r="N204" s="225">
        <v>83.088298135929193</v>
      </c>
      <c r="O204" s="226">
        <f t="shared" si="2"/>
        <v>90.49312366798209</v>
      </c>
    </row>
    <row r="205" spans="2:15" ht="15" customHeight="1" x14ac:dyDescent="0.2">
      <c r="B205" s="224" t="s">
        <v>3376</v>
      </c>
      <c r="C205" s="193">
        <v>99.33</v>
      </c>
      <c r="D205" s="225">
        <v>96.47</v>
      </c>
      <c r="E205" s="225">
        <v>99.41</v>
      </c>
      <c r="F205" s="225">
        <v>91.438999999999993</v>
      </c>
      <c r="G205" s="225">
        <v>99.989000000000004</v>
      </c>
      <c r="H205" s="225">
        <v>99.466012556116695</v>
      </c>
      <c r="I205" s="225">
        <v>99.507156579233197</v>
      </c>
      <c r="J205" s="225">
        <v>98.400363005050494</v>
      </c>
      <c r="K205" s="225">
        <v>99.399058443736905</v>
      </c>
      <c r="L205" s="225">
        <v>99.534272496470095</v>
      </c>
      <c r="M205" s="225">
        <v>98.400363005050494</v>
      </c>
      <c r="N205" s="225">
        <v>99.935278524492205</v>
      </c>
      <c r="O205" s="226">
        <f t="shared" si="2"/>
        <v>98.440042050845818</v>
      </c>
    </row>
    <row r="206" spans="2:15" ht="15" customHeight="1" x14ac:dyDescent="0.2">
      <c r="B206" s="224" t="s">
        <v>3377</v>
      </c>
      <c r="C206" s="193">
        <v>99.5</v>
      </c>
      <c r="D206" s="225">
        <v>96.65</v>
      </c>
      <c r="E206" s="225">
        <v>96.54</v>
      </c>
      <c r="F206" s="225">
        <v>86.046999999999997</v>
      </c>
      <c r="G206" s="225">
        <v>90.231999999999999</v>
      </c>
      <c r="H206" s="225">
        <v>89.509645061727994</v>
      </c>
      <c r="I206" s="225">
        <v>94.247355538071602</v>
      </c>
      <c r="J206" s="225">
        <v>96.734289370671505</v>
      </c>
      <c r="K206" s="225">
        <v>98.731757066363002</v>
      </c>
      <c r="L206" s="225">
        <v>97.939277544657102</v>
      </c>
      <c r="M206" s="225">
        <v>96.734289370671505</v>
      </c>
      <c r="N206" s="225">
        <v>99.800362247574199</v>
      </c>
      <c r="O206" s="226">
        <f t="shared" ref="O206:O248" si="3">AVERAGEIF(C206:N206,"&lt;&gt;0")</f>
        <v>95.222164683311405</v>
      </c>
    </row>
    <row r="207" spans="2:15" ht="15" customHeight="1" x14ac:dyDescent="0.2">
      <c r="B207" s="224" t="s">
        <v>3445</v>
      </c>
      <c r="C207" s="193">
        <v>96.9</v>
      </c>
      <c r="D207" s="225">
        <v>96.97</v>
      </c>
      <c r="E207" s="225">
        <v>87.62</v>
      </c>
      <c r="F207" s="225">
        <v>92.296999999999997</v>
      </c>
      <c r="G207" s="225">
        <v>96.962000000000003</v>
      </c>
      <c r="H207" s="225">
        <v>89.077421202768093</v>
      </c>
      <c r="I207" s="225">
        <v>96.847870506136502</v>
      </c>
      <c r="J207" s="225">
        <v>96.524272820800704</v>
      </c>
      <c r="K207" s="225">
        <v>96.457257762813398</v>
      </c>
      <c r="L207" s="225">
        <v>96.614340085442194</v>
      </c>
      <c r="M207" s="225">
        <v>96.524272820800704</v>
      </c>
      <c r="N207" s="225">
        <v>96.935113907895996</v>
      </c>
      <c r="O207" s="226">
        <f t="shared" si="3"/>
        <v>94.977462425554791</v>
      </c>
    </row>
    <row r="208" spans="2:15" ht="15" customHeight="1" x14ac:dyDescent="0.2">
      <c r="B208" s="224" t="s">
        <v>433</v>
      </c>
      <c r="C208" s="193">
        <v>96.86</v>
      </c>
      <c r="D208" s="225">
        <v>96.76</v>
      </c>
      <c r="E208" s="225">
        <v>98.13</v>
      </c>
      <c r="F208" s="225">
        <v>99.989000000000004</v>
      </c>
      <c r="G208" s="225">
        <v>98.602000000000004</v>
      </c>
      <c r="H208" s="225">
        <v>99.871739520528095</v>
      </c>
      <c r="I208" s="225">
        <v>99.974895633630595</v>
      </c>
      <c r="J208" s="225">
        <v>99.296815783807006</v>
      </c>
      <c r="K208" s="225">
        <v>99.880521227327804</v>
      </c>
      <c r="L208" s="225">
        <v>99.526881720430097</v>
      </c>
      <c r="M208" s="225">
        <v>99.296815783807006</v>
      </c>
      <c r="N208" s="225">
        <v>91.178019331221805</v>
      </c>
      <c r="O208" s="226">
        <f t="shared" si="3"/>
        <v>98.280557416729366</v>
      </c>
    </row>
    <row r="209" spans="2:15" ht="15" customHeight="1" x14ac:dyDescent="0.2">
      <c r="B209" s="224" t="s">
        <v>33</v>
      </c>
      <c r="C209" s="193">
        <v>99.87</v>
      </c>
      <c r="D209" s="225">
        <v>99.98</v>
      </c>
      <c r="E209" s="225">
        <v>99.86</v>
      </c>
      <c r="F209" s="225">
        <v>99.88</v>
      </c>
      <c r="G209" s="225">
        <v>98.524000000000001</v>
      </c>
      <c r="H209" s="225">
        <v>99.693859460235501</v>
      </c>
      <c r="I209" s="225">
        <v>99.605362856918006</v>
      </c>
      <c r="J209" s="225">
        <v>80.605974854052803</v>
      </c>
      <c r="K209" s="225">
        <v>99.987501794430102</v>
      </c>
      <c r="L209" s="225">
        <v>82.662405763478304</v>
      </c>
      <c r="M209" s="225">
        <v>80.605974854052803</v>
      </c>
      <c r="N209" s="225">
        <v>80.386712997693905</v>
      </c>
      <c r="O209" s="226">
        <f t="shared" si="3"/>
        <v>93.471816048405117</v>
      </c>
    </row>
    <row r="210" spans="2:15" ht="15" customHeight="1" x14ac:dyDescent="0.2">
      <c r="B210" s="224" t="s">
        <v>447</v>
      </c>
      <c r="C210" s="193">
        <v>98.58</v>
      </c>
      <c r="D210" s="225">
        <v>98.59</v>
      </c>
      <c r="E210" s="225">
        <v>98.04</v>
      </c>
      <c r="F210" s="225">
        <v>97.478999999999999</v>
      </c>
      <c r="G210" s="225">
        <v>98.391000000000005</v>
      </c>
      <c r="H210" s="225">
        <v>97.175140580077198</v>
      </c>
      <c r="I210" s="225">
        <v>96.766647129343497</v>
      </c>
      <c r="J210" s="225">
        <v>96.809994926433504</v>
      </c>
      <c r="K210" s="225">
        <v>96.970064301943594</v>
      </c>
      <c r="L210" s="225">
        <v>97.090280335018903</v>
      </c>
      <c r="M210" s="225">
        <v>96.809994926433504</v>
      </c>
      <c r="N210" s="225">
        <v>96.209286672885995</v>
      </c>
      <c r="O210" s="226">
        <f t="shared" si="3"/>
        <v>97.40928407267802</v>
      </c>
    </row>
    <row r="211" spans="2:15" ht="15" customHeight="1" x14ac:dyDescent="0.2">
      <c r="B211" s="224" t="s">
        <v>3349</v>
      </c>
      <c r="C211" s="193">
        <v>99.72</v>
      </c>
      <c r="D211" s="225">
        <v>99.74</v>
      </c>
      <c r="E211" s="225">
        <v>99.87</v>
      </c>
      <c r="F211" s="225">
        <v>99.674999999999997</v>
      </c>
      <c r="G211" s="225">
        <v>99.507000000000005</v>
      </c>
      <c r="H211" s="225">
        <v>99.5173597807579</v>
      </c>
      <c r="I211" s="225">
        <v>99.374782422856597</v>
      </c>
      <c r="J211" s="225">
        <v>99.740682205193295</v>
      </c>
      <c r="K211" s="225">
        <v>99.785482085346004</v>
      </c>
      <c r="L211" s="225">
        <v>99.736714919869797</v>
      </c>
      <c r="M211" s="225">
        <v>99.740682205193295</v>
      </c>
      <c r="N211" s="225">
        <v>97.865462653977502</v>
      </c>
      <c r="O211" s="226">
        <f t="shared" si="3"/>
        <v>99.52276385609953</v>
      </c>
    </row>
    <row r="212" spans="2:15" ht="15" customHeight="1" x14ac:dyDescent="0.2">
      <c r="B212" s="224" t="s">
        <v>3350</v>
      </c>
      <c r="C212" s="193">
        <v>82.68</v>
      </c>
      <c r="D212" s="225">
        <v>94.15</v>
      </c>
      <c r="E212" s="225">
        <v>89.03</v>
      </c>
      <c r="F212" s="225">
        <v>99.932000000000002</v>
      </c>
      <c r="G212" s="225">
        <v>99.945999999999998</v>
      </c>
      <c r="H212" s="225">
        <v>98.570000564589193</v>
      </c>
      <c r="I212" s="225">
        <v>98.567477489291306</v>
      </c>
      <c r="J212" s="225">
        <v>99.970603733815096</v>
      </c>
      <c r="K212" s="225">
        <v>98.732634797664502</v>
      </c>
      <c r="L212" s="225">
        <v>98.979866939126396</v>
      </c>
      <c r="M212" s="225">
        <v>99.970603733815096</v>
      </c>
      <c r="N212" s="225">
        <v>94.7147395969927</v>
      </c>
      <c r="O212" s="226">
        <f t="shared" si="3"/>
        <v>96.270327237941203</v>
      </c>
    </row>
    <row r="213" spans="2:15" ht="15" customHeight="1" x14ac:dyDescent="0.2">
      <c r="B213" s="224" t="s">
        <v>37</v>
      </c>
      <c r="C213" s="193">
        <v>99.97</v>
      </c>
      <c r="D213" s="225">
        <v>99.83</v>
      </c>
      <c r="E213" s="225">
        <v>99.89</v>
      </c>
      <c r="F213" s="225">
        <v>99.896000000000001</v>
      </c>
      <c r="G213" s="225">
        <v>99.921000000000006</v>
      </c>
      <c r="H213" s="225">
        <v>99.940393518518405</v>
      </c>
      <c r="I213" s="225">
        <v>99.911165870171203</v>
      </c>
      <c r="J213" s="225">
        <v>99.960491683813402</v>
      </c>
      <c r="K213" s="225">
        <v>99.933734139231802</v>
      </c>
      <c r="L213" s="225">
        <v>95.451556899641503</v>
      </c>
      <c r="M213" s="225">
        <v>99.960491683813402</v>
      </c>
      <c r="N213" s="225">
        <v>99.964186744988595</v>
      </c>
      <c r="O213" s="226">
        <f t="shared" si="3"/>
        <v>99.552418378348193</v>
      </c>
    </row>
    <row r="214" spans="2:15" ht="15" customHeight="1" x14ac:dyDescent="0.2">
      <c r="B214" s="224" t="s">
        <v>426</v>
      </c>
      <c r="C214" s="193">
        <v>92.93</v>
      </c>
      <c r="D214" s="225">
        <v>79.099999999999994</v>
      </c>
      <c r="E214" s="225">
        <v>88.28</v>
      </c>
      <c r="F214" s="225">
        <v>93.141999999999996</v>
      </c>
      <c r="G214" s="225">
        <v>92.38</v>
      </c>
      <c r="H214" s="225">
        <v>93.037253884631795</v>
      </c>
      <c r="I214" s="225">
        <v>93.066059768054998</v>
      </c>
      <c r="J214" s="225">
        <v>83.740530544912701</v>
      </c>
      <c r="K214" s="225">
        <v>93.103448275862107</v>
      </c>
      <c r="L214" s="225">
        <v>90.033092324805295</v>
      </c>
      <c r="M214" s="225">
        <v>83.740530544912701</v>
      </c>
      <c r="N214" s="225">
        <v>87.789342839780801</v>
      </c>
      <c r="O214" s="226">
        <f t="shared" si="3"/>
        <v>89.195188181913352</v>
      </c>
    </row>
    <row r="215" spans="2:15" ht="15" customHeight="1" x14ac:dyDescent="0.2">
      <c r="B215" s="224" t="s">
        <v>2308</v>
      </c>
      <c r="C215" s="193"/>
      <c r="D215" s="225"/>
      <c r="E215" s="225"/>
      <c r="F215" s="225"/>
      <c r="G215" s="225">
        <v>94.488</v>
      </c>
      <c r="H215" s="225">
        <v>94.476757093350301</v>
      </c>
      <c r="I215" s="225">
        <v>93.578023800540706</v>
      </c>
      <c r="J215" s="225">
        <v>94.386028535846194</v>
      </c>
      <c r="K215" s="225">
        <v>93.232640330866005</v>
      </c>
      <c r="L215" s="225">
        <v>94.298673992328503</v>
      </c>
      <c r="M215" s="225">
        <v>94.386028535846194</v>
      </c>
      <c r="N215" s="225">
        <v>92.336576956129406</v>
      </c>
      <c r="O215" s="226">
        <f t="shared" si="3"/>
        <v>93.89784115561342</v>
      </c>
    </row>
    <row r="216" spans="2:15" ht="15" customHeight="1" x14ac:dyDescent="0.2">
      <c r="B216" s="224" t="s">
        <v>2398</v>
      </c>
      <c r="C216" s="193">
        <v>99.72</v>
      </c>
      <c r="D216" s="225">
        <v>99.94</v>
      </c>
      <c r="E216" s="225">
        <v>99.99</v>
      </c>
      <c r="F216" s="225">
        <v>99.959000000000003</v>
      </c>
      <c r="G216" s="225">
        <v>99.981999999999999</v>
      </c>
      <c r="H216" s="225">
        <v>99.978105904726604</v>
      </c>
      <c r="I216" s="225">
        <v>99.960746201561903</v>
      </c>
      <c r="J216" s="225">
        <v>97.962196424118005</v>
      </c>
      <c r="K216" s="225">
        <v>94.755222989421696</v>
      </c>
      <c r="L216" s="225">
        <v>97.9742323171983</v>
      </c>
      <c r="M216" s="225">
        <v>97.962196424118005</v>
      </c>
      <c r="N216" s="225">
        <v>97.304034973389506</v>
      </c>
      <c r="O216" s="226">
        <f t="shared" si="3"/>
        <v>98.790644602877819</v>
      </c>
    </row>
    <row r="217" spans="2:15" ht="15" customHeight="1" x14ac:dyDescent="0.2">
      <c r="B217" s="224" t="s">
        <v>427</v>
      </c>
      <c r="C217" s="193">
        <v>99.46</v>
      </c>
      <c r="D217" s="225">
        <v>99.99</v>
      </c>
      <c r="E217" s="225">
        <v>97.07</v>
      </c>
      <c r="F217" s="225">
        <v>98.748000000000005</v>
      </c>
      <c r="G217" s="225">
        <v>99.212999999999994</v>
      </c>
      <c r="H217" s="225">
        <v>86.651261929779494</v>
      </c>
      <c r="I217" s="225">
        <v>62.998360935288503</v>
      </c>
      <c r="J217" s="225">
        <v>85.315431277909099</v>
      </c>
      <c r="K217" s="225">
        <v>99.041943842483207</v>
      </c>
      <c r="L217" s="225">
        <v>45.057685015718</v>
      </c>
      <c r="M217" s="225">
        <v>85.315431277909099</v>
      </c>
      <c r="N217" s="225">
        <v>82.774416503554505</v>
      </c>
      <c r="O217" s="226">
        <f t="shared" si="3"/>
        <v>86.802960898553479</v>
      </c>
    </row>
    <row r="218" spans="2:15" ht="15" customHeight="1" x14ac:dyDescent="0.2">
      <c r="B218" s="224" t="s">
        <v>3434</v>
      </c>
      <c r="C218" s="193">
        <v>84.37</v>
      </c>
      <c r="D218" s="225">
        <v>99.09</v>
      </c>
      <c r="E218" s="225">
        <v>99.09</v>
      </c>
      <c r="F218" s="225">
        <v>98.171000000000006</v>
      </c>
      <c r="G218" s="225">
        <v>98.992999999999995</v>
      </c>
      <c r="H218" s="225">
        <v>98.945249569924997</v>
      </c>
      <c r="I218" s="225">
        <v>97.426219715220896</v>
      </c>
      <c r="J218" s="225">
        <v>96.559443622243407</v>
      </c>
      <c r="K218" s="225">
        <v>98.924606140500799</v>
      </c>
      <c r="L218" s="225">
        <v>98.884106244002396</v>
      </c>
      <c r="M218" s="225">
        <v>96.559443622243407</v>
      </c>
      <c r="N218" s="225">
        <v>99.021809264645398</v>
      </c>
      <c r="O218" s="226">
        <f t="shared" si="3"/>
        <v>97.169573181565113</v>
      </c>
    </row>
    <row r="219" spans="2:15" ht="15" customHeight="1" x14ac:dyDescent="0.2">
      <c r="B219" s="224" t="s">
        <v>2381</v>
      </c>
      <c r="C219" s="193">
        <v>95.36</v>
      </c>
      <c r="D219" s="225">
        <v>99.53</v>
      </c>
      <c r="E219" s="225">
        <v>95.89</v>
      </c>
      <c r="F219" s="225">
        <v>95.471999999999994</v>
      </c>
      <c r="G219" s="225">
        <v>93.974999999999994</v>
      </c>
      <c r="H219" s="225">
        <v>88.481396187854799</v>
      </c>
      <c r="I219" s="225">
        <v>88.559417193382203</v>
      </c>
      <c r="J219" s="225">
        <v>99.197609840233298</v>
      </c>
      <c r="K219" s="225">
        <v>93.317022098291204</v>
      </c>
      <c r="L219" s="225">
        <v>98.890398130578902</v>
      </c>
      <c r="M219" s="225">
        <v>99.197609840233298</v>
      </c>
      <c r="N219" s="225">
        <v>99.0761466038782</v>
      </c>
      <c r="O219" s="226">
        <f t="shared" si="3"/>
        <v>95.578883324537642</v>
      </c>
    </row>
    <row r="220" spans="2:15" ht="15" customHeight="1" x14ac:dyDescent="0.2">
      <c r="B220" s="224" t="s">
        <v>448</v>
      </c>
      <c r="C220" s="193">
        <v>0</v>
      </c>
      <c r="D220" s="225">
        <v>0</v>
      </c>
      <c r="E220" s="225">
        <v>0</v>
      </c>
      <c r="F220" s="225">
        <v>0.55600000000000005</v>
      </c>
      <c r="G220" s="225">
        <v>0</v>
      </c>
      <c r="H220" s="225">
        <v>0</v>
      </c>
      <c r="I220" s="225">
        <v>0</v>
      </c>
      <c r="J220" s="225">
        <v>47.7528919753087</v>
      </c>
      <c r="K220" s="225">
        <v>43.844779320987598</v>
      </c>
      <c r="L220" s="225">
        <v>47.773933691756298</v>
      </c>
      <c r="M220" s="225">
        <v>47.7528919753087</v>
      </c>
      <c r="N220" s="225">
        <v>30.088655913978499</v>
      </c>
      <c r="O220" s="226">
        <f t="shared" si="3"/>
        <v>36.294858812889963</v>
      </c>
    </row>
    <row r="221" spans="2:15" ht="15" customHeight="1" x14ac:dyDescent="0.2">
      <c r="B221" s="224" t="s">
        <v>46</v>
      </c>
      <c r="C221" s="193">
        <v>99.82</v>
      </c>
      <c r="D221" s="225">
        <v>98.32</v>
      </c>
      <c r="E221" s="225">
        <v>99.59</v>
      </c>
      <c r="F221" s="225">
        <v>99.837000000000003</v>
      </c>
      <c r="G221" s="225">
        <v>99.146000000000001</v>
      </c>
      <c r="H221" s="225">
        <v>98.782777777778193</v>
      </c>
      <c r="I221" s="225">
        <v>99.486367127496194</v>
      </c>
      <c r="J221" s="225">
        <v>83.073985890652494</v>
      </c>
      <c r="K221" s="225">
        <v>98.737397918103895</v>
      </c>
      <c r="L221" s="225">
        <v>97.9516678400758</v>
      </c>
      <c r="M221" s="225">
        <v>83.073985890652494</v>
      </c>
      <c r="N221" s="225">
        <v>52.767483785628798</v>
      </c>
      <c r="O221" s="226">
        <f t="shared" si="3"/>
        <v>92.548888852532329</v>
      </c>
    </row>
    <row r="222" spans="2:15" ht="15" customHeight="1" x14ac:dyDescent="0.2">
      <c r="B222" s="224" t="s">
        <v>3378</v>
      </c>
      <c r="C222" s="193"/>
      <c r="D222" s="225"/>
      <c r="E222" s="225"/>
      <c r="F222" s="225"/>
      <c r="G222" s="225"/>
      <c r="H222" s="225"/>
      <c r="I222" s="225"/>
      <c r="J222" s="225">
        <v>98.618143986683407</v>
      </c>
      <c r="K222" s="225"/>
      <c r="L222" s="225"/>
      <c r="M222" s="225">
        <v>98.618143986683407</v>
      </c>
      <c r="N222" s="225">
        <v>98.688772770596202</v>
      </c>
      <c r="O222" s="226">
        <f t="shared" si="3"/>
        <v>98.641686914654329</v>
      </c>
    </row>
    <row r="223" spans="2:15" ht="15" customHeight="1" x14ac:dyDescent="0.2">
      <c r="B223" s="224" t="s">
        <v>91</v>
      </c>
      <c r="C223" s="193">
        <v>86.21</v>
      </c>
      <c r="D223" s="225">
        <v>73.92</v>
      </c>
      <c r="E223" s="225">
        <v>74.010000000000005</v>
      </c>
      <c r="F223" s="225">
        <v>74.652000000000001</v>
      </c>
      <c r="G223" s="225">
        <v>74.081999999999994</v>
      </c>
      <c r="H223" s="225">
        <v>74.020249807098807</v>
      </c>
      <c r="I223" s="225">
        <v>74.110187051971394</v>
      </c>
      <c r="J223" s="225">
        <v>74.669087577160496</v>
      </c>
      <c r="K223" s="225">
        <v>74.465101860238903</v>
      </c>
      <c r="L223" s="225">
        <v>74.497675851254499</v>
      </c>
      <c r="M223" s="225">
        <v>74.669087577160496</v>
      </c>
      <c r="N223" s="225">
        <v>64.375690710872206</v>
      </c>
      <c r="O223" s="226">
        <f t="shared" si="3"/>
        <v>74.473423369646397</v>
      </c>
    </row>
    <row r="224" spans="2:15" ht="15" customHeight="1" x14ac:dyDescent="0.2">
      <c r="B224" s="224" t="s">
        <v>3379</v>
      </c>
      <c r="C224" s="193">
        <v>99.94</v>
      </c>
      <c r="D224" s="225">
        <v>100</v>
      </c>
      <c r="E224" s="225">
        <v>99.94</v>
      </c>
      <c r="F224" s="225">
        <v>99.573999999999998</v>
      </c>
      <c r="G224" s="225">
        <v>99.995999999999995</v>
      </c>
      <c r="H224" s="225">
        <v>96.217350930212504</v>
      </c>
      <c r="I224" s="225">
        <v>99.940750282091898</v>
      </c>
      <c r="J224" s="225">
        <v>69.062727730624204</v>
      </c>
      <c r="K224" s="225">
        <v>99.930611282578894</v>
      </c>
      <c r="L224" s="225">
        <v>99.629768601487001</v>
      </c>
      <c r="M224" s="225">
        <v>69.062727730624204</v>
      </c>
      <c r="N224" s="225">
        <v>41.688519472653603</v>
      </c>
      <c r="O224" s="226">
        <f t="shared" si="3"/>
        <v>89.581871335856022</v>
      </c>
    </row>
    <row r="225" spans="2:15" ht="15" customHeight="1" x14ac:dyDescent="0.2">
      <c r="B225" s="224" t="s">
        <v>3380</v>
      </c>
      <c r="C225" s="193"/>
      <c r="D225" s="225"/>
      <c r="E225" s="225"/>
      <c r="F225" s="225"/>
      <c r="G225" s="225"/>
      <c r="H225" s="225"/>
      <c r="I225" s="225"/>
      <c r="J225" s="225">
        <v>99.815916105499397</v>
      </c>
      <c r="K225" s="225">
        <v>99.712039476894802</v>
      </c>
      <c r="L225" s="225">
        <v>99.754381856196702</v>
      </c>
      <c r="M225" s="225">
        <v>99.815916105499397</v>
      </c>
      <c r="N225" s="225">
        <v>99.802147822308996</v>
      </c>
      <c r="O225" s="226">
        <f t="shared" si="3"/>
        <v>99.780080273279864</v>
      </c>
    </row>
    <row r="226" spans="2:15" ht="15" customHeight="1" x14ac:dyDescent="0.2">
      <c r="B226" s="224" t="s">
        <v>6273</v>
      </c>
      <c r="C226" s="193"/>
      <c r="D226" s="225"/>
      <c r="E226" s="225"/>
      <c r="F226" s="225"/>
      <c r="G226" s="225"/>
      <c r="H226" s="225"/>
      <c r="I226" s="225"/>
      <c r="J226" s="225">
        <v>99.740078446501997</v>
      </c>
      <c r="K226" s="225">
        <v>99.648242641796401</v>
      </c>
      <c r="L226" s="225">
        <v>99.672942179410498</v>
      </c>
      <c r="M226" s="225">
        <v>99.740078446501997</v>
      </c>
      <c r="N226" s="225">
        <v>99.421822107726001</v>
      </c>
      <c r="O226" s="226">
        <f t="shared" si="3"/>
        <v>99.644632764387396</v>
      </c>
    </row>
    <row r="227" spans="2:15" ht="15" customHeight="1" x14ac:dyDescent="0.2">
      <c r="B227" s="224" t="s">
        <v>3450</v>
      </c>
      <c r="C227" s="193">
        <v>99.77</v>
      </c>
      <c r="D227" s="225">
        <v>99.8</v>
      </c>
      <c r="E227" s="225">
        <v>99.52</v>
      </c>
      <c r="F227" s="225">
        <v>99.927999999999997</v>
      </c>
      <c r="G227" s="225">
        <v>99.754999999999995</v>
      </c>
      <c r="H227" s="225">
        <v>99.6615288800716</v>
      </c>
      <c r="I227" s="225">
        <v>99.747223022271996</v>
      </c>
      <c r="J227" s="225">
        <v>99.120529651676705</v>
      </c>
      <c r="K227" s="225">
        <v>99.817880722336497</v>
      </c>
      <c r="L227" s="225">
        <v>99.217097894264896</v>
      </c>
      <c r="M227" s="225">
        <v>99.120529651676705</v>
      </c>
      <c r="N227" s="225">
        <v>99.241700002133697</v>
      </c>
      <c r="O227" s="226">
        <f t="shared" si="3"/>
        <v>99.558290818702673</v>
      </c>
    </row>
    <row r="228" spans="2:15" ht="15" customHeight="1" x14ac:dyDescent="0.2">
      <c r="B228" s="224" t="s">
        <v>3</v>
      </c>
      <c r="C228" s="193">
        <v>99.37</v>
      </c>
      <c r="D228" s="225">
        <v>99.56</v>
      </c>
      <c r="E228" s="225">
        <v>99.61</v>
      </c>
      <c r="F228" s="225">
        <v>99.436000000000007</v>
      </c>
      <c r="G228" s="225">
        <v>98.953000000000003</v>
      </c>
      <c r="H228" s="225">
        <v>98.570197432633293</v>
      </c>
      <c r="I228" s="225">
        <v>98.933859997017393</v>
      </c>
      <c r="J228" s="225">
        <v>98.429407774626597</v>
      </c>
      <c r="K228" s="225">
        <v>96.5197339991946</v>
      </c>
      <c r="L228" s="225">
        <v>98.407995031402294</v>
      </c>
      <c r="M228" s="225">
        <v>98.429407774626597</v>
      </c>
      <c r="N228" s="225">
        <v>98.615919642349596</v>
      </c>
      <c r="O228" s="226">
        <f t="shared" si="3"/>
        <v>98.736293470987519</v>
      </c>
    </row>
    <row r="229" spans="2:15" ht="15" customHeight="1" x14ac:dyDescent="0.2">
      <c r="B229" s="224" t="s">
        <v>49</v>
      </c>
      <c r="C229" s="193">
        <v>93.24</v>
      </c>
      <c r="D229" s="225">
        <v>99.92</v>
      </c>
      <c r="E229" s="225">
        <v>40.96</v>
      </c>
      <c r="F229" s="225">
        <v>40.845999999999997</v>
      </c>
      <c r="G229" s="225">
        <v>30.701000000000001</v>
      </c>
      <c r="H229" s="225">
        <v>38.877412749287799</v>
      </c>
      <c r="I229" s="225">
        <v>99.901465283521702</v>
      </c>
      <c r="J229" s="225">
        <v>99.916423314339994</v>
      </c>
      <c r="K229" s="225">
        <v>99.968736838845601</v>
      </c>
      <c r="L229" s="225">
        <v>99.9882306313757</v>
      </c>
      <c r="M229" s="225">
        <v>99.916423314339994</v>
      </c>
      <c r="N229" s="225">
        <v>66.150865039977901</v>
      </c>
      <c r="O229" s="226">
        <f t="shared" si="3"/>
        <v>75.865546430974078</v>
      </c>
    </row>
    <row r="230" spans="2:15" ht="15" customHeight="1" x14ac:dyDescent="0.2">
      <c r="B230" s="224" t="s">
        <v>3390</v>
      </c>
      <c r="C230" s="193">
        <v>97.42</v>
      </c>
      <c r="D230" s="225">
        <v>96.45</v>
      </c>
      <c r="E230" s="225">
        <v>97.31</v>
      </c>
      <c r="F230" s="225">
        <v>97.272999999999996</v>
      </c>
      <c r="G230" s="225">
        <v>98.131</v>
      </c>
      <c r="H230" s="225">
        <v>98.444329872803394</v>
      </c>
      <c r="I230" s="225">
        <v>97.611560459734704</v>
      </c>
      <c r="J230" s="225">
        <v>98.394456135427902</v>
      </c>
      <c r="K230" s="225">
        <v>97.914414008916296</v>
      </c>
      <c r="L230" s="225">
        <v>96.925618377622996</v>
      </c>
      <c r="M230" s="225">
        <v>98.394456135427902</v>
      </c>
      <c r="N230" s="225">
        <v>98.5459202991686</v>
      </c>
      <c r="O230" s="226">
        <f t="shared" si="3"/>
        <v>97.734562940758494</v>
      </c>
    </row>
    <row r="231" spans="2:15" ht="15" customHeight="1" x14ac:dyDescent="0.2">
      <c r="B231" s="224" t="s">
        <v>418</v>
      </c>
      <c r="C231" s="193">
        <v>95.87</v>
      </c>
      <c r="D231" s="225">
        <v>100</v>
      </c>
      <c r="E231" s="225">
        <v>100</v>
      </c>
      <c r="F231" s="225">
        <v>100</v>
      </c>
      <c r="G231" s="225">
        <v>96.92</v>
      </c>
      <c r="H231" s="225">
        <v>95.752902421652394</v>
      </c>
      <c r="I231" s="225">
        <v>99.962065948288895</v>
      </c>
      <c r="J231" s="225">
        <v>99.559477880658505</v>
      </c>
      <c r="K231" s="225">
        <v>99.835127809433303</v>
      </c>
      <c r="L231" s="225">
        <v>99.994146907453299</v>
      </c>
      <c r="M231" s="225">
        <v>99.559477880658505</v>
      </c>
      <c r="N231" s="225">
        <v>99.866521918941203</v>
      </c>
      <c r="O231" s="226">
        <f t="shared" si="3"/>
        <v>98.943310063923832</v>
      </c>
    </row>
    <row r="232" spans="2:15" ht="15" customHeight="1" x14ac:dyDescent="0.2">
      <c r="B232" s="224" t="s">
        <v>3381</v>
      </c>
      <c r="C232" s="193"/>
      <c r="D232" s="225"/>
      <c r="E232" s="225"/>
      <c r="F232" s="225"/>
      <c r="G232" s="225"/>
      <c r="H232" s="225"/>
      <c r="I232" s="225">
        <v>71.248999999999995</v>
      </c>
      <c r="J232" s="225">
        <v>71.346042768959506</v>
      </c>
      <c r="K232" s="225">
        <v>71.423274911816605</v>
      </c>
      <c r="L232" s="225">
        <v>71.109334997439802</v>
      </c>
      <c r="M232" s="225">
        <v>71.346042768959506</v>
      </c>
      <c r="N232" s="225">
        <v>71.426976659839596</v>
      </c>
      <c r="O232" s="226">
        <f t="shared" si="3"/>
        <v>71.316778684502495</v>
      </c>
    </row>
    <row r="233" spans="2:15" ht="15" customHeight="1" x14ac:dyDescent="0.2">
      <c r="B233" s="224" t="s">
        <v>36</v>
      </c>
      <c r="C233" s="193">
        <v>99.94</v>
      </c>
      <c r="D233" s="225">
        <v>99.97</v>
      </c>
      <c r="E233" s="225">
        <v>99.96</v>
      </c>
      <c r="F233" s="225">
        <v>99.94</v>
      </c>
      <c r="G233" s="225">
        <v>99.95</v>
      </c>
      <c r="H233" s="225">
        <v>99.543950331504107</v>
      </c>
      <c r="I233" s="225">
        <v>99.914716082569498</v>
      </c>
      <c r="J233" s="225">
        <v>99.923339048925797</v>
      </c>
      <c r="K233" s="225">
        <v>99.729707336833201</v>
      </c>
      <c r="L233" s="225">
        <v>99.989221038541601</v>
      </c>
      <c r="M233" s="225">
        <v>99.923339048925797</v>
      </c>
      <c r="N233" s="225">
        <v>98.240474689146396</v>
      </c>
      <c r="O233" s="226">
        <f t="shared" si="3"/>
        <v>99.752062298037188</v>
      </c>
    </row>
    <row r="234" spans="2:15" ht="15" customHeight="1" x14ac:dyDescent="0.2">
      <c r="B234" s="224" t="s">
        <v>3572</v>
      </c>
      <c r="C234" s="193">
        <v>98.9</v>
      </c>
      <c r="D234" s="225">
        <v>99.39</v>
      </c>
      <c r="E234" s="225">
        <v>99.38</v>
      </c>
      <c r="F234" s="225">
        <v>99.27</v>
      </c>
      <c r="G234" s="225">
        <v>99.74</v>
      </c>
      <c r="H234" s="225">
        <v>99.581389012771396</v>
      </c>
      <c r="I234" s="225">
        <v>98.9114599603502</v>
      </c>
      <c r="J234" s="225">
        <v>99.3406585364975</v>
      </c>
      <c r="K234" s="225">
        <v>99.706551124443095</v>
      </c>
      <c r="L234" s="225">
        <v>98.291787322708103</v>
      </c>
      <c r="M234" s="225">
        <v>99.3406585364975</v>
      </c>
      <c r="N234" s="225">
        <v>97.614795840083701</v>
      </c>
      <c r="O234" s="226">
        <f t="shared" si="3"/>
        <v>99.122275027779281</v>
      </c>
    </row>
    <row r="235" spans="2:15" ht="15" customHeight="1" x14ac:dyDescent="0.2">
      <c r="B235" s="224" t="s">
        <v>2311</v>
      </c>
      <c r="C235" s="193"/>
      <c r="D235" s="225"/>
      <c r="E235" s="225"/>
      <c r="F235" s="225"/>
      <c r="G235" s="225">
        <v>95.852000000000004</v>
      </c>
      <c r="H235" s="225">
        <v>95.512178054491002</v>
      </c>
      <c r="I235" s="225">
        <v>99.965557151979496</v>
      </c>
      <c r="J235" s="225">
        <v>99.993864410387403</v>
      </c>
      <c r="K235" s="225">
        <v>100</v>
      </c>
      <c r="L235" s="225">
        <v>99.957034307666902</v>
      </c>
      <c r="M235" s="225">
        <v>99.993864410387403</v>
      </c>
      <c r="N235" s="225">
        <v>100</v>
      </c>
      <c r="O235" s="226">
        <f t="shared" si="3"/>
        <v>98.90931229186404</v>
      </c>
    </row>
    <row r="236" spans="2:15" x14ac:dyDescent="0.2">
      <c r="B236" s="224" t="s">
        <v>3351</v>
      </c>
      <c r="C236" s="193">
        <v>99.91</v>
      </c>
      <c r="D236" s="225">
        <v>99.9</v>
      </c>
      <c r="E236" s="225">
        <v>99.97</v>
      </c>
      <c r="F236" s="225">
        <v>99.37</v>
      </c>
      <c r="G236" s="225">
        <v>99.793999999999997</v>
      </c>
      <c r="H236" s="225">
        <v>99.942967873176201</v>
      </c>
      <c r="I236" s="225">
        <v>99.910172796513393</v>
      </c>
      <c r="J236" s="225">
        <v>99.964293981481603</v>
      </c>
      <c r="K236" s="225">
        <v>99.991101992143498</v>
      </c>
      <c r="L236" s="225">
        <v>99.988704246768904</v>
      </c>
      <c r="M236" s="225">
        <v>99.964293981481603</v>
      </c>
      <c r="N236" s="225">
        <v>99.785524940262903</v>
      </c>
      <c r="O236" s="226">
        <f t="shared" si="3"/>
        <v>99.874254984318995</v>
      </c>
    </row>
    <row r="237" spans="2:15" x14ac:dyDescent="0.2">
      <c r="B237" s="224" t="s">
        <v>52</v>
      </c>
      <c r="C237" s="193">
        <v>99.95</v>
      </c>
      <c r="D237" s="225">
        <v>100</v>
      </c>
      <c r="E237" s="225">
        <v>100</v>
      </c>
      <c r="F237" s="225">
        <v>99.537000000000006</v>
      </c>
      <c r="G237" s="225">
        <v>99.988</v>
      </c>
      <c r="H237" s="225">
        <v>99.927399834248007</v>
      </c>
      <c r="I237" s="225">
        <v>99.894066109119606</v>
      </c>
      <c r="J237" s="225">
        <v>99.991320873342403</v>
      </c>
      <c r="K237" s="225">
        <v>99.978008451621307</v>
      </c>
      <c r="L237" s="225">
        <v>99.878728732466101</v>
      </c>
      <c r="M237" s="225">
        <v>99.991320873342403</v>
      </c>
      <c r="N237" s="225">
        <v>99.980031610911894</v>
      </c>
      <c r="O237" s="226">
        <f t="shared" si="3"/>
        <v>99.926323040420982</v>
      </c>
    </row>
    <row r="238" spans="2:15" x14ac:dyDescent="0.2">
      <c r="B238" s="224" t="s">
        <v>18</v>
      </c>
      <c r="C238" s="193">
        <v>98.64</v>
      </c>
      <c r="D238" s="225">
        <v>97.07</v>
      </c>
      <c r="E238" s="225">
        <v>97.73</v>
      </c>
      <c r="F238" s="225">
        <v>97.814999999999998</v>
      </c>
      <c r="G238" s="225">
        <v>97.685000000000002</v>
      </c>
      <c r="H238" s="225">
        <v>97.318125448582094</v>
      </c>
      <c r="I238" s="225">
        <v>98.290144384171001</v>
      </c>
      <c r="J238" s="225">
        <v>98.440516471243896</v>
      </c>
      <c r="K238" s="225">
        <v>98.341129420041398</v>
      </c>
      <c r="L238" s="225">
        <v>98.720015758831906</v>
      </c>
      <c r="M238" s="225">
        <v>98.440516471243896</v>
      </c>
      <c r="N238" s="225">
        <v>97.624482914326705</v>
      </c>
      <c r="O238" s="226">
        <f t="shared" si="3"/>
        <v>98.009577572370077</v>
      </c>
    </row>
    <row r="239" spans="2:15" x14ac:dyDescent="0.2">
      <c r="B239" s="224" t="s">
        <v>3382</v>
      </c>
      <c r="C239" s="193">
        <v>97.88</v>
      </c>
      <c r="D239" s="225">
        <v>97.65</v>
      </c>
      <c r="E239" s="225">
        <v>97.94</v>
      </c>
      <c r="F239" s="225">
        <v>97.727000000000004</v>
      </c>
      <c r="G239" s="225">
        <v>98.289000000000001</v>
      </c>
      <c r="H239" s="225">
        <v>99.968538544038196</v>
      </c>
      <c r="I239" s="225">
        <v>99.784389156915395</v>
      </c>
      <c r="J239" s="225">
        <v>98.915076956845596</v>
      </c>
      <c r="K239" s="225">
        <v>99.6478502248208</v>
      </c>
      <c r="L239" s="225">
        <v>98.681295043742296</v>
      </c>
      <c r="M239" s="225">
        <v>98.915076956845596</v>
      </c>
      <c r="N239" s="225">
        <v>99.023378052063507</v>
      </c>
      <c r="O239" s="226">
        <f t="shared" si="3"/>
        <v>98.7018004112726</v>
      </c>
    </row>
    <row r="240" spans="2:15" x14ac:dyDescent="0.2">
      <c r="B240" s="224" t="s">
        <v>3383</v>
      </c>
      <c r="C240" s="193">
        <v>93.06</v>
      </c>
      <c r="D240" s="225">
        <v>99.95</v>
      </c>
      <c r="E240" s="225">
        <v>99.97</v>
      </c>
      <c r="F240" s="225">
        <v>99.176000000000002</v>
      </c>
      <c r="G240" s="225">
        <v>98.525999999999996</v>
      </c>
      <c r="H240" s="225">
        <v>99.416258528265601</v>
      </c>
      <c r="I240" s="225">
        <v>99.827835156888298</v>
      </c>
      <c r="J240" s="225">
        <v>47.342240294022197</v>
      </c>
      <c r="K240" s="225">
        <v>47.361794012381203</v>
      </c>
      <c r="L240" s="225">
        <v>45.902479091995197</v>
      </c>
      <c r="M240" s="225">
        <v>47.342240294022197</v>
      </c>
      <c r="N240" s="225">
        <v>45.744042495912801</v>
      </c>
      <c r="O240" s="226">
        <f t="shared" si="3"/>
        <v>76.968240822790634</v>
      </c>
    </row>
    <row r="241" spans="2:15" x14ac:dyDescent="0.2">
      <c r="B241" s="224" t="s">
        <v>2438</v>
      </c>
      <c r="C241" s="193">
        <v>99.83</v>
      </c>
      <c r="D241" s="225">
        <v>99.7</v>
      </c>
      <c r="E241" s="225">
        <v>99.75</v>
      </c>
      <c r="F241" s="225">
        <v>99.811000000000007</v>
      </c>
      <c r="G241" s="225">
        <v>99.948999999999998</v>
      </c>
      <c r="H241" s="225">
        <v>99.863078703703707</v>
      </c>
      <c r="I241" s="225">
        <v>99.712570937873295</v>
      </c>
      <c r="J241" s="225">
        <v>99.691338734567907</v>
      </c>
      <c r="K241" s="225">
        <v>99.854856638038996</v>
      </c>
      <c r="L241" s="225">
        <v>99.894489247311796</v>
      </c>
      <c r="M241" s="225">
        <v>99.691338734567907</v>
      </c>
      <c r="N241" s="225">
        <v>99.796563868976506</v>
      </c>
      <c r="O241" s="226">
        <f t="shared" si="3"/>
        <v>99.795353072086684</v>
      </c>
    </row>
    <row r="242" spans="2:15" x14ac:dyDescent="0.2">
      <c r="B242" s="224" t="s">
        <v>3384</v>
      </c>
      <c r="C242" s="193">
        <v>86.54</v>
      </c>
      <c r="D242" s="225">
        <v>96.3</v>
      </c>
      <c r="E242" s="225">
        <v>77.790000000000006</v>
      </c>
      <c r="F242" s="225">
        <v>94.004999999999995</v>
      </c>
      <c r="G242" s="225">
        <v>99.992000000000004</v>
      </c>
      <c r="H242" s="225">
        <v>81.691815052231703</v>
      </c>
      <c r="I242" s="225">
        <v>98.904282694605499</v>
      </c>
      <c r="J242" s="225">
        <v>92.121950676638093</v>
      </c>
      <c r="K242" s="225">
        <v>92.552783713200398</v>
      </c>
      <c r="L242" s="225">
        <v>96.437514359893498</v>
      </c>
      <c r="M242" s="225">
        <v>92.121950676638093</v>
      </c>
      <c r="N242" s="225">
        <v>98.769928660049601</v>
      </c>
      <c r="O242" s="226">
        <f t="shared" si="3"/>
        <v>92.268935486104738</v>
      </c>
    </row>
    <row r="243" spans="2:15" x14ac:dyDescent="0.2">
      <c r="B243" s="224" t="s">
        <v>2437</v>
      </c>
      <c r="C243" s="193">
        <v>95.44</v>
      </c>
      <c r="D243" s="225">
        <v>94.93</v>
      </c>
      <c r="E243" s="225">
        <v>95.3</v>
      </c>
      <c r="F243" s="225">
        <v>95.334999999999994</v>
      </c>
      <c r="G243" s="225">
        <v>92.512</v>
      </c>
      <c r="H243" s="225">
        <v>36.8563105008419</v>
      </c>
      <c r="I243" s="225">
        <v>3.86918920386662</v>
      </c>
      <c r="J243" s="225">
        <v>86.888846801346801</v>
      </c>
      <c r="K243" s="225">
        <v>90.869143960742605</v>
      </c>
      <c r="L243" s="225">
        <v>88.909834229390896</v>
      </c>
      <c r="M243" s="225">
        <v>86.888846801346801</v>
      </c>
      <c r="N243" s="225">
        <v>93.0685034145217</v>
      </c>
      <c r="O243" s="226">
        <f t="shared" si="3"/>
        <v>80.072306242671445</v>
      </c>
    </row>
    <row r="244" spans="2:15" x14ac:dyDescent="0.2">
      <c r="B244" s="224" t="s">
        <v>17</v>
      </c>
      <c r="C244" s="193">
        <v>99.82</v>
      </c>
      <c r="D244" s="225">
        <v>96.99</v>
      </c>
      <c r="E244" s="225">
        <v>99.24</v>
      </c>
      <c r="F244" s="225">
        <v>84.353999999999999</v>
      </c>
      <c r="G244" s="225">
        <v>87.375</v>
      </c>
      <c r="H244" s="225">
        <v>99.464712629296002</v>
      </c>
      <c r="I244" s="225">
        <v>99.924987487487499</v>
      </c>
      <c r="J244" s="225">
        <v>99.624524524524602</v>
      </c>
      <c r="K244" s="225">
        <v>99.985274495509998</v>
      </c>
      <c r="L244" s="225">
        <v>99.866999055507094</v>
      </c>
      <c r="M244" s="225">
        <v>99.624524524524602</v>
      </c>
      <c r="N244" s="225">
        <v>99.915236322251005</v>
      </c>
      <c r="O244" s="226">
        <f t="shared" si="3"/>
        <v>97.182104919925067</v>
      </c>
    </row>
    <row r="245" spans="2:15" x14ac:dyDescent="0.2">
      <c r="B245" s="224" t="s">
        <v>432</v>
      </c>
      <c r="C245" s="193">
        <v>100</v>
      </c>
      <c r="D245" s="225">
        <v>99.98</v>
      </c>
      <c r="E245" s="225">
        <v>99.94</v>
      </c>
      <c r="F245" s="225">
        <v>49.658000000000001</v>
      </c>
      <c r="G245" s="225">
        <v>2.4910000000000001</v>
      </c>
      <c r="H245" s="225">
        <v>7.8951131687242802</v>
      </c>
      <c r="I245" s="225">
        <v>1.77045167927784</v>
      </c>
      <c r="J245" s="225">
        <v>85.345927640603605</v>
      </c>
      <c r="K245" s="225">
        <v>1.08375492037932</v>
      </c>
      <c r="L245" s="225">
        <v>59.750203272268699</v>
      </c>
      <c r="M245" s="225">
        <v>85.345927640603605</v>
      </c>
      <c r="N245" s="225">
        <v>99.204778142838194</v>
      </c>
      <c r="O245" s="226">
        <f t="shared" si="3"/>
        <v>57.705429705391303</v>
      </c>
    </row>
    <row r="246" spans="2:15" x14ac:dyDescent="0.2">
      <c r="B246" s="224" t="s">
        <v>3385</v>
      </c>
      <c r="C246" s="193">
        <v>88.52</v>
      </c>
      <c r="D246" s="225">
        <v>89.95</v>
      </c>
      <c r="E246" s="225">
        <v>89.03</v>
      </c>
      <c r="F246" s="225">
        <v>88.539000000000001</v>
      </c>
      <c r="G246" s="225">
        <v>85.995999999999995</v>
      </c>
      <c r="H246" s="225">
        <v>85.552537330463295</v>
      </c>
      <c r="I246" s="225">
        <v>88.849857019954698</v>
      </c>
      <c r="J246" s="225">
        <v>87.145040536427999</v>
      </c>
      <c r="K246" s="225">
        <v>81.138315619023203</v>
      </c>
      <c r="L246" s="225">
        <v>32.450253041546702</v>
      </c>
      <c r="M246" s="225">
        <v>87.145040536427999</v>
      </c>
      <c r="N246" s="225">
        <v>90.596217575765294</v>
      </c>
      <c r="O246" s="226">
        <f t="shared" si="3"/>
        <v>82.909355138300768</v>
      </c>
    </row>
    <row r="247" spans="2:15" x14ac:dyDescent="0.2">
      <c r="B247" s="224" t="s">
        <v>6277</v>
      </c>
      <c r="C247" s="193"/>
      <c r="D247" s="225"/>
      <c r="E247" s="225"/>
      <c r="F247" s="225"/>
      <c r="G247" s="225"/>
      <c r="H247" s="225"/>
      <c r="I247" s="225"/>
      <c r="J247" s="225"/>
      <c r="K247" s="225"/>
      <c r="L247" s="225"/>
      <c r="M247" s="225"/>
      <c r="N247" s="225">
        <v>99.502919297945994</v>
      </c>
      <c r="O247" s="226">
        <f t="shared" si="3"/>
        <v>99.502919297945994</v>
      </c>
    </row>
    <row r="248" spans="2:15" ht="13.5" thickBot="1" x14ac:dyDescent="0.25">
      <c r="B248" s="227" t="s">
        <v>3386</v>
      </c>
      <c r="C248" s="228">
        <v>99.98</v>
      </c>
      <c r="D248" s="229">
        <v>99.98</v>
      </c>
      <c r="E248" s="229">
        <v>96.8</v>
      </c>
      <c r="F248" s="229">
        <v>99.816999999999993</v>
      </c>
      <c r="G248" s="229">
        <v>98.334000000000003</v>
      </c>
      <c r="H248" s="229">
        <v>99.175199101630696</v>
      </c>
      <c r="I248" s="229">
        <v>98.467047224355596</v>
      </c>
      <c r="J248" s="229">
        <v>99.452896274250193</v>
      </c>
      <c r="K248" s="229">
        <v>99.940005649250296</v>
      </c>
      <c r="L248" s="229">
        <v>99.881017051758306</v>
      </c>
      <c r="M248" s="229">
        <v>99.452896274250193</v>
      </c>
      <c r="N248" s="229">
        <v>95.694866080624493</v>
      </c>
      <c r="O248" s="230">
        <f t="shared" si="3"/>
        <v>98.914577304676641</v>
      </c>
    </row>
    <row r="249" spans="2:15" x14ac:dyDescent="0.2">
      <c r="B249" s="152"/>
      <c r="C249" s="127"/>
      <c r="D249" s="127"/>
      <c r="E249" s="127"/>
      <c r="F249" s="127"/>
      <c r="G249" s="127"/>
      <c r="H249" s="127"/>
      <c r="I249" s="127"/>
      <c r="J249" s="127"/>
      <c r="K249" s="127"/>
      <c r="L249" s="127"/>
      <c r="M249" s="127"/>
      <c r="N249" s="127"/>
      <c r="O249" s="128"/>
    </row>
    <row r="250" spans="2:15" x14ac:dyDescent="0.2">
      <c r="B250" s="153"/>
      <c r="C250" s="129"/>
      <c r="D250" s="129"/>
      <c r="E250" s="129"/>
      <c r="F250" s="129"/>
      <c r="G250" s="129"/>
      <c r="H250" s="129"/>
      <c r="I250" s="129"/>
      <c r="J250" s="129"/>
      <c r="K250" s="129"/>
      <c r="L250" s="129"/>
      <c r="M250" s="129"/>
      <c r="N250" s="129"/>
      <c r="O250" s="130"/>
    </row>
    <row r="252" spans="2:15" x14ac:dyDescent="0.2">
      <c r="B252" s="100" t="s">
        <v>6278</v>
      </c>
    </row>
    <row r="253" spans="2:15" x14ac:dyDescent="0.2">
      <c r="C253" s="17" t="s">
        <v>3391</v>
      </c>
      <c r="D253" s="471">
        <v>0.17</v>
      </c>
      <c r="E253" s="235"/>
    </row>
    <row r="254" spans="2:15" x14ac:dyDescent="0.2">
      <c r="C254" s="17" t="s">
        <v>3392</v>
      </c>
      <c r="D254" s="471">
        <v>0.83</v>
      </c>
    </row>
    <row r="255" spans="2:15" x14ac:dyDescent="0.2">
      <c r="C255" s="17" t="s">
        <v>3393</v>
      </c>
      <c r="D255">
        <f>COUNT(O8:O250)</f>
        <v>241</v>
      </c>
    </row>
    <row r="279" spans="2:7" x14ac:dyDescent="0.2">
      <c r="B279" s="100" t="s">
        <v>3394</v>
      </c>
    </row>
    <row r="282" spans="2:7" x14ac:dyDescent="0.2">
      <c r="C282" s="100">
        <v>2015</v>
      </c>
      <c r="D282" s="100">
        <v>2016</v>
      </c>
      <c r="E282" s="100">
        <v>2017</v>
      </c>
      <c r="F282" s="100">
        <v>2018</v>
      </c>
      <c r="G282" s="100">
        <v>2019</v>
      </c>
    </row>
    <row r="283" spans="2:7" x14ac:dyDescent="0.2">
      <c r="B283" s="17" t="s">
        <v>3391</v>
      </c>
      <c r="C283" s="17">
        <f>16+0</f>
        <v>16</v>
      </c>
      <c r="D283" s="17">
        <f>17+0</f>
        <v>17</v>
      </c>
      <c r="E283" s="17">
        <f>19+0</f>
        <v>19</v>
      </c>
      <c r="F283" s="17">
        <f>39</f>
        <v>39</v>
      </c>
      <c r="G283" s="231">
        <v>41</v>
      </c>
    </row>
    <row r="284" spans="2:7" x14ac:dyDescent="0.2">
      <c r="B284" s="17" t="s">
        <v>3392</v>
      </c>
      <c r="C284" s="17">
        <f>127+43</f>
        <v>170</v>
      </c>
      <c r="D284" s="17">
        <f>140+47</f>
        <v>187</v>
      </c>
      <c r="E284" s="17">
        <f>145+60</f>
        <v>205</v>
      </c>
      <c r="F284" s="17">
        <f>F286-F283</f>
        <v>177</v>
      </c>
      <c r="G284" s="231">
        <v>200</v>
      </c>
    </row>
    <row r="285" spans="2:7" x14ac:dyDescent="0.2">
      <c r="B285" s="17" t="s">
        <v>3395</v>
      </c>
      <c r="C285" s="17">
        <f>0+5</f>
        <v>5</v>
      </c>
      <c r="D285" s="17">
        <f>0+1</f>
        <v>1</v>
      </c>
      <c r="E285" s="17">
        <f>0+0</f>
        <v>0</v>
      </c>
      <c r="F285" s="17">
        <f>0+0</f>
        <v>0</v>
      </c>
      <c r="G285" s="17">
        <v>0</v>
      </c>
    </row>
    <row r="286" spans="2:7" x14ac:dyDescent="0.2">
      <c r="B286" s="17" t="s">
        <v>3393</v>
      </c>
      <c r="C286" s="17">
        <f>143+48</f>
        <v>191</v>
      </c>
      <c r="D286" s="17">
        <f>157+48</f>
        <v>205</v>
      </c>
      <c r="E286" s="17">
        <f>164+60</f>
        <v>224</v>
      </c>
      <c r="F286" s="17">
        <f>216</f>
        <v>216</v>
      </c>
      <c r="G286" s="17">
        <v>241</v>
      </c>
    </row>
  </sheetData>
  <mergeCells count="3">
    <mergeCell ref="B6:B7"/>
    <mergeCell ref="C6:N6"/>
    <mergeCell ref="O6:O7"/>
  </mergeCells>
  <conditionalFormatting sqref="B8:B248">
    <cfRule type="duplicateValues" dxfId="1" priority="1"/>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76221-BEDC-4590-BD54-85E363FC6BE5}">
  <sheetPr codeName="Hoja3">
    <tabColor theme="6" tint="0.59999389629810485"/>
  </sheetPr>
  <dimension ref="B2:G292"/>
  <sheetViews>
    <sheetView zoomScale="85" zoomScaleNormal="85" workbookViewId="0"/>
  </sheetViews>
  <sheetFormatPr baseColWidth="10" defaultColWidth="11.42578125" defaultRowHeight="12.75" x14ac:dyDescent="0.2"/>
  <cols>
    <col min="1" max="1" width="5.5703125" style="156" customWidth="1"/>
    <col min="2" max="2" width="47.7109375" style="173" bestFit="1" customWidth="1"/>
    <col min="3" max="3" width="17.42578125" style="158" customWidth="1"/>
    <col min="4" max="4" width="45.42578125" style="156" customWidth="1"/>
    <col min="5" max="5" width="34.85546875" style="156" customWidth="1"/>
    <col min="6" max="6" width="11.5703125" style="156" customWidth="1"/>
    <col min="7" max="8" width="11.42578125" style="156"/>
    <col min="9" max="9" width="48" style="156" customWidth="1"/>
    <col min="10" max="16384" width="11.42578125" style="156"/>
  </cols>
  <sheetData>
    <row r="2" spans="2:6" x14ac:dyDescent="0.2">
      <c r="B2" s="155" t="s">
        <v>2235</v>
      </c>
      <c r="C2" s="155"/>
    </row>
    <row r="3" spans="2:6" x14ac:dyDescent="0.2">
      <c r="B3" s="157" t="s">
        <v>6279</v>
      </c>
      <c r="C3" s="157"/>
    </row>
    <row r="5" spans="2:6" ht="13.5" thickBot="1" x14ac:dyDescent="0.25"/>
    <row r="6" spans="2:6" ht="15" customHeight="1" x14ac:dyDescent="0.2">
      <c r="B6" s="513" t="s">
        <v>5089</v>
      </c>
      <c r="C6" s="99" t="s">
        <v>2441</v>
      </c>
      <c r="D6" s="515" t="s">
        <v>6</v>
      </c>
      <c r="E6" s="517"/>
      <c r="F6" s="234"/>
    </row>
    <row r="7" spans="2:6" ht="13.5" thickBot="1" x14ac:dyDescent="0.25">
      <c r="B7" s="514"/>
      <c r="C7" s="484" t="s">
        <v>2271</v>
      </c>
      <c r="D7" s="516"/>
      <c r="E7" s="517"/>
      <c r="F7" s="234"/>
    </row>
    <row r="8" spans="2:6" x14ac:dyDescent="0.2">
      <c r="B8" s="188" t="s">
        <v>2382</v>
      </c>
      <c r="C8" s="159">
        <v>2.8630158567163901</v>
      </c>
      <c r="D8" s="160"/>
      <c r="E8" s="161"/>
      <c r="F8" s="158" t="s">
        <v>6255</v>
      </c>
    </row>
    <row r="9" spans="2:6" x14ac:dyDescent="0.2">
      <c r="B9" s="217" t="s">
        <v>6262</v>
      </c>
      <c r="C9" s="162">
        <v>1.9407163439680375</v>
      </c>
      <c r="D9" s="163"/>
      <c r="E9" s="161"/>
    </row>
    <row r="10" spans="2:6" x14ac:dyDescent="0.2">
      <c r="B10" s="217" t="s">
        <v>3340</v>
      </c>
      <c r="C10" s="162">
        <v>1.356501190466838</v>
      </c>
      <c r="D10" s="163"/>
      <c r="E10" s="161"/>
    </row>
    <row r="11" spans="2:6" x14ac:dyDescent="0.2">
      <c r="B11" s="217" t="s">
        <v>6268</v>
      </c>
      <c r="C11" s="162">
        <v>10.53335142443798</v>
      </c>
      <c r="D11" s="163"/>
      <c r="E11" s="161"/>
    </row>
    <row r="12" spans="2:6" x14ac:dyDescent="0.2">
      <c r="B12" s="217" t="s">
        <v>22</v>
      </c>
      <c r="C12" s="162">
        <v>374.49122747265079</v>
      </c>
      <c r="D12" s="163"/>
      <c r="E12" s="161"/>
    </row>
    <row r="13" spans="2:6" x14ac:dyDescent="0.2">
      <c r="B13" s="217" t="s">
        <v>77</v>
      </c>
      <c r="C13" s="162" t="s">
        <v>2407</v>
      </c>
      <c r="D13" s="163"/>
      <c r="E13" s="161"/>
    </row>
    <row r="14" spans="2:6" x14ac:dyDescent="0.2">
      <c r="B14" s="217" t="s">
        <v>428</v>
      </c>
      <c r="C14" s="162" t="s">
        <v>2407</v>
      </c>
      <c r="D14" s="163"/>
      <c r="E14" s="161"/>
    </row>
    <row r="15" spans="2:6" x14ac:dyDescent="0.2">
      <c r="B15" s="217" t="s">
        <v>438</v>
      </c>
      <c r="C15" s="162">
        <v>4.8997392218659783</v>
      </c>
      <c r="D15" s="163"/>
      <c r="E15" s="161"/>
    </row>
    <row r="16" spans="2:6" x14ac:dyDescent="0.2">
      <c r="B16" s="217" t="s">
        <v>430</v>
      </c>
      <c r="C16" s="162">
        <v>98.18956728635041</v>
      </c>
      <c r="D16" s="163"/>
      <c r="E16" s="161"/>
    </row>
    <row r="17" spans="2:5" x14ac:dyDescent="0.2">
      <c r="B17" s="217" t="s">
        <v>3352</v>
      </c>
      <c r="C17" s="162" t="s">
        <v>2407</v>
      </c>
      <c r="D17" s="163"/>
      <c r="E17" s="161"/>
    </row>
    <row r="18" spans="2:5" x14ac:dyDescent="0.2">
      <c r="B18" s="217" t="s">
        <v>431</v>
      </c>
      <c r="C18" s="162">
        <v>2.0841944444445875</v>
      </c>
      <c r="D18" s="163"/>
      <c r="E18" s="161"/>
    </row>
    <row r="19" spans="2:5" x14ac:dyDescent="0.2">
      <c r="B19" s="217" t="s">
        <v>429</v>
      </c>
      <c r="C19" s="162">
        <v>2.474832107178536</v>
      </c>
      <c r="D19" s="163"/>
      <c r="E19" s="161"/>
    </row>
    <row r="20" spans="2:5" x14ac:dyDescent="0.2">
      <c r="B20" s="217" t="s">
        <v>2383</v>
      </c>
      <c r="C20" s="162">
        <v>44.770885033648298</v>
      </c>
      <c r="D20" s="163"/>
      <c r="E20" s="161"/>
    </row>
    <row r="21" spans="2:5" x14ac:dyDescent="0.2">
      <c r="B21" s="217" t="s">
        <v>3353</v>
      </c>
      <c r="C21" s="162">
        <v>4.750924434589801</v>
      </c>
      <c r="D21" s="163"/>
      <c r="E21" s="161"/>
    </row>
    <row r="22" spans="2:5" x14ac:dyDescent="0.2">
      <c r="B22" s="217" t="s">
        <v>3354</v>
      </c>
      <c r="C22" s="162">
        <v>1.4011972744568373</v>
      </c>
      <c r="D22" s="163"/>
      <c r="E22" s="161"/>
    </row>
    <row r="23" spans="2:5" x14ac:dyDescent="0.2">
      <c r="B23" s="217" t="s">
        <v>400</v>
      </c>
      <c r="C23" s="162">
        <v>0.75468275025217901</v>
      </c>
      <c r="D23" s="163"/>
      <c r="E23" s="161"/>
    </row>
    <row r="24" spans="2:5" x14ac:dyDescent="0.2">
      <c r="B24" s="217" t="s">
        <v>419</v>
      </c>
      <c r="C24" s="162">
        <v>0.80905487529128584</v>
      </c>
      <c r="D24" s="163"/>
      <c r="E24" s="161"/>
    </row>
    <row r="25" spans="2:5" x14ac:dyDescent="0.2">
      <c r="B25" s="217" t="s">
        <v>406</v>
      </c>
      <c r="C25" s="162">
        <v>1.0444281412767196</v>
      </c>
      <c r="D25" s="163"/>
      <c r="E25" s="161"/>
    </row>
    <row r="26" spans="2:5" x14ac:dyDescent="0.2">
      <c r="B26" s="217" t="s">
        <v>2291</v>
      </c>
      <c r="C26" s="162">
        <v>403.43525448156305</v>
      </c>
      <c r="D26" s="163"/>
      <c r="E26" s="161"/>
    </row>
    <row r="27" spans="2:5" x14ac:dyDescent="0.2">
      <c r="B27" s="217" t="s">
        <v>5044</v>
      </c>
      <c r="C27" s="162">
        <v>3.1092028249165771</v>
      </c>
      <c r="D27" s="163"/>
      <c r="E27" s="161"/>
    </row>
    <row r="28" spans="2:5" x14ac:dyDescent="0.2">
      <c r="B28" s="217" t="s">
        <v>5010</v>
      </c>
      <c r="C28" s="162">
        <v>4607.9969740345177</v>
      </c>
      <c r="D28" s="163"/>
      <c r="E28" s="161"/>
    </row>
    <row r="29" spans="2:5" x14ac:dyDescent="0.2">
      <c r="B29" s="217" t="s">
        <v>6269</v>
      </c>
      <c r="C29" s="162">
        <v>63.017305465101778</v>
      </c>
      <c r="D29" s="163"/>
      <c r="E29" s="161"/>
    </row>
    <row r="30" spans="2:5" x14ac:dyDescent="0.2">
      <c r="B30" s="217" t="s">
        <v>2297</v>
      </c>
      <c r="C30" s="162">
        <v>2.0455274684549258</v>
      </c>
      <c r="D30" s="163"/>
      <c r="E30" s="161"/>
    </row>
    <row r="31" spans="2:5" x14ac:dyDescent="0.2">
      <c r="B31" s="217" t="s">
        <v>2304</v>
      </c>
      <c r="C31" s="162">
        <v>0.97915188356164373</v>
      </c>
      <c r="D31" s="163"/>
      <c r="E31" s="161"/>
    </row>
    <row r="32" spans="2:5" x14ac:dyDescent="0.2">
      <c r="B32" s="217" t="s">
        <v>403</v>
      </c>
      <c r="C32" s="162">
        <v>410.47891271929842</v>
      </c>
      <c r="D32" s="165"/>
      <c r="E32" s="161"/>
    </row>
    <row r="33" spans="2:5" x14ac:dyDescent="0.2">
      <c r="B33" s="217" t="s">
        <v>67</v>
      </c>
      <c r="C33" s="162">
        <v>0.82200986601852521</v>
      </c>
      <c r="D33" s="163"/>
      <c r="E33" s="161"/>
    </row>
    <row r="34" spans="2:5" x14ac:dyDescent="0.2">
      <c r="B34" s="217" t="s">
        <v>398</v>
      </c>
      <c r="C34" s="162">
        <v>1.0687653571428615</v>
      </c>
      <c r="D34" s="163"/>
      <c r="E34" s="161"/>
    </row>
    <row r="35" spans="2:5" x14ac:dyDescent="0.2">
      <c r="B35" s="217" t="s">
        <v>82</v>
      </c>
      <c r="C35" s="162">
        <v>4.7540253050052206</v>
      </c>
      <c r="D35" s="163"/>
      <c r="E35" s="161"/>
    </row>
    <row r="36" spans="2:5" x14ac:dyDescent="0.2">
      <c r="B36" s="217" t="s">
        <v>361</v>
      </c>
      <c r="C36" s="164">
        <v>4.1520865384615382</v>
      </c>
      <c r="D36" s="163"/>
      <c r="E36" s="161"/>
    </row>
    <row r="37" spans="2:5" x14ac:dyDescent="0.2">
      <c r="B37" s="217" t="s">
        <v>2277</v>
      </c>
      <c r="C37" s="164">
        <v>0.93595300690106675</v>
      </c>
      <c r="D37" s="163"/>
      <c r="E37" s="161"/>
    </row>
    <row r="38" spans="2:5" x14ac:dyDescent="0.2">
      <c r="B38" s="217" t="s">
        <v>2278</v>
      </c>
      <c r="C38" s="162">
        <v>0.95969969919308973</v>
      </c>
      <c r="D38" s="163"/>
      <c r="E38" s="161"/>
    </row>
    <row r="39" spans="2:5" x14ac:dyDescent="0.2">
      <c r="B39" s="217" t="s">
        <v>65</v>
      </c>
      <c r="C39" s="162">
        <v>2.5269513281755134</v>
      </c>
      <c r="D39" s="163"/>
      <c r="E39" s="161"/>
    </row>
    <row r="40" spans="2:5" x14ac:dyDescent="0.2">
      <c r="B40" s="217" t="s">
        <v>64</v>
      </c>
      <c r="C40" s="162">
        <v>1.8561139722377848</v>
      </c>
      <c r="D40" s="163"/>
      <c r="E40" s="161"/>
    </row>
    <row r="41" spans="2:5" x14ac:dyDescent="0.2">
      <c r="B41" s="217" t="s">
        <v>43</v>
      </c>
      <c r="C41" s="162">
        <v>2.2129883605991667</v>
      </c>
      <c r="D41" s="163"/>
      <c r="E41" s="161"/>
    </row>
    <row r="42" spans="2:5" x14ac:dyDescent="0.2">
      <c r="B42" s="217" t="s">
        <v>2384</v>
      </c>
      <c r="C42" s="162">
        <v>27.216243243231052</v>
      </c>
      <c r="D42" s="163"/>
      <c r="E42" s="161"/>
    </row>
    <row r="43" spans="2:5" x14ac:dyDescent="0.2">
      <c r="B43" s="217" t="s">
        <v>3433</v>
      </c>
      <c r="C43" s="162">
        <v>1.8771314714121397</v>
      </c>
      <c r="D43" s="163"/>
      <c r="E43" s="161"/>
    </row>
    <row r="44" spans="2:5" x14ac:dyDescent="0.2">
      <c r="B44" s="217" t="s">
        <v>20</v>
      </c>
      <c r="C44" s="162">
        <v>28.551114802923962</v>
      </c>
      <c r="D44" s="163"/>
      <c r="E44" s="161"/>
    </row>
    <row r="45" spans="2:5" x14ac:dyDescent="0.2">
      <c r="B45" s="217" t="s">
        <v>2385</v>
      </c>
      <c r="C45" s="162">
        <v>1.815395767897469</v>
      </c>
      <c r="D45" s="163"/>
      <c r="E45" s="161"/>
    </row>
    <row r="46" spans="2:5" x14ac:dyDescent="0.2">
      <c r="B46" s="217" t="s">
        <v>138</v>
      </c>
      <c r="C46" s="162">
        <v>2.5160708576788902</v>
      </c>
      <c r="D46" s="163"/>
      <c r="E46" s="161"/>
    </row>
    <row r="47" spans="2:5" x14ac:dyDescent="0.2">
      <c r="B47" s="217" t="s">
        <v>195</v>
      </c>
      <c r="C47" s="162">
        <v>1.575736657472494</v>
      </c>
      <c r="D47" s="163"/>
      <c r="E47" s="161"/>
    </row>
    <row r="48" spans="2:5" x14ac:dyDescent="0.2">
      <c r="B48" s="217" t="s">
        <v>2386</v>
      </c>
      <c r="C48" s="162">
        <v>1.8131648148148152</v>
      </c>
      <c r="D48" s="163"/>
      <c r="E48" s="161"/>
    </row>
    <row r="49" spans="2:5" x14ac:dyDescent="0.2">
      <c r="B49" s="217" t="s">
        <v>3444</v>
      </c>
      <c r="C49" s="162">
        <v>0.93879122703570406</v>
      </c>
      <c r="D49" s="163"/>
      <c r="E49" s="161"/>
    </row>
    <row r="50" spans="2:5" x14ac:dyDescent="0.2">
      <c r="B50" s="217" t="s">
        <v>2286</v>
      </c>
      <c r="C50" s="162">
        <v>229.84275822044998</v>
      </c>
      <c r="D50" s="163"/>
      <c r="E50" s="161"/>
    </row>
    <row r="51" spans="2:5" x14ac:dyDescent="0.2">
      <c r="B51" s="217" t="s">
        <v>3438</v>
      </c>
      <c r="C51" s="162">
        <v>28.46205333435503</v>
      </c>
      <c r="D51" s="163"/>
      <c r="E51" s="161"/>
    </row>
    <row r="52" spans="2:5" x14ac:dyDescent="0.2">
      <c r="B52" s="217" t="s">
        <v>2276</v>
      </c>
      <c r="C52" s="162">
        <v>18.921412977825124</v>
      </c>
      <c r="D52" s="163"/>
      <c r="E52" s="161"/>
    </row>
    <row r="53" spans="2:5" x14ac:dyDescent="0.2">
      <c r="B53" s="217" t="s">
        <v>3442</v>
      </c>
      <c r="C53" s="162">
        <v>14.551757894737136</v>
      </c>
      <c r="D53" s="163"/>
      <c r="E53" s="161"/>
    </row>
    <row r="54" spans="2:5" x14ac:dyDescent="0.2">
      <c r="B54" s="217" t="s">
        <v>3435</v>
      </c>
      <c r="C54" s="162">
        <v>1.594275478064098</v>
      </c>
      <c r="D54" s="163"/>
      <c r="E54" s="161"/>
    </row>
    <row r="55" spans="2:5" x14ac:dyDescent="0.2">
      <c r="B55" s="217" t="s">
        <v>3439</v>
      </c>
      <c r="C55" s="162">
        <v>3.0764519896924072</v>
      </c>
      <c r="D55" s="163"/>
      <c r="E55" s="161"/>
    </row>
    <row r="56" spans="2:5" x14ac:dyDescent="0.2">
      <c r="B56" s="217" t="s">
        <v>2284</v>
      </c>
      <c r="C56" s="162" t="s">
        <v>2407</v>
      </c>
      <c r="D56" s="166"/>
      <c r="E56" s="161"/>
    </row>
    <row r="57" spans="2:5" x14ac:dyDescent="0.2">
      <c r="B57" s="217" t="s">
        <v>2285</v>
      </c>
      <c r="C57" s="162">
        <v>0.33363130441462763</v>
      </c>
      <c r="D57" s="163"/>
      <c r="E57" s="161"/>
    </row>
    <row r="58" spans="2:5" x14ac:dyDescent="0.2">
      <c r="B58" s="217" t="s">
        <v>53</v>
      </c>
      <c r="C58" s="162">
        <v>8.5009433962264253E-3</v>
      </c>
      <c r="D58" s="163"/>
      <c r="E58" s="161"/>
    </row>
    <row r="59" spans="2:5" x14ac:dyDescent="0.2">
      <c r="B59" s="217" t="s">
        <v>21</v>
      </c>
      <c r="C59" s="162">
        <v>36.17</v>
      </c>
      <c r="D59" s="163"/>
      <c r="E59" s="161"/>
    </row>
    <row r="60" spans="2:5" x14ac:dyDescent="0.2">
      <c r="B60" s="217" t="s">
        <v>2298</v>
      </c>
      <c r="C60" s="162">
        <v>1.8785025001672351</v>
      </c>
      <c r="D60" s="163"/>
      <c r="E60" s="161"/>
    </row>
    <row r="61" spans="2:5" x14ac:dyDescent="0.2">
      <c r="B61" s="217" t="s">
        <v>86</v>
      </c>
      <c r="C61" s="162">
        <v>3.8562224975214501</v>
      </c>
      <c r="D61" s="163"/>
      <c r="E61" s="161"/>
    </row>
    <row r="62" spans="2:5" x14ac:dyDescent="0.2">
      <c r="B62" s="217" t="s">
        <v>3341</v>
      </c>
      <c r="C62" s="162">
        <v>0.53995439991351346</v>
      </c>
      <c r="D62" s="163"/>
      <c r="E62" s="161"/>
    </row>
    <row r="63" spans="2:5" x14ac:dyDescent="0.2">
      <c r="B63" s="217" t="s">
        <v>6276</v>
      </c>
      <c r="C63" s="162" t="s">
        <v>2407</v>
      </c>
      <c r="D63" s="163"/>
      <c r="E63" s="161"/>
    </row>
    <row r="64" spans="2:5" x14ac:dyDescent="0.2">
      <c r="B64" s="217" t="s">
        <v>2387</v>
      </c>
      <c r="C64" s="162">
        <v>61.522298300929393</v>
      </c>
      <c r="D64" s="163"/>
      <c r="E64" s="161"/>
    </row>
    <row r="65" spans="2:5" x14ac:dyDescent="0.2">
      <c r="B65" s="217" t="s">
        <v>55</v>
      </c>
      <c r="C65" s="162">
        <v>1.8996611250015245</v>
      </c>
      <c r="D65" s="163"/>
      <c r="E65" s="161"/>
    </row>
    <row r="66" spans="2:5" x14ac:dyDescent="0.2">
      <c r="B66" s="217" t="s">
        <v>405</v>
      </c>
      <c r="C66" s="162">
        <v>1.4937818181818583</v>
      </c>
      <c r="D66" s="163"/>
      <c r="E66" s="161"/>
    </row>
    <row r="67" spans="2:5" x14ac:dyDescent="0.2">
      <c r="B67" s="217" t="s">
        <v>420</v>
      </c>
      <c r="C67" s="162" t="s">
        <v>2407</v>
      </c>
      <c r="D67" s="163"/>
      <c r="E67" s="161"/>
    </row>
    <row r="68" spans="2:5" x14ac:dyDescent="0.2">
      <c r="B68" s="217" t="s">
        <v>6265</v>
      </c>
      <c r="C68" s="162">
        <v>3.6149367202839482</v>
      </c>
      <c r="D68" s="163"/>
      <c r="E68" s="161"/>
    </row>
    <row r="69" spans="2:5" x14ac:dyDescent="0.2">
      <c r="B69" s="217" t="s">
        <v>6270</v>
      </c>
      <c r="C69" s="162">
        <v>8.6934513834813529</v>
      </c>
      <c r="D69" s="163"/>
      <c r="E69" s="161"/>
    </row>
    <row r="70" spans="2:5" x14ac:dyDescent="0.2">
      <c r="B70" s="217" t="s">
        <v>141</v>
      </c>
      <c r="C70" s="162">
        <v>3.4935066666667822</v>
      </c>
      <c r="D70" s="163"/>
      <c r="E70" s="161"/>
    </row>
    <row r="71" spans="2:5" x14ac:dyDescent="0.2">
      <c r="B71" s="217" t="s">
        <v>5045</v>
      </c>
      <c r="C71" s="162">
        <v>5.5695544203039438</v>
      </c>
      <c r="D71" s="163"/>
      <c r="E71" s="161"/>
    </row>
    <row r="72" spans="2:5" x14ac:dyDescent="0.2">
      <c r="B72" s="217" t="s">
        <v>3342</v>
      </c>
      <c r="C72" s="162">
        <v>0.54321587526973247</v>
      </c>
      <c r="D72" s="163"/>
      <c r="E72" s="161"/>
    </row>
    <row r="73" spans="2:5" x14ac:dyDescent="0.2">
      <c r="B73" s="217" t="s">
        <v>415</v>
      </c>
      <c r="C73" s="162">
        <v>2.0435191156130106</v>
      </c>
      <c r="D73" s="163"/>
      <c r="E73" s="161"/>
    </row>
    <row r="74" spans="2:5" x14ac:dyDescent="0.2">
      <c r="B74" s="217" t="s">
        <v>95</v>
      </c>
      <c r="C74" s="162">
        <v>1.3882534402288467</v>
      </c>
      <c r="D74" s="163"/>
      <c r="E74" s="161"/>
    </row>
    <row r="75" spans="2:5" x14ac:dyDescent="0.2">
      <c r="B75" s="217" t="s">
        <v>3447</v>
      </c>
      <c r="C75" s="162">
        <v>4.0097435468220874</v>
      </c>
      <c r="D75" s="163"/>
      <c r="E75" s="161"/>
    </row>
    <row r="76" spans="2:5" x14ac:dyDescent="0.2">
      <c r="B76" s="217" t="s">
        <v>63</v>
      </c>
      <c r="C76" s="162">
        <v>0.50455499999999998</v>
      </c>
      <c r="D76" s="163"/>
      <c r="E76" s="161"/>
    </row>
    <row r="77" spans="2:5" x14ac:dyDescent="0.2">
      <c r="B77" s="217" t="s">
        <v>2388</v>
      </c>
      <c r="C77" s="162">
        <v>2.7907825966411308</v>
      </c>
      <c r="D77" s="163"/>
      <c r="E77" s="161"/>
    </row>
    <row r="78" spans="2:5" x14ac:dyDescent="0.2">
      <c r="B78" s="217" t="s">
        <v>2339</v>
      </c>
      <c r="C78" s="162">
        <v>2.0864523809523812</v>
      </c>
      <c r="D78" s="163"/>
      <c r="E78" s="161"/>
    </row>
    <row r="79" spans="2:5" x14ac:dyDescent="0.2">
      <c r="B79" s="217" t="s">
        <v>2389</v>
      </c>
      <c r="C79" s="162">
        <v>1.7831582514113862</v>
      </c>
      <c r="D79" s="163"/>
      <c r="E79" s="161"/>
    </row>
    <row r="80" spans="2:5" x14ac:dyDescent="0.2">
      <c r="B80" s="217" t="s">
        <v>39</v>
      </c>
      <c r="C80" s="162">
        <v>1.0569999999999999</v>
      </c>
      <c r="D80" s="163"/>
      <c r="E80" s="161"/>
    </row>
    <row r="81" spans="2:5" x14ac:dyDescent="0.2">
      <c r="B81" s="217" t="s">
        <v>6280</v>
      </c>
      <c r="C81" s="162">
        <v>0.35221965798804727</v>
      </c>
      <c r="D81" s="163"/>
      <c r="E81" s="161"/>
    </row>
    <row r="82" spans="2:5" x14ac:dyDescent="0.2">
      <c r="B82" s="217" t="s">
        <v>399</v>
      </c>
      <c r="C82" s="162">
        <v>9.470528110950001</v>
      </c>
      <c r="D82" s="163"/>
      <c r="E82" s="161"/>
    </row>
    <row r="83" spans="2:5" x14ac:dyDescent="0.2">
      <c r="B83" s="217" t="s">
        <v>2341</v>
      </c>
      <c r="C83" s="162">
        <v>2.9436761904761899</v>
      </c>
      <c r="D83" s="165"/>
      <c r="E83" s="161"/>
    </row>
    <row r="84" spans="2:5" x14ac:dyDescent="0.2">
      <c r="B84" s="217" t="s">
        <v>413</v>
      </c>
      <c r="C84" s="162">
        <v>1.2143698378141694</v>
      </c>
      <c r="D84" s="163"/>
      <c r="E84" s="161"/>
    </row>
    <row r="85" spans="2:5" x14ac:dyDescent="0.2">
      <c r="B85" s="217" t="s">
        <v>2436</v>
      </c>
      <c r="C85" s="162">
        <v>10.747005034770789</v>
      </c>
      <c r="D85" s="163"/>
      <c r="E85" s="161"/>
    </row>
    <row r="86" spans="2:5" x14ac:dyDescent="0.2">
      <c r="B86" s="217" t="s">
        <v>5046</v>
      </c>
      <c r="C86" s="162">
        <v>7.5679214485792998E-2</v>
      </c>
      <c r="D86" s="163"/>
      <c r="E86" s="161"/>
    </row>
    <row r="87" spans="2:5" x14ac:dyDescent="0.2">
      <c r="B87" s="217" t="s">
        <v>47</v>
      </c>
      <c r="C87" s="162">
        <v>5.2171315090860952</v>
      </c>
      <c r="D87" s="163"/>
      <c r="E87" s="161"/>
    </row>
    <row r="88" spans="2:5" x14ac:dyDescent="0.2">
      <c r="B88" s="217" t="s">
        <v>421</v>
      </c>
      <c r="C88" s="162">
        <v>6.5474605731683599</v>
      </c>
      <c r="D88" s="163"/>
      <c r="E88" s="161"/>
    </row>
    <row r="89" spans="2:5" x14ac:dyDescent="0.2">
      <c r="B89" s="217" t="s">
        <v>3357</v>
      </c>
      <c r="C89" s="162" t="s">
        <v>2407</v>
      </c>
      <c r="D89" s="163"/>
      <c r="E89" s="161"/>
    </row>
    <row r="90" spans="2:5" x14ac:dyDescent="0.2">
      <c r="B90" s="217" t="s">
        <v>408</v>
      </c>
      <c r="C90" s="162" t="s">
        <v>2407</v>
      </c>
      <c r="D90" s="163"/>
      <c r="E90" s="161"/>
    </row>
    <row r="91" spans="2:5" x14ac:dyDescent="0.2">
      <c r="B91" s="217" t="s">
        <v>2275</v>
      </c>
      <c r="C91" s="162">
        <v>1.4735736739225949</v>
      </c>
      <c r="D91" s="163"/>
      <c r="E91" s="161"/>
    </row>
    <row r="92" spans="2:5" x14ac:dyDescent="0.2">
      <c r="B92" s="217" t="s">
        <v>2419</v>
      </c>
      <c r="C92" s="162">
        <v>7.7380855555555552</v>
      </c>
      <c r="D92" s="163"/>
      <c r="E92" s="161"/>
    </row>
    <row r="93" spans="2:5" x14ac:dyDescent="0.2">
      <c r="B93" s="217" t="s">
        <v>2390</v>
      </c>
      <c r="C93" s="164">
        <v>22.586323292409215</v>
      </c>
      <c r="D93" s="163"/>
      <c r="E93" s="161"/>
    </row>
    <row r="94" spans="2:5" x14ac:dyDescent="0.2">
      <c r="B94" s="217" t="s">
        <v>3339</v>
      </c>
      <c r="C94" s="164">
        <v>25.386550233962666</v>
      </c>
      <c r="D94" s="163"/>
      <c r="E94" s="161"/>
    </row>
    <row r="95" spans="2:5" x14ac:dyDescent="0.2">
      <c r="B95" s="217" t="s">
        <v>3343</v>
      </c>
      <c r="C95" s="162">
        <v>9.6744058068538834</v>
      </c>
      <c r="D95" s="163"/>
      <c r="E95" s="161"/>
    </row>
    <row r="96" spans="2:5" x14ac:dyDescent="0.2">
      <c r="B96" s="217" t="s">
        <v>2342</v>
      </c>
      <c r="C96" s="162" t="s">
        <v>2407</v>
      </c>
      <c r="D96" s="163"/>
      <c r="E96" s="161"/>
    </row>
    <row r="97" spans="2:5" x14ac:dyDescent="0.2">
      <c r="B97" s="217" t="s">
        <v>2303</v>
      </c>
      <c r="C97" s="162">
        <v>1.2130593475382332</v>
      </c>
      <c r="D97" s="163"/>
      <c r="E97" s="161"/>
    </row>
    <row r="98" spans="2:5" x14ac:dyDescent="0.2">
      <c r="B98" s="217" t="s">
        <v>6271</v>
      </c>
      <c r="C98" s="162">
        <v>7.4149553613053625</v>
      </c>
      <c r="D98" s="163"/>
      <c r="E98" s="161"/>
    </row>
    <row r="99" spans="2:5" x14ac:dyDescent="0.2">
      <c r="B99" s="217" t="s">
        <v>3446</v>
      </c>
      <c r="C99" s="162">
        <v>1.3423625739386329</v>
      </c>
      <c r="D99" s="163"/>
      <c r="E99" s="161"/>
    </row>
    <row r="100" spans="2:5" x14ac:dyDescent="0.2">
      <c r="B100" s="217" t="s">
        <v>40</v>
      </c>
      <c r="C100" s="162">
        <v>463.89877111042898</v>
      </c>
      <c r="D100" s="163"/>
      <c r="E100" s="161"/>
    </row>
    <row r="101" spans="2:5" x14ac:dyDescent="0.2">
      <c r="B101" s="217" t="s">
        <v>411</v>
      </c>
      <c r="C101" s="162" t="s">
        <v>2407</v>
      </c>
      <c r="D101" s="163"/>
      <c r="E101" s="161"/>
    </row>
    <row r="102" spans="2:5" x14ac:dyDescent="0.2">
      <c r="B102" s="217" t="s">
        <v>6281</v>
      </c>
      <c r="C102" s="162">
        <v>4.5364750000000003</v>
      </c>
      <c r="D102" s="163"/>
      <c r="E102" s="161"/>
    </row>
    <row r="103" spans="2:5" x14ac:dyDescent="0.2">
      <c r="B103" s="217" t="s">
        <v>3344</v>
      </c>
      <c r="C103" s="162">
        <v>36.66289335392306</v>
      </c>
      <c r="D103" s="163"/>
      <c r="E103" s="161"/>
    </row>
    <row r="104" spans="2:5" x14ac:dyDescent="0.2">
      <c r="B104" s="217" t="s">
        <v>3387</v>
      </c>
      <c r="C104" s="162">
        <v>43.128542414860711</v>
      </c>
      <c r="D104" s="163"/>
      <c r="E104" s="161"/>
    </row>
    <row r="105" spans="2:5" x14ac:dyDescent="0.2">
      <c r="B105" s="217" t="s">
        <v>179</v>
      </c>
      <c r="C105" s="162">
        <v>1.5222530303030304</v>
      </c>
      <c r="D105" s="163"/>
      <c r="E105" s="161"/>
    </row>
    <row r="106" spans="2:5" x14ac:dyDescent="0.2">
      <c r="B106" s="217" t="s">
        <v>56</v>
      </c>
      <c r="C106" s="162">
        <v>7.5810260466254435</v>
      </c>
      <c r="D106" s="166"/>
      <c r="E106" s="161"/>
    </row>
    <row r="107" spans="2:5" x14ac:dyDescent="0.2">
      <c r="B107" s="217" t="s">
        <v>2280</v>
      </c>
      <c r="C107" s="162">
        <v>1.2986641654641653</v>
      </c>
      <c r="D107" s="163"/>
      <c r="E107" s="161"/>
    </row>
    <row r="108" spans="2:5" x14ac:dyDescent="0.2">
      <c r="B108" s="217" t="s">
        <v>44</v>
      </c>
      <c r="C108" s="162">
        <v>0.75026833333333331</v>
      </c>
      <c r="D108" s="163"/>
      <c r="E108" s="161"/>
    </row>
    <row r="109" spans="2:5" x14ac:dyDescent="0.2">
      <c r="B109" s="217" t="s">
        <v>3358</v>
      </c>
      <c r="C109" s="162">
        <v>3.2149810387231681</v>
      </c>
      <c r="D109" s="163"/>
      <c r="E109" s="161"/>
    </row>
    <row r="110" spans="2:5" x14ac:dyDescent="0.2">
      <c r="B110" s="217" t="s">
        <v>3452</v>
      </c>
      <c r="C110" s="162" t="s">
        <v>2407</v>
      </c>
      <c r="D110" s="163"/>
      <c r="E110" s="161"/>
    </row>
    <row r="111" spans="2:5" x14ac:dyDescent="0.2">
      <c r="B111" s="217" t="s">
        <v>6263</v>
      </c>
      <c r="C111" s="162">
        <v>3.2708665058616031</v>
      </c>
      <c r="D111" s="163"/>
      <c r="E111" s="161"/>
    </row>
    <row r="112" spans="2:5" x14ac:dyDescent="0.2">
      <c r="B112" s="217" t="s">
        <v>422</v>
      </c>
      <c r="C112" s="162">
        <v>5.2371977724298349</v>
      </c>
      <c r="D112" s="163"/>
      <c r="E112" s="161"/>
    </row>
    <row r="113" spans="2:5" x14ac:dyDescent="0.2">
      <c r="B113" s="217" t="s">
        <v>3388</v>
      </c>
      <c r="C113" s="162">
        <v>76.310913024891335</v>
      </c>
      <c r="D113" s="163"/>
      <c r="E113" s="161"/>
    </row>
    <row r="114" spans="2:5" x14ac:dyDescent="0.2">
      <c r="B114" s="217" t="s">
        <v>3359</v>
      </c>
      <c r="C114" s="162">
        <v>1.0187286138608502</v>
      </c>
      <c r="D114" s="163"/>
      <c r="E114" s="161"/>
    </row>
    <row r="115" spans="2:5" x14ac:dyDescent="0.2">
      <c r="B115" s="217" t="s">
        <v>78</v>
      </c>
      <c r="C115" s="162">
        <v>0.46450909090909098</v>
      </c>
      <c r="D115" s="163"/>
      <c r="E115" s="161"/>
    </row>
    <row r="116" spans="2:5" x14ac:dyDescent="0.2">
      <c r="B116" s="217" t="s">
        <v>3360</v>
      </c>
      <c r="C116" s="162">
        <v>42.106301388888774</v>
      </c>
      <c r="D116" s="163"/>
      <c r="E116" s="161"/>
    </row>
    <row r="117" spans="2:5" x14ac:dyDescent="0.2">
      <c r="B117" s="217" t="s">
        <v>23</v>
      </c>
      <c r="C117" s="162">
        <v>3.7402611533200543</v>
      </c>
      <c r="D117" s="163"/>
      <c r="E117" s="161"/>
    </row>
    <row r="118" spans="2:5" x14ac:dyDescent="0.2">
      <c r="B118" s="217" t="s">
        <v>3361</v>
      </c>
      <c r="C118" s="162" t="s">
        <v>2407</v>
      </c>
      <c r="D118" s="163"/>
      <c r="E118" s="161"/>
    </row>
    <row r="119" spans="2:5" x14ac:dyDescent="0.2">
      <c r="B119" s="217" t="s">
        <v>3389</v>
      </c>
      <c r="C119" s="162">
        <v>2.6850041290359195</v>
      </c>
      <c r="D119" s="163"/>
      <c r="E119" s="161"/>
    </row>
    <row r="120" spans="2:5" x14ac:dyDescent="0.2">
      <c r="B120" s="217" t="s">
        <v>439</v>
      </c>
      <c r="C120" s="162">
        <v>15.952933234127025</v>
      </c>
      <c r="D120" s="163"/>
      <c r="E120" s="161"/>
    </row>
    <row r="121" spans="2:5" x14ac:dyDescent="0.2">
      <c r="B121" s="217" t="s">
        <v>6264</v>
      </c>
      <c r="C121" s="162">
        <v>3.8260619245638483</v>
      </c>
      <c r="D121" s="163"/>
      <c r="E121" s="161"/>
    </row>
    <row r="122" spans="2:5" x14ac:dyDescent="0.2">
      <c r="B122" s="217" t="s">
        <v>6267</v>
      </c>
      <c r="C122" s="162">
        <v>17.091324582027166</v>
      </c>
      <c r="D122" s="163"/>
      <c r="E122" s="161"/>
    </row>
    <row r="123" spans="2:5" x14ac:dyDescent="0.2">
      <c r="B123" s="217" t="s">
        <v>4059</v>
      </c>
      <c r="C123" s="162">
        <v>28.126739262433436</v>
      </c>
      <c r="D123" s="163"/>
      <c r="E123" s="161"/>
    </row>
    <row r="124" spans="2:5" x14ac:dyDescent="0.2">
      <c r="B124" s="217" t="s">
        <v>2300</v>
      </c>
      <c r="C124" s="162">
        <v>1.875173111935186</v>
      </c>
      <c r="D124" s="163"/>
      <c r="E124" s="161"/>
    </row>
    <row r="125" spans="2:5" x14ac:dyDescent="0.2">
      <c r="B125" s="217" t="s">
        <v>2296</v>
      </c>
      <c r="C125" s="162">
        <v>1.3892315540485995</v>
      </c>
      <c r="D125" s="163"/>
      <c r="E125" s="161"/>
    </row>
    <row r="126" spans="2:5" x14ac:dyDescent="0.2">
      <c r="B126" s="217" t="s">
        <v>3440</v>
      </c>
      <c r="C126" s="162">
        <v>11.86287747310786</v>
      </c>
      <c r="D126" s="163"/>
      <c r="E126" s="161"/>
    </row>
    <row r="127" spans="2:5" x14ac:dyDescent="0.2">
      <c r="B127" s="217" t="s">
        <v>2306</v>
      </c>
      <c r="C127" s="162" t="s">
        <v>2407</v>
      </c>
      <c r="D127" s="163"/>
      <c r="E127" s="161"/>
    </row>
    <row r="128" spans="2:5" x14ac:dyDescent="0.2">
      <c r="B128" s="217" t="s">
        <v>2307</v>
      </c>
      <c r="C128" s="162">
        <v>3.6090494706666725</v>
      </c>
      <c r="D128" s="163"/>
      <c r="E128" s="161"/>
    </row>
    <row r="129" spans="2:5" x14ac:dyDescent="0.2">
      <c r="B129" s="217" t="s">
        <v>48</v>
      </c>
      <c r="C129" s="162">
        <v>0.72666896856165386</v>
      </c>
      <c r="D129" s="163"/>
      <c r="E129" s="161"/>
    </row>
    <row r="130" spans="2:5" x14ac:dyDescent="0.2">
      <c r="B130" s="217" t="s">
        <v>440</v>
      </c>
      <c r="C130" s="162">
        <v>4.0905440891888061</v>
      </c>
      <c r="D130" s="163"/>
      <c r="E130" s="161"/>
    </row>
    <row r="131" spans="2:5" x14ac:dyDescent="0.2">
      <c r="B131" s="217" t="s">
        <v>6272</v>
      </c>
      <c r="C131" s="162">
        <v>2.9586718568577624</v>
      </c>
      <c r="D131" s="163"/>
      <c r="E131" s="161"/>
    </row>
    <row r="132" spans="2:5" x14ac:dyDescent="0.2">
      <c r="B132" s="217" t="s">
        <v>3315</v>
      </c>
      <c r="C132" s="162">
        <v>1.0116352398509258</v>
      </c>
      <c r="D132" s="163"/>
      <c r="E132" s="161"/>
    </row>
    <row r="133" spans="2:5" x14ac:dyDescent="0.2">
      <c r="B133" s="217" t="s">
        <v>3443</v>
      </c>
      <c r="C133" s="162">
        <v>3.3343511228354976</v>
      </c>
      <c r="D133" s="163"/>
      <c r="E133" s="161"/>
    </row>
    <row r="134" spans="2:5" x14ac:dyDescent="0.2">
      <c r="B134" s="217" t="s">
        <v>61</v>
      </c>
      <c r="C134" s="162">
        <v>1.1620968085555468</v>
      </c>
      <c r="D134" s="163"/>
      <c r="E134" s="161"/>
    </row>
    <row r="135" spans="2:5" x14ac:dyDescent="0.2">
      <c r="B135" s="217" t="s">
        <v>60</v>
      </c>
      <c r="C135" s="162">
        <v>1.297560975609755E-2</v>
      </c>
      <c r="D135" s="163"/>
      <c r="E135" s="161"/>
    </row>
    <row r="136" spans="2:5" x14ac:dyDescent="0.2">
      <c r="B136" s="217" t="s">
        <v>4058</v>
      </c>
      <c r="C136" s="162">
        <v>1.8740835545073067</v>
      </c>
      <c r="D136" s="163"/>
      <c r="E136" s="161"/>
    </row>
    <row r="137" spans="2:5" x14ac:dyDescent="0.2">
      <c r="B137" s="217" t="s">
        <v>441</v>
      </c>
      <c r="C137" s="162">
        <v>4.6015665808150175</v>
      </c>
      <c r="D137" s="163"/>
      <c r="E137" s="161"/>
    </row>
    <row r="138" spans="2:5" x14ac:dyDescent="0.2">
      <c r="B138" s="217" t="s">
        <v>424</v>
      </c>
      <c r="C138" s="162">
        <v>15.172108779426592</v>
      </c>
      <c r="D138" s="163"/>
      <c r="E138" s="161"/>
    </row>
    <row r="139" spans="2:5" x14ac:dyDescent="0.2">
      <c r="B139" s="217" t="s">
        <v>3449</v>
      </c>
      <c r="C139" s="162">
        <v>5.638824967143794</v>
      </c>
      <c r="D139" s="163"/>
      <c r="E139" s="161"/>
    </row>
    <row r="140" spans="2:5" x14ac:dyDescent="0.2">
      <c r="B140" s="217" t="s">
        <v>2393</v>
      </c>
      <c r="C140" s="162">
        <v>1.7980587943255861</v>
      </c>
      <c r="D140" s="163"/>
      <c r="E140" s="161"/>
    </row>
    <row r="141" spans="2:5" x14ac:dyDescent="0.2">
      <c r="B141" s="217" t="s">
        <v>3345</v>
      </c>
      <c r="C141" s="162">
        <v>1.6846444444444433</v>
      </c>
      <c r="D141" s="163"/>
      <c r="E141" s="161"/>
    </row>
    <row r="142" spans="2:5" x14ac:dyDescent="0.2">
      <c r="B142" s="217" t="s">
        <v>57</v>
      </c>
      <c r="C142" s="162">
        <v>28.764512632275089</v>
      </c>
      <c r="D142" s="163"/>
      <c r="E142" s="161"/>
    </row>
    <row r="143" spans="2:5" x14ac:dyDescent="0.2">
      <c r="B143" s="217" t="s">
        <v>443</v>
      </c>
      <c r="C143" s="162">
        <v>52.543227694332678</v>
      </c>
      <c r="D143" s="163"/>
      <c r="E143" s="161"/>
    </row>
    <row r="144" spans="2:5" x14ac:dyDescent="0.2">
      <c r="B144" s="217" t="s">
        <v>444</v>
      </c>
      <c r="C144" s="162">
        <v>286.5039891246501</v>
      </c>
      <c r="D144" s="163"/>
      <c r="E144" s="161"/>
    </row>
    <row r="145" spans="2:5" x14ac:dyDescent="0.2">
      <c r="B145" s="217" t="s">
        <v>3346</v>
      </c>
      <c r="C145" s="162">
        <v>0.60494410723039371</v>
      </c>
      <c r="D145" s="163"/>
      <c r="E145" s="161"/>
    </row>
    <row r="146" spans="2:5" x14ac:dyDescent="0.2">
      <c r="B146" s="217" t="s">
        <v>3347</v>
      </c>
      <c r="C146" s="162">
        <v>9.465007481377137E-3</v>
      </c>
      <c r="D146" s="163"/>
      <c r="E146" s="161"/>
    </row>
    <row r="147" spans="2:5" x14ac:dyDescent="0.2">
      <c r="B147" s="217" t="s">
        <v>188</v>
      </c>
      <c r="C147" s="162">
        <v>1.0914099411449971</v>
      </c>
      <c r="D147" s="163"/>
      <c r="E147" s="161"/>
    </row>
    <row r="148" spans="2:5" x14ac:dyDescent="0.2">
      <c r="B148" s="217" t="s">
        <v>2394</v>
      </c>
      <c r="C148" s="162">
        <v>3.0434999999999999</v>
      </c>
      <c r="D148" s="163"/>
      <c r="E148" s="161"/>
    </row>
    <row r="149" spans="2:5" x14ac:dyDescent="0.2">
      <c r="B149" s="217" t="s">
        <v>71</v>
      </c>
      <c r="C149" s="162">
        <v>1.9352499999999999</v>
      </c>
      <c r="D149" s="163"/>
      <c r="E149" s="161"/>
    </row>
    <row r="150" spans="2:5" x14ac:dyDescent="0.2">
      <c r="B150" s="217" t="s">
        <v>62</v>
      </c>
      <c r="C150" s="162">
        <v>1.3498388048719903</v>
      </c>
      <c r="D150" s="163"/>
      <c r="E150" s="161"/>
    </row>
    <row r="151" spans="2:5" x14ac:dyDescent="0.2">
      <c r="B151" s="217" t="s">
        <v>2281</v>
      </c>
      <c r="C151" s="162">
        <v>4.881067773329427</v>
      </c>
      <c r="D151" s="163"/>
      <c r="E151" s="161"/>
    </row>
    <row r="152" spans="2:5" x14ac:dyDescent="0.2">
      <c r="B152" s="217" t="s">
        <v>2395</v>
      </c>
      <c r="C152" s="162">
        <v>42.415866067798724</v>
      </c>
      <c r="D152" s="163"/>
      <c r="E152" s="161"/>
    </row>
    <row r="153" spans="2:5" x14ac:dyDescent="0.2">
      <c r="B153" s="217" t="s">
        <v>3362</v>
      </c>
      <c r="C153" s="162">
        <v>2.2426250000000154</v>
      </c>
      <c r="D153" s="163"/>
      <c r="E153" s="161"/>
    </row>
    <row r="154" spans="2:5" x14ac:dyDescent="0.2">
      <c r="B154" s="217" t="s">
        <v>3453</v>
      </c>
      <c r="C154" s="162" t="s">
        <v>2407</v>
      </c>
      <c r="D154" s="163"/>
      <c r="E154" s="161"/>
    </row>
    <row r="155" spans="2:5" x14ac:dyDescent="0.2">
      <c r="B155" s="217" t="s">
        <v>417</v>
      </c>
      <c r="C155" s="162">
        <v>126.23655224867727</v>
      </c>
      <c r="D155" s="163"/>
      <c r="E155" s="161"/>
    </row>
    <row r="156" spans="2:5" x14ac:dyDescent="0.2">
      <c r="B156" s="217" t="s">
        <v>2282</v>
      </c>
      <c r="C156" s="162">
        <v>1.2748333333333335</v>
      </c>
      <c r="D156" s="163"/>
      <c r="E156" s="161"/>
    </row>
    <row r="157" spans="2:5" x14ac:dyDescent="0.2">
      <c r="B157" s="217" t="s">
        <v>6274</v>
      </c>
      <c r="C157" s="162">
        <v>336.85599999999999</v>
      </c>
      <c r="D157" s="163"/>
      <c r="E157" s="161"/>
    </row>
    <row r="158" spans="2:5" x14ac:dyDescent="0.2">
      <c r="B158" s="217" t="s">
        <v>3363</v>
      </c>
      <c r="C158" s="162">
        <v>3.1390370370370371</v>
      </c>
      <c r="D158" s="163"/>
      <c r="E158" s="161"/>
    </row>
    <row r="159" spans="2:5" x14ac:dyDescent="0.2">
      <c r="B159" s="217" t="s">
        <v>3364</v>
      </c>
      <c r="C159" s="162">
        <v>1.3204774180933265</v>
      </c>
      <c r="D159" s="163"/>
      <c r="E159" s="161"/>
    </row>
    <row r="160" spans="2:5" x14ac:dyDescent="0.2">
      <c r="B160" s="217" t="s">
        <v>3365</v>
      </c>
      <c r="C160" s="162">
        <v>0.16757504273504287</v>
      </c>
      <c r="D160" s="163"/>
      <c r="E160" s="161"/>
    </row>
    <row r="161" spans="2:5" x14ac:dyDescent="0.2">
      <c r="B161" s="217" t="s">
        <v>3366</v>
      </c>
      <c r="C161" s="162">
        <v>6.8954262782926854</v>
      </c>
      <c r="D161" s="163"/>
      <c r="E161" s="161"/>
    </row>
    <row r="162" spans="2:5" x14ac:dyDescent="0.2">
      <c r="B162" s="217" t="s">
        <v>3571</v>
      </c>
      <c r="C162" s="162" t="s">
        <v>2407</v>
      </c>
      <c r="D162" s="163"/>
      <c r="E162" s="161"/>
    </row>
    <row r="163" spans="2:5" x14ac:dyDescent="0.2">
      <c r="B163" s="217" t="s">
        <v>79</v>
      </c>
      <c r="C163" s="162" t="s">
        <v>2407</v>
      </c>
      <c r="D163" s="163"/>
      <c r="E163" s="161"/>
    </row>
    <row r="164" spans="2:5" x14ac:dyDescent="0.2">
      <c r="B164" s="217" t="s">
        <v>3367</v>
      </c>
      <c r="C164" s="162">
        <v>2.0287438980747412</v>
      </c>
      <c r="D164" s="163"/>
      <c r="E164" s="161"/>
    </row>
    <row r="165" spans="2:5" x14ac:dyDescent="0.2">
      <c r="B165" s="217" t="s">
        <v>416</v>
      </c>
      <c r="C165" s="162">
        <v>2.3960298405269667</v>
      </c>
      <c r="D165" s="163"/>
      <c r="E165" s="161"/>
    </row>
    <row r="166" spans="2:5" x14ac:dyDescent="0.2">
      <c r="B166" s="217" t="s">
        <v>425</v>
      </c>
      <c r="C166" s="162">
        <v>1.2286356438213912</v>
      </c>
      <c r="D166" s="163"/>
      <c r="E166" s="161"/>
    </row>
    <row r="167" spans="2:5" x14ac:dyDescent="0.2">
      <c r="B167" s="217" t="s">
        <v>3368</v>
      </c>
      <c r="C167" s="162" t="s">
        <v>2407</v>
      </c>
      <c r="D167" s="163"/>
      <c r="E167" s="161"/>
    </row>
    <row r="168" spans="2:5" x14ac:dyDescent="0.2">
      <c r="B168" s="217" t="s">
        <v>75</v>
      </c>
      <c r="C168" s="162">
        <v>2.476458333333333</v>
      </c>
      <c r="D168" s="163"/>
      <c r="E168" s="161"/>
    </row>
    <row r="169" spans="2:5" x14ac:dyDescent="0.2">
      <c r="B169" s="217" t="s">
        <v>73</v>
      </c>
      <c r="C169" s="162">
        <v>2.742</v>
      </c>
      <c r="D169" s="163"/>
      <c r="E169" s="161"/>
    </row>
    <row r="170" spans="2:5" x14ac:dyDescent="0.2">
      <c r="B170" s="217" t="s">
        <v>3370</v>
      </c>
      <c r="C170" s="162" t="s">
        <v>2407</v>
      </c>
      <c r="D170" s="163"/>
      <c r="E170" s="161"/>
    </row>
    <row r="171" spans="2:5" x14ac:dyDescent="0.2">
      <c r="B171" s="217" t="s">
        <v>3371</v>
      </c>
      <c r="C171" s="162">
        <v>5.2558022451111572</v>
      </c>
      <c r="D171" s="163"/>
      <c r="E171" s="161"/>
    </row>
    <row r="172" spans="2:5" x14ac:dyDescent="0.2">
      <c r="B172" s="217" t="s">
        <v>3372</v>
      </c>
      <c r="C172" s="162">
        <v>5.0911696428575848</v>
      </c>
      <c r="D172" s="163"/>
      <c r="E172" s="161"/>
    </row>
    <row r="173" spans="2:5" x14ac:dyDescent="0.2">
      <c r="B173" s="217" t="s">
        <v>72</v>
      </c>
      <c r="C173" s="162">
        <v>2.0476245256858614</v>
      </c>
      <c r="D173" s="163"/>
      <c r="E173" s="161"/>
    </row>
    <row r="174" spans="2:5" x14ac:dyDescent="0.2">
      <c r="B174" s="217" t="s">
        <v>3441</v>
      </c>
      <c r="C174" s="162" t="s">
        <v>2407</v>
      </c>
      <c r="D174" s="163"/>
      <c r="E174" s="161"/>
    </row>
    <row r="175" spans="2:5" x14ac:dyDescent="0.2">
      <c r="B175" s="217" t="s">
        <v>409</v>
      </c>
      <c r="C175" s="162">
        <v>1.9589507310709444</v>
      </c>
      <c r="D175" s="163"/>
      <c r="E175" s="161"/>
    </row>
    <row r="176" spans="2:5" x14ac:dyDescent="0.2">
      <c r="B176" s="217" t="s">
        <v>3348</v>
      </c>
      <c r="C176" s="162">
        <v>1.7986038874788877</v>
      </c>
      <c r="D176" s="163"/>
      <c r="E176" s="161"/>
    </row>
    <row r="177" spans="2:5" x14ac:dyDescent="0.2">
      <c r="B177" s="217" t="s">
        <v>3373</v>
      </c>
      <c r="C177" s="162">
        <v>3.8114232426255561</v>
      </c>
      <c r="D177" s="163"/>
      <c r="E177" s="161"/>
    </row>
    <row r="178" spans="2:5" x14ac:dyDescent="0.2">
      <c r="B178" s="217" t="s">
        <v>45</v>
      </c>
      <c r="C178" s="162">
        <v>0.9335394917582428</v>
      </c>
      <c r="D178" s="163"/>
      <c r="E178" s="161"/>
    </row>
    <row r="179" spans="2:5" x14ac:dyDescent="0.2">
      <c r="B179" s="217" t="s">
        <v>2412</v>
      </c>
      <c r="C179" s="162">
        <v>1.201611111111111</v>
      </c>
      <c r="D179" s="163"/>
      <c r="E179" s="161"/>
    </row>
    <row r="180" spans="2:5" x14ac:dyDescent="0.2">
      <c r="B180" s="217" t="s">
        <v>5047</v>
      </c>
      <c r="C180" s="162">
        <v>2.7231874999999999</v>
      </c>
      <c r="D180" s="163"/>
      <c r="E180" s="161"/>
    </row>
    <row r="181" spans="2:5" x14ac:dyDescent="0.2">
      <c r="B181" s="217" t="s">
        <v>2411</v>
      </c>
      <c r="C181" s="162">
        <v>7.9831069327981128</v>
      </c>
      <c r="D181" s="163"/>
      <c r="E181" s="161"/>
    </row>
    <row r="182" spans="2:5" x14ac:dyDescent="0.2">
      <c r="B182" s="217" t="s">
        <v>70</v>
      </c>
      <c r="C182" s="162">
        <v>1.7703127029220989</v>
      </c>
      <c r="D182" s="163"/>
      <c r="E182" s="161"/>
    </row>
    <row r="183" spans="2:5" x14ac:dyDescent="0.2">
      <c r="B183" s="217" t="s">
        <v>407</v>
      </c>
      <c r="C183" s="162">
        <v>6.1367209814883692</v>
      </c>
      <c r="D183" s="163"/>
      <c r="E183" s="161"/>
    </row>
    <row r="184" spans="2:5" x14ac:dyDescent="0.2">
      <c r="B184" s="217" t="s">
        <v>50</v>
      </c>
      <c r="C184" s="162">
        <v>8.1049467417290817</v>
      </c>
      <c r="D184" s="163"/>
      <c r="E184" s="161"/>
    </row>
    <row r="185" spans="2:5" x14ac:dyDescent="0.2">
      <c r="B185" s="217" t="s">
        <v>6266</v>
      </c>
      <c r="C185" s="162">
        <v>1.6957759851705416</v>
      </c>
      <c r="D185" s="163"/>
      <c r="E185" s="161"/>
    </row>
    <row r="186" spans="2:5" x14ac:dyDescent="0.2">
      <c r="B186" s="217" t="s">
        <v>197</v>
      </c>
      <c r="C186" s="162">
        <v>2.0364666666666369</v>
      </c>
      <c r="D186" s="163"/>
      <c r="E186" s="161"/>
    </row>
    <row r="187" spans="2:5" x14ac:dyDescent="0.2">
      <c r="B187" s="217" t="s">
        <v>414</v>
      </c>
      <c r="C187" s="162">
        <v>2.7954009436038447</v>
      </c>
      <c r="D187" s="163"/>
      <c r="E187" s="161"/>
    </row>
    <row r="188" spans="2:5" x14ac:dyDescent="0.2">
      <c r="B188" s="217" t="s">
        <v>445</v>
      </c>
      <c r="C188" s="162">
        <v>5.9767820512820515</v>
      </c>
      <c r="D188" s="163"/>
      <c r="E188" s="161"/>
    </row>
    <row r="189" spans="2:5" x14ac:dyDescent="0.2">
      <c r="B189" s="217" t="s">
        <v>3436</v>
      </c>
      <c r="C189" s="162">
        <v>5.1435559565672442</v>
      </c>
      <c r="D189" s="163"/>
      <c r="E189" s="161"/>
    </row>
    <row r="190" spans="2:5" x14ac:dyDescent="0.2">
      <c r="B190" s="217" t="s">
        <v>2312</v>
      </c>
      <c r="C190" s="162">
        <v>1.4279380477855059</v>
      </c>
      <c r="D190" s="163"/>
      <c r="E190" s="161"/>
    </row>
    <row r="191" spans="2:5" x14ac:dyDescent="0.2">
      <c r="B191" s="217" t="s">
        <v>6275</v>
      </c>
      <c r="C191" s="162">
        <v>2.8960555555555598</v>
      </c>
      <c r="D191" s="163"/>
      <c r="E191" s="161"/>
    </row>
    <row r="192" spans="2:5" x14ac:dyDescent="0.2">
      <c r="B192" s="217" t="s">
        <v>2343</v>
      </c>
      <c r="C192" s="162" t="s">
        <v>2407</v>
      </c>
      <c r="D192" s="163"/>
      <c r="E192" s="161"/>
    </row>
    <row r="193" spans="2:5" x14ac:dyDescent="0.2">
      <c r="B193" s="217" t="s">
        <v>2313</v>
      </c>
      <c r="C193" s="162">
        <v>0.18143914726108737</v>
      </c>
      <c r="D193" s="163"/>
      <c r="E193" s="161"/>
    </row>
    <row r="194" spans="2:5" x14ac:dyDescent="0.2">
      <c r="B194" s="217" t="s">
        <v>2396</v>
      </c>
      <c r="C194" s="162">
        <v>102.8786971694192</v>
      </c>
      <c r="D194" s="163"/>
      <c r="E194" s="161"/>
    </row>
    <row r="195" spans="2:5" x14ac:dyDescent="0.2">
      <c r="B195" s="217" t="s">
        <v>2305</v>
      </c>
      <c r="C195" s="162">
        <v>95.301840235132502</v>
      </c>
      <c r="D195" s="163"/>
      <c r="E195" s="161"/>
    </row>
    <row r="196" spans="2:5" x14ac:dyDescent="0.2">
      <c r="B196" s="217" t="s">
        <v>2315</v>
      </c>
      <c r="C196" s="162">
        <v>17.181024110601832</v>
      </c>
      <c r="D196" s="163"/>
      <c r="E196" s="161"/>
    </row>
    <row r="197" spans="2:5" x14ac:dyDescent="0.2">
      <c r="B197" s="217" t="s">
        <v>3374</v>
      </c>
      <c r="C197" s="162" t="s">
        <v>2407</v>
      </c>
      <c r="D197" s="163"/>
      <c r="E197" s="161"/>
    </row>
    <row r="198" spans="2:5" x14ac:dyDescent="0.2">
      <c r="B198" s="217" t="s">
        <v>2397</v>
      </c>
      <c r="C198" s="162">
        <v>2.0185277777777779</v>
      </c>
      <c r="D198" s="163"/>
      <c r="E198" s="161"/>
    </row>
    <row r="199" spans="2:5" x14ac:dyDescent="0.2">
      <c r="B199" s="217" t="s">
        <v>31</v>
      </c>
      <c r="C199" s="162">
        <v>7.3313600194720587</v>
      </c>
      <c r="D199" s="163"/>
      <c r="E199" s="161"/>
    </row>
    <row r="200" spans="2:5" x14ac:dyDescent="0.2">
      <c r="B200" s="217" t="s">
        <v>34</v>
      </c>
      <c r="C200" s="162">
        <v>0.248</v>
      </c>
      <c r="D200" s="163"/>
      <c r="E200" s="161"/>
    </row>
    <row r="201" spans="2:5" x14ac:dyDescent="0.2">
      <c r="B201" s="217" t="s">
        <v>68</v>
      </c>
      <c r="C201" s="162" t="s">
        <v>2407</v>
      </c>
      <c r="D201" s="163"/>
      <c r="E201" s="161"/>
    </row>
    <row r="202" spans="2:5" x14ac:dyDescent="0.2">
      <c r="B202" s="217" t="s">
        <v>3375</v>
      </c>
      <c r="C202" s="162">
        <v>2.1532417900179266</v>
      </c>
      <c r="D202" s="163"/>
      <c r="E202" s="161"/>
    </row>
    <row r="203" spans="2:5" x14ac:dyDescent="0.2">
      <c r="B203" s="217" t="s">
        <v>446</v>
      </c>
      <c r="C203" s="162">
        <v>2.7929438049045362E-2</v>
      </c>
      <c r="D203" s="163"/>
      <c r="E203" s="161"/>
    </row>
    <row r="204" spans="2:5" x14ac:dyDescent="0.2">
      <c r="B204" s="217" t="s">
        <v>372</v>
      </c>
      <c r="C204" s="162" t="s">
        <v>2407</v>
      </c>
      <c r="D204" s="163"/>
      <c r="E204" s="161"/>
    </row>
    <row r="205" spans="2:5" x14ac:dyDescent="0.2">
      <c r="B205" s="217" t="s">
        <v>3376</v>
      </c>
      <c r="C205" s="162">
        <v>1.8795714285714282</v>
      </c>
      <c r="D205" s="163"/>
      <c r="E205" s="161"/>
    </row>
    <row r="206" spans="2:5" x14ac:dyDescent="0.2">
      <c r="B206" s="217" t="s">
        <v>3377</v>
      </c>
      <c r="C206" s="162">
        <v>2.2579747899159663</v>
      </c>
      <c r="D206" s="163"/>
      <c r="E206" s="161"/>
    </row>
    <row r="207" spans="2:5" x14ac:dyDescent="0.2">
      <c r="B207" s="217" t="s">
        <v>3445</v>
      </c>
      <c r="C207" s="162">
        <v>11.546092797118849</v>
      </c>
      <c r="D207" s="163"/>
      <c r="E207" s="161"/>
    </row>
    <row r="208" spans="2:5" x14ac:dyDescent="0.2">
      <c r="B208" s="217" t="s">
        <v>433</v>
      </c>
      <c r="C208" s="162">
        <v>1.2374334468558381</v>
      </c>
      <c r="D208" s="163"/>
      <c r="E208" s="161"/>
    </row>
    <row r="209" spans="2:5" x14ac:dyDescent="0.2">
      <c r="B209" s="217" t="s">
        <v>33</v>
      </c>
      <c r="C209" s="162">
        <v>1.775021850859881</v>
      </c>
      <c r="D209" s="163"/>
      <c r="E209" s="161"/>
    </row>
    <row r="210" spans="2:5" x14ac:dyDescent="0.2">
      <c r="B210" s="217" t="s">
        <v>447</v>
      </c>
      <c r="C210" s="162">
        <v>0.86538942756589832</v>
      </c>
      <c r="D210" s="163"/>
      <c r="E210" s="161"/>
    </row>
    <row r="211" spans="2:5" x14ac:dyDescent="0.2">
      <c r="B211" s="217" t="s">
        <v>3349</v>
      </c>
      <c r="C211" s="162">
        <v>776.65338010335938</v>
      </c>
      <c r="D211" s="163"/>
      <c r="E211" s="161"/>
    </row>
    <row r="212" spans="2:5" x14ac:dyDescent="0.2">
      <c r="B212" s="217" t="s">
        <v>3350</v>
      </c>
      <c r="C212" s="162">
        <v>6.523816335922767</v>
      </c>
      <c r="D212" s="163"/>
      <c r="E212" s="161"/>
    </row>
    <row r="213" spans="2:5" x14ac:dyDescent="0.2">
      <c r="B213" s="217" t="s">
        <v>37</v>
      </c>
      <c r="C213" s="162">
        <v>64.066026155347203</v>
      </c>
      <c r="D213" s="163"/>
      <c r="E213" s="161"/>
    </row>
    <row r="214" spans="2:5" x14ac:dyDescent="0.2">
      <c r="B214" s="217" t="s">
        <v>426</v>
      </c>
      <c r="C214" s="162">
        <v>1.0951105769230769</v>
      </c>
      <c r="D214" s="163"/>
      <c r="E214" s="161"/>
    </row>
    <row r="215" spans="2:5" x14ac:dyDescent="0.2">
      <c r="B215" s="217" t="s">
        <v>2308</v>
      </c>
      <c r="C215" s="162">
        <v>1.6532605042016812</v>
      </c>
      <c r="D215" s="163"/>
      <c r="E215" s="161"/>
    </row>
    <row r="216" spans="2:5" x14ac:dyDescent="0.2">
      <c r="B216" s="217" t="s">
        <v>2398</v>
      </c>
      <c r="C216" s="162">
        <v>2.1571859763801289</v>
      </c>
      <c r="D216" s="163"/>
      <c r="E216" s="161"/>
    </row>
    <row r="217" spans="2:5" x14ac:dyDescent="0.2">
      <c r="B217" s="217" t="s">
        <v>427</v>
      </c>
      <c r="C217" s="162">
        <v>1.958077316148348</v>
      </c>
      <c r="D217" s="163"/>
      <c r="E217" s="161"/>
    </row>
    <row r="218" spans="2:5" x14ac:dyDescent="0.2">
      <c r="B218" s="217" t="s">
        <v>3434</v>
      </c>
      <c r="C218" s="162">
        <v>1.8638681057371331</v>
      </c>
      <c r="D218" s="163"/>
      <c r="E218" s="161"/>
    </row>
    <row r="219" spans="2:5" x14ac:dyDescent="0.2">
      <c r="B219" s="217" t="s">
        <v>2381</v>
      </c>
      <c r="C219" s="162">
        <v>2.0847699185281683</v>
      </c>
      <c r="D219" s="163"/>
      <c r="E219" s="161"/>
    </row>
    <row r="220" spans="2:5" x14ac:dyDescent="0.2">
      <c r="B220" s="217" t="s">
        <v>448</v>
      </c>
      <c r="C220" s="162" t="s">
        <v>2407</v>
      </c>
      <c r="D220" s="163"/>
      <c r="E220" s="161"/>
    </row>
    <row r="221" spans="2:5" x14ac:dyDescent="0.2">
      <c r="B221" s="217" t="s">
        <v>46</v>
      </c>
      <c r="C221" s="162">
        <v>3.8813474055020594</v>
      </c>
      <c r="D221" s="163"/>
      <c r="E221" s="161"/>
    </row>
    <row r="222" spans="2:5" x14ac:dyDescent="0.2">
      <c r="B222" s="217" t="s">
        <v>3378</v>
      </c>
      <c r="C222" s="162">
        <v>4.4761036193133634</v>
      </c>
      <c r="D222" s="163"/>
      <c r="E222" s="161"/>
    </row>
    <row r="223" spans="2:5" x14ac:dyDescent="0.2">
      <c r="B223" s="217" t="s">
        <v>91</v>
      </c>
      <c r="C223" s="162" t="s">
        <v>2407</v>
      </c>
      <c r="D223" s="163"/>
      <c r="E223" s="161"/>
    </row>
    <row r="224" spans="2:5" x14ac:dyDescent="0.2">
      <c r="B224" s="217" t="s">
        <v>3379</v>
      </c>
      <c r="C224" s="162" t="s">
        <v>2407</v>
      </c>
      <c r="D224" s="163"/>
      <c r="E224" s="161"/>
    </row>
    <row r="225" spans="2:5" x14ac:dyDescent="0.2">
      <c r="B225" s="217" t="s">
        <v>3380</v>
      </c>
      <c r="C225" s="162">
        <v>2.8620000000000001</v>
      </c>
      <c r="D225" s="163"/>
      <c r="E225" s="161"/>
    </row>
    <row r="226" spans="2:5" x14ac:dyDescent="0.2">
      <c r="B226" s="217" t="s">
        <v>6273</v>
      </c>
      <c r="C226" s="162">
        <v>117.01645454545501</v>
      </c>
      <c r="D226" s="163"/>
      <c r="E226" s="161"/>
    </row>
    <row r="227" spans="2:5" x14ac:dyDescent="0.2">
      <c r="B227" s="217" t="s">
        <v>3450</v>
      </c>
      <c r="C227" s="162">
        <v>2.5271641910499025</v>
      </c>
      <c r="D227" s="163"/>
      <c r="E227" s="161"/>
    </row>
    <row r="228" spans="2:5" x14ac:dyDescent="0.2">
      <c r="B228" s="217" t="s">
        <v>3</v>
      </c>
      <c r="C228" s="162">
        <v>22.566673552118033</v>
      </c>
      <c r="D228" s="163"/>
      <c r="E228" s="161"/>
    </row>
    <row r="229" spans="2:5" x14ac:dyDescent="0.2">
      <c r="B229" s="217" t="s">
        <v>49</v>
      </c>
      <c r="C229" s="162">
        <v>3.8765674306344075E-2</v>
      </c>
      <c r="D229" s="163"/>
      <c r="E229" s="161"/>
    </row>
    <row r="230" spans="2:5" x14ac:dyDescent="0.2">
      <c r="B230" s="217" t="s">
        <v>3390</v>
      </c>
      <c r="C230" s="162">
        <v>30.415424731643331</v>
      </c>
      <c r="D230" s="163"/>
      <c r="E230" s="161"/>
    </row>
    <row r="231" spans="2:5" x14ac:dyDescent="0.2">
      <c r="B231" s="217" t="s">
        <v>418</v>
      </c>
      <c r="C231" s="162">
        <v>8.7297838771735297</v>
      </c>
      <c r="D231" s="163"/>
      <c r="E231" s="161"/>
    </row>
    <row r="232" spans="2:5" x14ac:dyDescent="0.2">
      <c r="B232" s="217" t="s">
        <v>3381</v>
      </c>
      <c r="C232" s="162">
        <v>0.35725000000000001</v>
      </c>
      <c r="D232" s="163"/>
      <c r="E232" s="161"/>
    </row>
    <row r="233" spans="2:5" x14ac:dyDescent="0.2">
      <c r="B233" s="217" t="s">
        <v>36</v>
      </c>
      <c r="C233" s="162">
        <v>21.529167808346866</v>
      </c>
      <c r="D233" s="163"/>
      <c r="E233" s="161"/>
    </row>
    <row r="234" spans="2:5" x14ac:dyDescent="0.2">
      <c r="B234" s="217" t="s">
        <v>3572</v>
      </c>
      <c r="C234" s="162">
        <v>4.5331630088097814</v>
      </c>
      <c r="D234" s="163"/>
      <c r="E234" s="161"/>
    </row>
    <row r="235" spans="2:5" x14ac:dyDescent="0.2">
      <c r="B235" s="217" t="s">
        <v>2311</v>
      </c>
      <c r="C235" s="162">
        <v>2.4678627468184589</v>
      </c>
      <c r="D235" s="163"/>
      <c r="E235" s="161"/>
    </row>
    <row r="236" spans="2:5" x14ac:dyDescent="0.2">
      <c r="B236" s="217" t="s">
        <v>3351</v>
      </c>
      <c r="C236" s="162">
        <v>4.292123962747608</v>
      </c>
      <c r="D236" s="163"/>
      <c r="E236" s="161"/>
    </row>
    <row r="237" spans="2:5" x14ac:dyDescent="0.2">
      <c r="B237" s="217" t="s">
        <v>52</v>
      </c>
      <c r="C237" s="162">
        <v>5.965987773058095</v>
      </c>
      <c r="D237" s="163"/>
      <c r="E237" s="161"/>
    </row>
    <row r="238" spans="2:5" x14ac:dyDescent="0.2">
      <c r="B238" s="217" t="s">
        <v>18</v>
      </c>
      <c r="C238" s="162">
        <v>2.812943574869474</v>
      </c>
      <c r="D238" s="163"/>
      <c r="E238" s="161"/>
    </row>
    <row r="239" spans="2:5" x14ac:dyDescent="0.2">
      <c r="B239" s="217" t="s">
        <v>3382</v>
      </c>
      <c r="C239" s="162">
        <v>4.027534357953594</v>
      </c>
      <c r="D239" s="163"/>
      <c r="E239" s="161"/>
    </row>
    <row r="240" spans="2:5" x14ac:dyDescent="0.2">
      <c r="B240" s="217" t="s">
        <v>3383</v>
      </c>
      <c r="C240" s="162">
        <v>1.3845629160887656</v>
      </c>
      <c r="D240" s="163"/>
      <c r="E240" s="161"/>
    </row>
    <row r="241" spans="2:5" x14ac:dyDescent="0.2">
      <c r="B241" s="217" t="s">
        <v>2438</v>
      </c>
      <c r="C241" s="162">
        <v>1.72011111111111</v>
      </c>
      <c r="D241" s="163"/>
      <c r="E241" s="161"/>
    </row>
    <row r="242" spans="2:5" x14ac:dyDescent="0.2">
      <c r="B242" s="217" t="s">
        <v>3384</v>
      </c>
      <c r="C242" s="162">
        <v>1.3495899863552929</v>
      </c>
      <c r="D242" s="163"/>
      <c r="E242" s="161"/>
    </row>
    <row r="243" spans="2:5" x14ac:dyDescent="0.2">
      <c r="B243" s="217" t="s">
        <v>2437</v>
      </c>
      <c r="C243" s="162">
        <v>1.4926013095243476</v>
      </c>
      <c r="D243" s="163"/>
      <c r="E243" s="161"/>
    </row>
    <row r="244" spans="2:5" x14ac:dyDescent="0.2">
      <c r="B244" s="217" t="s">
        <v>17</v>
      </c>
      <c r="C244" s="162">
        <v>1.2209837424065515</v>
      </c>
      <c r="D244" s="163"/>
      <c r="E244" s="161"/>
    </row>
    <row r="245" spans="2:5" x14ac:dyDescent="0.2">
      <c r="B245" s="217" t="s">
        <v>432</v>
      </c>
      <c r="C245" s="162">
        <v>1.6059306729834792</v>
      </c>
      <c r="D245" s="163"/>
      <c r="E245" s="161"/>
    </row>
    <row r="246" spans="2:5" x14ac:dyDescent="0.2">
      <c r="B246" s="217" t="s">
        <v>3385</v>
      </c>
      <c r="C246" s="162">
        <v>3.2526547228867617</v>
      </c>
      <c r="D246" s="163"/>
      <c r="E246" s="161"/>
    </row>
    <row r="247" spans="2:5" x14ac:dyDescent="0.2">
      <c r="B247" s="217" t="s">
        <v>6277</v>
      </c>
      <c r="C247" s="162">
        <v>1.4566666666666701</v>
      </c>
      <c r="D247" s="163"/>
      <c r="E247" s="161"/>
    </row>
    <row r="248" spans="2:5" ht="13.5" thickBot="1" x14ac:dyDescent="0.25">
      <c r="B248" s="187" t="s">
        <v>3386</v>
      </c>
      <c r="C248" s="167">
        <v>0.92716249999999989</v>
      </c>
      <c r="D248" s="168"/>
      <c r="E248" s="161"/>
    </row>
    <row r="249" spans="2:5" x14ac:dyDescent="0.2">
      <c r="B249" s="216"/>
      <c r="C249" s="169"/>
      <c r="D249" s="170"/>
      <c r="E249" s="161"/>
    </row>
    <row r="250" spans="2:5" x14ac:dyDescent="0.2">
      <c r="B250" s="158" t="s">
        <v>6255</v>
      </c>
    </row>
    <row r="253" spans="2:5" x14ac:dyDescent="0.2">
      <c r="B253" s="100" t="s">
        <v>6278</v>
      </c>
      <c r="C253" s="17"/>
      <c r="D253" s="17"/>
    </row>
    <row r="254" spans="2:5" x14ac:dyDescent="0.2">
      <c r="B254" s="17"/>
      <c r="C254" s="17" t="s">
        <v>3391</v>
      </c>
      <c r="D254" s="154">
        <v>0.60995850622406644</v>
      </c>
      <c r="E254" s="156">
        <v>147</v>
      </c>
    </row>
    <row r="255" spans="2:5" x14ac:dyDescent="0.2">
      <c r="B255" s="17"/>
      <c r="C255" s="17" t="s">
        <v>3392</v>
      </c>
      <c r="D255" s="154">
        <v>0.28215767634854771</v>
      </c>
      <c r="E255" s="156">
        <f>COUNTIF(C8:C248,"&gt;5")</f>
        <v>68</v>
      </c>
    </row>
    <row r="256" spans="2:5" x14ac:dyDescent="0.2">
      <c r="B256" s="17"/>
      <c r="C256" s="171" t="s">
        <v>3395</v>
      </c>
      <c r="D256" s="172">
        <v>0.1078838174273859</v>
      </c>
      <c r="E256" s="156">
        <f>COUNTIF(C8:C248,"s/i")</f>
        <v>26</v>
      </c>
    </row>
    <row r="257" spans="3:5" x14ac:dyDescent="0.2">
      <c r="C257" s="17" t="s">
        <v>3393</v>
      </c>
      <c r="D257" s="101">
        <v>241</v>
      </c>
      <c r="E257" s="156">
        <f>SUM(E254:E256)</f>
        <v>241</v>
      </c>
    </row>
    <row r="281" spans="2:7" x14ac:dyDescent="0.2">
      <c r="B281" s="100" t="s">
        <v>3394</v>
      </c>
      <c r="C281" s="17"/>
      <c r="D281" s="17"/>
      <c r="E281" s="17"/>
      <c r="F281" s="17"/>
    </row>
    <row r="282" spans="2:7" x14ac:dyDescent="0.2">
      <c r="B282" s="17"/>
      <c r="C282" s="17"/>
      <c r="D282" s="17"/>
      <c r="E282" s="17"/>
      <c r="F282" s="17"/>
    </row>
    <row r="283" spans="2:7" x14ac:dyDescent="0.2">
      <c r="B283" s="17"/>
      <c r="C283" s="17"/>
      <c r="D283" s="17"/>
      <c r="E283" s="17"/>
      <c r="F283" s="17"/>
    </row>
    <row r="284" spans="2:7" x14ac:dyDescent="0.2">
      <c r="B284" s="17"/>
      <c r="C284" s="17">
        <v>2015</v>
      </c>
      <c r="D284" s="102">
        <v>2016</v>
      </c>
      <c r="E284" s="103">
        <v>2017</v>
      </c>
      <c r="F284" s="103">
        <v>2018</v>
      </c>
      <c r="G284" s="156">
        <v>2019</v>
      </c>
    </row>
    <row r="285" spans="2:7" x14ac:dyDescent="0.2">
      <c r="B285" s="17" t="s">
        <v>3391</v>
      </c>
      <c r="C285" s="104">
        <f>80+16</f>
        <v>96</v>
      </c>
      <c r="D285" s="102">
        <f>110+38</f>
        <v>148</v>
      </c>
      <c r="E285" s="103">
        <f>131+38</f>
        <v>169</v>
      </c>
      <c r="F285" s="103">
        <f>166</f>
        <v>166</v>
      </c>
      <c r="G285" s="218">
        <v>147</v>
      </c>
    </row>
    <row r="286" spans="2:7" x14ac:dyDescent="0.2">
      <c r="B286" s="17" t="s">
        <v>3392</v>
      </c>
      <c r="C286" s="104">
        <f>41+25</f>
        <v>66</v>
      </c>
      <c r="D286" s="102">
        <f>40+8</f>
        <v>48</v>
      </c>
      <c r="E286" s="103">
        <f>23+15</f>
        <v>38</v>
      </c>
      <c r="F286" s="103">
        <v>26</v>
      </c>
      <c r="G286" s="218">
        <v>68</v>
      </c>
    </row>
    <row r="287" spans="2:7" x14ac:dyDescent="0.2">
      <c r="B287" s="17" t="s">
        <v>3395</v>
      </c>
      <c r="C287" s="104">
        <f>22+6</f>
        <v>28</v>
      </c>
      <c r="D287" s="102">
        <f>7+2</f>
        <v>9</v>
      </c>
      <c r="E287" s="103">
        <f>10+7</f>
        <v>17</v>
      </c>
      <c r="F287" s="103">
        <v>24</v>
      </c>
      <c r="G287" s="218">
        <v>26</v>
      </c>
    </row>
    <row r="288" spans="2:7" x14ac:dyDescent="0.2">
      <c r="B288" s="17" t="s">
        <v>3393</v>
      </c>
      <c r="C288" s="17">
        <f>143+48</f>
        <v>191</v>
      </c>
      <c r="D288" s="102">
        <f>157+48</f>
        <v>205</v>
      </c>
      <c r="E288" s="103">
        <f>164+60</f>
        <v>224</v>
      </c>
      <c r="F288" s="103">
        <f>216</f>
        <v>216</v>
      </c>
      <c r="G288" s="104">
        <f>SUM(G285:G287)</f>
        <v>241</v>
      </c>
    </row>
    <row r="289" spans="3:6" x14ac:dyDescent="0.2">
      <c r="C289" s="156"/>
      <c r="E289" s="174"/>
    </row>
    <row r="290" spans="3:6" x14ac:dyDescent="0.2">
      <c r="C290" s="17"/>
      <c r="D290" s="102"/>
      <c r="E290" s="103"/>
    </row>
    <row r="291" spans="3:6" x14ac:dyDescent="0.2">
      <c r="C291" s="156"/>
      <c r="E291" s="174"/>
    </row>
    <row r="292" spans="3:6" x14ac:dyDescent="0.2">
      <c r="C292" s="17"/>
      <c r="D292" s="102"/>
      <c r="E292" s="103"/>
      <c r="F292" s="17"/>
    </row>
  </sheetData>
  <sortState xmlns:xlrd2="http://schemas.microsoft.com/office/spreadsheetml/2017/richdata2" ref="B9:C248">
    <sortCondition ref="B9:B248"/>
  </sortState>
  <mergeCells count="3">
    <mergeCell ref="B6:B7"/>
    <mergeCell ref="D6:D7"/>
    <mergeCell ref="E6:E7"/>
  </mergeCells>
  <conditionalFormatting sqref="B8:B248">
    <cfRule type="duplicateValues" dxfId="0" priority="10"/>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tabColor theme="6" tint="0.59999389629810485"/>
  </sheetPr>
  <dimension ref="B2:E136"/>
  <sheetViews>
    <sheetView showGridLines="0" zoomScale="55" zoomScaleNormal="55" workbookViewId="0"/>
  </sheetViews>
  <sheetFormatPr baseColWidth="10" defaultColWidth="11.42578125" defaultRowHeight="12.75" x14ac:dyDescent="0.2"/>
  <cols>
    <col min="1" max="1" width="7.5703125" style="20" customWidth="1"/>
    <col min="2" max="2" width="77.42578125" style="20" bestFit="1" customWidth="1"/>
    <col min="3" max="3" width="27.7109375" style="20" customWidth="1"/>
    <col min="4" max="4" width="41.140625" style="20" customWidth="1"/>
    <col min="5" max="5" width="34.5703125" style="20" bestFit="1" customWidth="1"/>
    <col min="6" max="16384" width="11.42578125" style="20"/>
  </cols>
  <sheetData>
    <row r="2" spans="2:5" x14ac:dyDescent="0.2">
      <c r="B2" s="18" t="s">
        <v>2238</v>
      </c>
      <c r="C2" s="21"/>
    </row>
    <row r="3" spans="2:5" x14ac:dyDescent="0.2">
      <c r="B3" s="19" t="s">
        <v>6279</v>
      </c>
      <c r="C3" s="22"/>
    </row>
    <row r="4" spans="2:5" ht="13.5" thickBot="1" x14ac:dyDescent="0.25"/>
    <row r="5" spans="2:5" ht="12.75" customHeight="1" x14ac:dyDescent="0.2">
      <c r="B5" s="518" t="s">
        <v>2239</v>
      </c>
      <c r="C5" s="269" t="s">
        <v>6284</v>
      </c>
      <c r="D5" s="521" t="s">
        <v>98</v>
      </c>
    </row>
    <row r="6" spans="2:5" x14ac:dyDescent="0.2">
      <c r="B6" s="519"/>
      <c r="C6" s="270"/>
      <c r="D6" s="522"/>
    </row>
    <row r="7" spans="2:5" ht="13.5" thickBot="1" x14ac:dyDescent="0.25">
      <c r="B7" s="520"/>
      <c r="C7" s="271"/>
      <c r="D7" s="523"/>
    </row>
    <row r="8" spans="2:5" x14ac:dyDescent="0.2">
      <c r="B8" s="238" t="s">
        <v>5918</v>
      </c>
      <c r="C8" s="239">
        <v>0.99319999999999997</v>
      </c>
      <c r="D8" s="485"/>
      <c r="E8" s="240"/>
    </row>
    <row r="9" spans="2:5" ht="13.5" thickBot="1" x14ac:dyDescent="0.25">
      <c r="B9" s="241" t="s">
        <v>5919</v>
      </c>
      <c r="C9" s="242">
        <v>1</v>
      </c>
      <c r="D9" s="486"/>
      <c r="E9" s="240"/>
    </row>
    <row r="10" spans="2:5" x14ac:dyDescent="0.2">
      <c r="B10" s="238" t="s">
        <v>5920</v>
      </c>
      <c r="C10" s="239">
        <v>1</v>
      </c>
      <c r="D10" s="485"/>
      <c r="E10" s="240"/>
    </row>
    <row r="11" spans="2:5" ht="13.5" thickBot="1" x14ac:dyDescent="0.25">
      <c r="B11" s="241" t="s">
        <v>5921</v>
      </c>
      <c r="C11" s="242">
        <v>1</v>
      </c>
      <c r="D11" s="486"/>
      <c r="E11" s="240"/>
    </row>
    <row r="12" spans="2:5" x14ac:dyDescent="0.2">
      <c r="B12" s="238" t="s">
        <v>4573</v>
      </c>
      <c r="C12" s="239">
        <v>0.98188546423135459</v>
      </c>
      <c r="D12" s="485"/>
      <c r="E12" s="240"/>
    </row>
    <row r="13" spans="2:5" ht="13.5" thickBot="1" x14ac:dyDescent="0.25">
      <c r="B13" s="243" t="s">
        <v>5922</v>
      </c>
      <c r="C13" s="244">
        <v>1</v>
      </c>
      <c r="D13" s="487"/>
      <c r="E13" s="240"/>
    </row>
    <row r="14" spans="2:5" x14ac:dyDescent="0.2">
      <c r="B14" s="245" t="s">
        <v>398</v>
      </c>
      <c r="C14" s="246">
        <v>1</v>
      </c>
      <c r="D14" s="488"/>
      <c r="E14" s="240"/>
    </row>
    <row r="15" spans="2:5" ht="13.5" thickBot="1" x14ac:dyDescent="0.25">
      <c r="B15" s="247" t="s">
        <v>5923</v>
      </c>
      <c r="C15" s="248">
        <v>1</v>
      </c>
      <c r="D15" s="489"/>
      <c r="E15" s="240"/>
    </row>
    <row r="16" spans="2:5" x14ac:dyDescent="0.2">
      <c r="B16" s="249" t="s">
        <v>5924</v>
      </c>
      <c r="C16" s="250">
        <v>0.99450000000000005</v>
      </c>
      <c r="D16" s="490"/>
      <c r="E16" s="240"/>
    </row>
    <row r="17" spans="2:5" ht="13.5" thickBot="1" x14ac:dyDescent="0.25">
      <c r="B17" s="243" t="s">
        <v>5925</v>
      </c>
      <c r="C17" s="244">
        <v>1</v>
      </c>
      <c r="D17" s="487"/>
      <c r="E17" s="240"/>
    </row>
    <row r="18" spans="2:5" x14ac:dyDescent="0.2">
      <c r="B18" s="245" t="s">
        <v>5926</v>
      </c>
      <c r="C18" s="246">
        <v>1</v>
      </c>
      <c r="D18" s="488"/>
      <c r="E18" s="240"/>
    </row>
    <row r="19" spans="2:5" ht="13.5" thickBot="1" x14ac:dyDescent="0.25">
      <c r="B19" s="247" t="s">
        <v>5927</v>
      </c>
      <c r="C19" s="248">
        <v>1</v>
      </c>
      <c r="D19" s="489"/>
      <c r="E19" s="240"/>
    </row>
    <row r="20" spans="2:5" x14ac:dyDescent="0.2">
      <c r="B20" s="249" t="s">
        <v>4614</v>
      </c>
      <c r="C20" s="250">
        <v>7.2357305936073146E-2</v>
      </c>
      <c r="D20" s="490" t="s">
        <v>6024</v>
      </c>
      <c r="E20" s="240"/>
    </row>
    <row r="21" spans="2:5" ht="13.5" thickBot="1" x14ac:dyDescent="0.25">
      <c r="B21" s="247" t="s">
        <v>5928</v>
      </c>
      <c r="C21" s="248">
        <v>0</v>
      </c>
      <c r="D21" s="489"/>
      <c r="E21" s="240"/>
    </row>
    <row r="22" spans="2:5" ht="13.5" thickBot="1" x14ac:dyDescent="0.25">
      <c r="B22" s="243" t="s">
        <v>5929</v>
      </c>
      <c r="C22" s="244">
        <v>1</v>
      </c>
      <c r="D22" s="487"/>
      <c r="E22" s="240"/>
    </row>
    <row r="23" spans="2:5" x14ac:dyDescent="0.2">
      <c r="B23" s="249" t="s">
        <v>2384</v>
      </c>
      <c r="C23" s="250">
        <v>0.85219999999999996</v>
      </c>
      <c r="D23" s="490"/>
      <c r="E23" s="240"/>
    </row>
    <row r="24" spans="2:5" ht="13.5" thickBot="1" x14ac:dyDescent="0.25">
      <c r="B24" s="243" t="s">
        <v>5930</v>
      </c>
      <c r="C24" s="244">
        <v>1</v>
      </c>
      <c r="D24" s="487"/>
      <c r="E24" s="240"/>
    </row>
    <row r="25" spans="2:5" x14ac:dyDescent="0.2">
      <c r="B25" s="249" t="s">
        <v>21</v>
      </c>
      <c r="C25" s="250">
        <v>1</v>
      </c>
      <c r="D25" s="490"/>
      <c r="E25" s="240"/>
    </row>
    <row r="26" spans="2:5" ht="13.5" thickBot="1" x14ac:dyDescent="0.25">
      <c r="B26" s="243" t="s">
        <v>5931</v>
      </c>
      <c r="C26" s="244">
        <v>0.99984398782343986</v>
      </c>
      <c r="D26" s="487"/>
      <c r="E26" s="240"/>
    </row>
    <row r="27" spans="2:5" x14ac:dyDescent="0.2">
      <c r="B27" s="249" t="s">
        <v>5932</v>
      </c>
      <c r="C27" s="250">
        <v>0.99409999999999998</v>
      </c>
      <c r="D27" s="490"/>
      <c r="E27" s="240"/>
    </row>
    <row r="28" spans="2:5" ht="13.5" thickBot="1" x14ac:dyDescent="0.25">
      <c r="B28" s="243" t="s">
        <v>5933</v>
      </c>
      <c r="C28" s="244">
        <v>1</v>
      </c>
      <c r="D28" s="487"/>
      <c r="E28" s="240"/>
    </row>
    <row r="29" spans="2:5" x14ac:dyDescent="0.2">
      <c r="B29" s="249" t="s">
        <v>5934</v>
      </c>
      <c r="C29" s="250">
        <v>1</v>
      </c>
      <c r="D29" s="490"/>
      <c r="E29" s="240"/>
    </row>
    <row r="30" spans="2:5" ht="13.5" thickBot="1" x14ac:dyDescent="0.25">
      <c r="B30" s="243" t="s">
        <v>5935</v>
      </c>
      <c r="C30" s="244">
        <v>1</v>
      </c>
      <c r="D30" s="487"/>
      <c r="E30" s="240"/>
    </row>
    <row r="31" spans="2:5" x14ac:dyDescent="0.2">
      <c r="B31" s="249" t="s">
        <v>20</v>
      </c>
      <c r="C31" s="250">
        <v>1</v>
      </c>
      <c r="D31" s="490"/>
      <c r="E31" s="240"/>
    </row>
    <row r="32" spans="2:5" ht="13.5" thickBot="1" x14ac:dyDescent="0.25">
      <c r="B32" s="243" t="s">
        <v>5936</v>
      </c>
      <c r="C32" s="244">
        <v>1</v>
      </c>
      <c r="D32" s="487"/>
      <c r="E32" s="240"/>
    </row>
    <row r="33" spans="2:5" x14ac:dyDescent="0.2">
      <c r="B33" s="249" t="s">
        <v>5937</v>
      </c>
      <c r="C33" s="250">
        <v>0.99794520547945209</v>
      </c>
      <c r="D33" s="490"/>
      <c r="E33" s="240"/>
    </row>
    <row r="34" spans="2:5" ht="13.5" thickBot="1" x14ac:dyDescent="0.25">
      <c r="B34" s="243" t="s">
        <v>5938</v>
      </c>
      <c r="C34" s="244">
        <v>0.999</v>
      </c>
      <c r="D34" s="487"/>
      <c r="E34" s="240"/>
    </row>
    <row r="35" spans="2:5" x14ac:dyDescent="0.2">
      <c r="B35" s="249" t="s">
        <v>5939</v>
      </c>
      <c r="C35" s="250">
        <v>1</v>
      </c>
      <c r="D35" s="490"/>
      <c r="E35" s="240"/>
    </row>
    <row r="36" spans="2:5" ht="13.5" thickBot="1" x14ac:dyDescent="0.25">
      <c r="B36" s="243" t="s">
        <v>5940</v>
      </c>
      <c r="C36" s="244">
        <v>1</v>
      </c>
      <c r="D36" s="487"/>
      <c r="E36" s="240"/>
    </row>
    <row r="37" spans="2:5" x14ac:dyDescent="0.2">
      <c r="B37" s="249" t="s">
        <v>5941</v>
      </c>
      <c r="C37" s="250">
        <v>0.98360000000000003</v>
      </c>
      <c r="D37" s="490"/>
      <c r="E37" s="240"/>
    </row>
    <row r="38" spans="2:5" ht="13.5" thickBot="1" x14ac:dyDescent="0.25">
      <c r="B38" s="243" t="s">
        <v>5942</v>
      </c>
      <c r="C38" s="244">
        <v>1</v>
      </c>
      <c r="D38" s="487"/>
      <c r="E38" s="240"/>
    </row>
    <row r="39" spans="2:5" x14ac:dyDescent="0.2">
      <c r="B39" s="249" t="s">
        <v>5943</v>
      </c>
      <c r="C39" s="250">
        <v>1</v>
      </c>
      <c r="D39" s="490"/>
      <c r="E39" s="240"/>
    </row>
    <row r="40" spans="2:5" ht="13.5" thickBot="1" x14ac:dyDescent="0.25">
      <c r="B40" s="243" t="s">
        <v>5944</v>
      </c>
      <c r="C40" s="244">
        <v>1</v>
      </c>
      <c r="D40" s="487"/>
      <c r="E40" s="240"/>
    </row>
    <row r="41" spans="2:5" x14ac:dyDescent="0.2">
      <c r="B41" s="249" t="s">
        <v>5945</v>
      </c>
      <c r="C41" s="250">
        <v>0.99503424657534256</v>
      </c>
      <c r="D41" s="490"/>
      <c r="E41" s="240"/>
    </row>
    <row r="42" spans="2:5" ht="13.5" thickBot="1" x14ac:dyDescent="0.25">
      <c r="B42" s="243" t="s">
        <v>5946</v>
      </c>
      <c r="C42" s="244">
        <v>1</v>
      </c>
      <c r="D42" s="487"/>
      <c r="E42" s="240"/>
    </row>
    <row r="43" spans="2:5" x14ac:dyDescent="0.2">
      <c r="B43" s="249" t="s">
        <v>5947</v>
      </c>
      <c r="C43" s="250">
        <v>1</v>
      </c>
      <c r="D43" s="490"/>
      <c r="E43" s="240"/>
    </row>
    <row r="44" spans="2:5" ht="13.5" thickBot="1" x14ac:dyDescent="0.25">
      <c r="B44" s="243" t="s">
        <v>5948</v>
      </c>
      <c r="C44" s="244">
        <v>0</v>
      </c>
      <c r="D44" s="487"/>
      <c r="E44" s="240"/>
    </row>
    <row r="45" spans="2:5" x14ac:dyDescent="0.2">
      <c r="B45" s="249" t="s">
        <v>5949</v>
      </c>
      <c r="C45" s="250">
        <v>0.99119999999999997</v>
      </c>
      <c r="D45" s="490"/>
      <c r="E45" s="240"/>
    </row>
    <row r="46" spans="2:5" ht="13.5" thickBot="1" x14ac:dyDescent="0.25">
      <c r="B46" s="243" t="s">
        <v>5950</v>
      </c>
      <c r="C46" s="244">
        <v>0.99271308980213091</v>
      </c>
      <c r="D46" s="487"/>
      <c r="E46" s="240"/>
    </row>
    <row r="47" spans="2:5" x14ac:dyDescent="0.2">
      <c r="B47" s="249" t="s">
        <v>5951</v>
      </c>
      <c r="C47" s="250">
        <v>0.80079999999999996</v>
      </c>
      <c r="D47" s="490"/>
      <c r="E47" s="240"/>
    </row>
    <row r="48" spans="2:5" ht="13.5" thickBot="1" x14ac:dyDescent="0.25">
      <c r="B48" s="243" t="s">
        <v>5952</v>
      </c>
      <c r="C48" s="244">
        <v>1</v>
      </c>
      <c r="D48" s="487"/>
      <c r="E48" s="240"/>
    </row>
    <row r="49" spans="2:5" x14ac:dyDescent="0.2">
      <c r="B49" s="249" t="s">
        <v>5953</v>
      </c>
      <c r="C49" s="251">
        <v>0.99009999999999998</v>
      </c>
      <c r="D49" s="490"/>
      <c r="E49" s="240"/>
    </row>
    <row r="50" spans="2:5" ht="13.5" thickBot="1" x14ac:dyDescent="0.25">
      <c r="B50" s="243" t="s">
        <v>5954</v>
      </c>
      <c r="C50" s="244">
        <v>1</v>
      </c>
      <c r="D50" s="487"/>
      <c r="E50" s="240"/>
    </row>
    <row r="51" spans="2:5" x14ac:dyDescent="0.2">
      <c r="B51" s="249" t="s">
        <v>3446</v>
      </c>
      <c r="C51" s="250">
        <v>0.99039999999999995</v>
      </c>
      <c r="D51" s="490"/>
      <c r="E51" s="240"/>
    </row>
    <row r="52" spans="2:5" ht="13.5" thickBot="1" x14ac:dyDescent="0.25">
      <c r="B52" s="243" t="s">
        <v>5955</v>
      </c>
      <c r="C52" s="244">
        <v>1</v>
      </c>
      <c r="D52" s="487"/>
      <c r="E52" s="240"/>
    </row>
    <row r="53" spans="2:5" x14ac:dyDescent="0.2">
      <c r="B53" s="252" t="s">
        <v>5956</v>
      </c>
      <c r="C53" s="246">
        <v>1</v>
      </c>
      <c r="D53" s="491"/>
      <c r="E53" s="240"/>
    </row>
    <row r="54" spans="2:5" ht="13.5" thickBot="1" x14ac:dyDescent="0.25">
      <c r="B54" s="253" t="s">
        <v>5957</v>
      </c>
      <c r="C54" s="248">
        <v>0</v>
      </c>
      <c r="D54" s="492"/>
      <c r="E54" s="240"/>
    </row>
    <row r="55" spans="2:5" x14ac:dyDescent="0.2">
      <c r="B55" s="249" t="s">
        <v>4936</v>
      </c>
      <c r="C55" s="250">
        <v>1</v>
      </c>
      <c r="D55" s="490"/>
      <c r="E55" s="240"/>
    </row>
    <row r="56" spans="2:5" ht="13.5" thickBot="1" x14ac:dyDescent="0.25">
      <c r="B56" s="243" t="s">
        <v>6285</v>
      </c>
      <c r="C56" s="244">
        <v>1</v>
      </c>
      <c r="D56" s="487"/>
      <c r="E56" s="240"/>
    </row>
    <row r="57" spans="2:5" x14ac:dyDescent="0.2">
      <c r="B57" s="249" t="s">
        <v>5958</v>
      </c>
      <c r="C57" s="250">
        <v>1</v>
      </c>
      <c r="D57" s="490"/>
      <c r="E57" s="240"/>
    </row>
    <row r="58" spans="2:5" ht="13.5" thickBot="1" x14ac:dyDescent="0.25">
      <c r="B58" s="243" t="s">
        <v>5959</v>
      </c>
      <c r="C58" s="244">
        <v>1</v>
      </c>
      <c r="D58" s="487"/>
      <c r="E58" s="240"/>
    </row>
    <row r="59" spans="2:5" x14ac:dyDescent="0.2">
      <c r="B59" s="249" t="s">
        <v>5960</v>
      </c>
      <c r="C59" s="250">
        <v>1</v>
      </c>
      <c r="D59" s="490" t="s">
        <v>6023</v>
      </c>
      <c r="E59" s="240"/>
    </row>
    <row r="60" spans="2:5" ht="13.5" thickBot="1" x14ac:dyDescent="0.25">
      <c r="B60" s="243" t="s">
        <v>5961</v>
      </c>
      <c r="C60" s="244">
        <v>1</v>
      </c>
      <c r="D60" s="487"/>
      <c r="E60" s="240"/>
    </row>
    <row r="61" spans="2:5" x14ac:dyDescent="0.2">
      <c r="B61" s="249" t="s">
        <v>5962</v>
      </c>
      <c r="C61" s="250">
        <v>1</v>
      </c>
      <c r="D61" s="490"/>
      <c r="E61" s="240"/>
    </row>
    <row r="62" spans="2:5" ht="13.5" thickBot="1" x14ac:dyDescent="0.25">
      <c r="B62" s="243" t="s">
        <v>5963</v>
      </c>
      <c r="C62" s="244">
        <v>0</v>
      </c>
      <c r="D62" s="487"/>
      <c r="E62" s="240"/>
    </row>
    <row r="63" spans="2:5" x14ac:dyDescent="0.2">
      <c r="B63" s="249" t="s">
        <v>5964</v>
      </c>
      <c r="C63" s="250">
        <v>0.98829999999999996</v>
      </c>
      <c r="D63" s="490"/>
      <c r="E63" s="240"/>
    </row>
    <row r="64" spans="2:5" ht="13.5" thickBot="1" x14ac:dyDescent="0.25">
      <c r="B64" s="243" t="s">
        <v>5965</v>
      </c>
      <c r="C64" s="244">
        <v>1</v>
      </c>
      <c r="D64" s="487"/>
      <c r="E64" s="240"/>
    </row>
    <row r="65" spans="2:5" x14ac:dyDescent="0.2">
      <c r="B65" s="249" t="s">
        <v>6286</v>
      </c>
      <c r="C65" s="250">
        <v>1</v>
      </c>
      <c r="D65" s="490"/>
      <c r="E65" s="240"/>
    </row>
    <row r="66" spans="2:5" ht="13.5" thickBot="1" x14ac:dyDescent="0.25">
      <c r="B66" s="243" t="s">
        <v>6287</v>
      </c>
      <c r="C66" s="244">
        <v>1</v>
      </c>
      <c r="D66" s="487"/>
      <c r="E66" s="240"/>
    </row>
    <row r="67" spans="2:5" x14ac:dyDescent="0.2">
      <c r="B67" s="249" t="s">
        <v>5966</v>
      </c>
      <c r="C67" s="250">
        <v>0.999</v>
      </c>
      <c r="D67" s="490"/>
      <c r="E67" s="240"/>
    </row>
    <row r="68" spans="2:5" ht="13.5" thickBot="1" x14ac:dyDescent="0.25">
      <c r="B68" s="243" t="s">
        <v>5967</v>
      </c>
      <c r="C68" s="244">
        <v>1</v>
      </c>
      <c r="D68" s="487"/>
      <c r="E68" s="240"/>
    </row>
    <row r="69" spans="2:5" x14ac:dyDescent="0.2">
      <c r="B69" s="249" t="s">
        <v>5968</v>
      </c>
      <c r="C69" s="250">
        <v>0.98980000000000001</v>
      </c>
      <c r="D69" s="490"/>
      <c r="E69" s="240"/>
    </row>
    <row r="70" spans="2:5" ht="13.5" thickBot="1" x14ac:dyDescent="0.25">
      <c r="B70" s="243" t="s">
        <v>5969</v>
      </c>
      <c r="C70" s="244">
        <v>0</v>
      </c>
      <c r="D70" s="487"/>
      <c r="E70" s="240"/>
    </row>
    <row r="71" spans="2:5" x14ac:dyDescent="0.2">
      <c r="B71" s="249" t="s">
        <v>5970</v>
      </c>
      <c r="C71" s="250">
        <v>0.96599999999999997</v>
      </c>
      <c r="D71" s="490"/>
      <c r="E71" s="240"/>
    </row>
    <row r="72" spans="2:5" ht="13.5" thickBot="1" x14ac:dyDescent="0.25">
      <c r="B72" s="243" t="s">
        <v>5971</v>
      </c>
      <c r="C72" s="244">
        <v>0</v>
      </c>
      <c r="D72" s="487"/>
      <c r="E72" s="240"/>
    </row>
    <row r="73" spans="2:5" x14ac:dyDescent="0.2">
      <c r="B73" s="249" t="s">
        <v>5972</v>
      </c>
      <c r="C73" s="250">
        <v>0.15670000000000001</v>
      </c>
      <c r="D73" s="490" t="s">
        <v>6025</v>
      </c>
      <c r="E73" s="240"/>
    </row>
    <row r="74" spans="2:5" ht="13.5" thickBot="1" x14ac:dyDescent="0.25">
      <c r="B74" s="243" t="s">
        <v>5973</v>
      </c>
      <c r="C74" s="244">
        <v>0</v>
      </c>
      <c r="D74" s="487"/>
      <c r="E74" s="240"/>
    </row>
    <row r="75" spans="2:5" x14ac:dyDescent="0.2">
      <c r="B75" s="249" t="s">
        <v>5974</v>
      </c>
      <c r="C75" s="250">
        <v>0.98109999999999997</v>
      </c>
      <c r="D75" s="490"/>
      <c r="E75" s="240"/>
    </row>
    <row r="76" spans="2:5" ht="13.5" thickBot="1" x14ac:dyDescent="0.25">
      <c r="B76" s="243" t="s">
        <v>5975</v>
      </c>
      <c r="C76" s="244">
        <v>1</v>
      </c>
      <c r="D76" s="487"/>
      <c r="E76" s="240"/>
    </row>
    <row r="77" spans="2:5" x14ac:dyDescent="0.2">
      <c r="B77" s="249" t="s">
        <v>5976</v>
      </c>
      <c r="C77" s="250">
        <v>1</v>
      </c>
      <c r="D77" s="490"/>
      <c r="E77" s="240"/>
    </row>
    <row r="78" spans="2:5" ht="13.5" thickBot="1" x14ac:dyDescent="0.25">
      <c r="B78" s="243" t="s">
        <v>5977</v>
      </c>
      <c r="C78" s="244">
        <v>0</v>
      </c>
      <c r="D78" s="487"/>
      <c r="E78" s="240"/>
    </row>
    <row r="79" spans="2:5" ht="13.5" thickBot="1" x14ac:dyDescent="0.25">
      <c r="B79" s="243" t="s">
        <v>5978</v>
      </c>
      <c r="C79" s="244">
        <v>1</v>
      </c>
      <c r="D79" s="487"/>
      <c r="E79" s="240"/>
    </row>
    <row r="80" spans="2:5" ht="13.5" thickBot="1" x14ac:dyDescent="0.25">
      <c r="B80" s="243" t="s">
        <v>6288</v>
      </c>
      <c r="C80" s="244">
        <v>1</v>
      </c>
      <c r="D80" s="487"/>
      <c r="E80" s="240"/>
    </row>
    <row r="81" spans="2:5" x14ac:dyDescent="0.2">
      <c r="B81" s="249" t="s">
        <v>4058</v>
      </c>
      <c r="C81" s="250">
        <v>0.99</v>
      </c>
      <c r="D81" s="490"/>
      <c r="E81" s="240"/>
    </row>
    <row r="82" spans="2:5" ht="13.5" thickBot="1" x14ac:dyDescent="0.25">
      <c r="B82" s="243" t="s">
        <v>5979</v>
      </c>
      <c r="C82" s="244">
        <v>1</v>
      </c>
      <c r="D82" s="487"/>
      <c r="E82" s="240"/>
    </row>
    <row r="83" spans="2:5" x14ac:dyDescent="0.2">
      <c r="B83" s="249" t="s">
        <v>5980</v>
      </c>
      <c r="C83" s="250">
        <v>1</v>
      </c>
      <c r="D83" s="490"/>
      <c r="E83" s="240"/>
    </row>
    <row r="84" spans="2:5" ht="13.5" thickBot="1" x14ac:dyDescent="0.25">
      <c r="B84" s="243" t="s">
        <v>5981</v>
      </c>
      <c r="C84" s="244">
        <v>0</v>
      </c>
      <c r="D84" s="487"/>
      <c r="E84" s="240"/>
    </row>
    <row r="85" spans="2:5" x14ac:dyDescent="0.2">
      <c r="B85" s="249" t="s">
        <v>5020</v>
      </c>
      <c r="C85" s="250">
        <v>0.99399999999999999</v>
      </c>
      <c r="D85" s="490"/>
      <c r="E85" s="240"/>
    </row>
    <row r="86" spans="2:5" ht="13.5" thickBot="1" x14ac:dyDescent="0.25">
      <c r="B86" s="243" t="s">
        <v>5982</v>
      </c>
      <c r="C86" s="244">
        <v>0</v>
      </c>
      <c r="D86" s="487"/>
      <c r="E86" s="240"/>
    </row>
    <row r="87" spans="2:5" x14ac:dyDescent="0.2">
      <c r="B87" s="249" t="s">
        <v>4729</v>
      </c>
      <c r="C87" s="250">
        <v>1</v>
      </c>
      <c r="D87" s="490"/>
      <c r="E87" s="240"/>
    </row>
    <row r="88" spans="2:5" ht="13.5" thickBot="1" x14ac:dyDescent="0.25">
      <c r="B88" s="243" t="s">
        <v>5983</v>
      </c>
      <c r="C88" s="244">
        <v>0</v>
      </c>
      <c r="D88" s="487"/>
      <c r="E88" s="240"/>
    </row>
    <row r="89" spans="2:5" x14ac:dyDescent="0.2">
      <c r="B89" s="249" t="s">
        <v>443</v>
      </c>
      <c r="C89" s="250">
        <v>1</v>
      </c>
      <c r="D89" s="490"/>
      <c r="E89" s="240"/>
    </row>
    <row r="90" spans="2:5" ht="13.5" thickBot="1" x14ac:dyDescent="0.25">
      <c r="B90" s="243" t="s">
        <v>5984</v>
      </c>
      <c r="C90" s="244">
        <v>1</v>
      </c>
      <c r="D90" s="487"/>
      <c r="E90" s="240"/>
    </row>
    <row r="91" spans="2:5" x14ac:dyDescent="0.2">
      <c r="B91" s="249" t="s">
        <v>3366</v>
      </c>
      <c r="C91" s="250">
        <v>0.997</v>
      </c>
      <c r="D91" s="490"/>
      <c r="E91" s="240"/>
    </row>
    <row r="92" spans="2:5" ht="13.5" thickBot="1" x14ac:dyDescent="0.25">
      <c r="B92" s="243" t="s">
        <v>5985</v>
      </c>
      <c r="C92" s="244">
        <v>1</v>
      </c>
      <c r="D92" s="487"/>
      <c r="E92" s="240"/>
    </row>
    <row r="93" spans="2:5" x14ac:dyDescent="0.2">
      <c r="B93" s="249" t="s">
        <v>5986</v>
      </c>
      <c r="C93" s="250">
        <v>0.94550000000000001</v>
      </c>
      <c r="D93" s="490"/>
      <c r="E93" s="240"/>
    </row>
    <row r="94" spans="2:5" ht="13.5" thickBot="1" x14ac:dyDescent="0.25">
      <c r="B94" s="243" t="s">
        <v>5987</v>
      </c>
      <c r="C94" s="244">
        <v>0</v>
      </c>
      <c r="D94" s="487"/>
      <c r="E94" s="240"/>
    </row>
    <row r="95" spans="2:5" x14ac:dyDescent="0.2">
      <c r="B95" s="249" t="s">
        <v>5988</v>
      </c>
      <c r="C95" s="250">
        <v>0.83330000000000004</v>
      </c>
      <c r="D95" s="490"/>
      <c r="E95" s="240"/>
    </row>
    <row r="96" spans="2:5" ht="13.5" thickBot="1" x14ac:dyDescent="0.25">
      <c r="B96" s="243" t="s">
        <v>5989</v>
      </c>
      <c r="C96" s="244">
        <v>0</v>
      </c>
      <c r="D96" s="487"/>
      <c r="E96" s="240"/>
    </row>
    <row r="97" spans="2:5" x14ac:dyDescent="0.2">
      <c r="B97" s="254" t="s">
        <v>5990</v>
      </c>
      <c r="C97" s="246">
        <v>1</v>
      </c>
      <c r="D97" s="488"/>
      <c r="E97" s="240"/>
    </row>
    <row r="98" spans="2:5" ht="13.5" thickBot="1" x14ac:dyDescent="0.25">
      <c r="B98" s="255" t="s">
        <v>5991</v>
      </c>
      <c r="C98" s="248">
        <v>1</v>
      </c>
      <c r="D98" s="489"/>
      <c r="E98" s="240"/>
    </row>
    <row r="99" spans="2:5" x14ac:dyDescent="0.2">
      <c r="B99" s="249" t="s">
        <v>5992</v>
      </c>
      <c r="C99" s="250">
        <v>0.99950000000000006</v>
      </c>
      <c r="D99" s="490"/>
      <c r="E99" s="240"/>
    </row>
    <row r="100" spans="2:5" ht="13.5" thickBot="1" x14ac:dyDescent="0.25">
      <c r="B100" s="256" t="s">
        <v>5993</v>
      </c>
      <c r="C100" s="257">
        <v>1</v>
      </c>
      <c r="D100" s="493"/>
      <c r="E100" s="240"/>
    </row>
    <row r="101" spans="2:5" x14ac:dyDescent="0.2">
      <c r="B101" s="258" t="s">
        <v>7782</v>
      </c>
      <c r="C101" s="259">
        <v>0.98870000000000002</v>
      </c>
      <c r="D101" s="260"/>
      <c r="E101" s="240"/>
    </row>
    <row r="102" spans="2:5" ht="13.5" thickBot="1" x14ac:dyDescent="0.25">
      <c r="B102" s="261" t="s">
        <v>7783</v>
      </c>
      <c r="C102" s="262">
        <v>1</v>
      </c>
      <c r="D102" s="263"/>
      <c r="E102" s="240"/>
    </row>
    <row r="103" spans="2:5" x14ac:dyDescent="0.2">
      <c r="B103" s="249" t="s">
        <v>5994</v>
      </c>
      <c r="C103" s="250">
        <v>1</v>
      </c>
      <c r="D103" s="490"/>
      <c r="E103" s="240"/>
    </row>
    <row r="104" spans="2:5" ht="13.5" thickBot="1" x14ac:dyDescent="0.25">
      <c r="B104" s="243" t="s">
        <v>5995</v>
      </c>
      <c r="C104" s="244">
        <v>0</v>
      </c>
      <c r="D104" s="487"/>
      <c r="E104" s="240"/>
    </row>
    <row r="105" spans="2:5" x14ac:dyDescent="0.2">
      <c r="B105" s="249" t="s">
        <v>33</v>
      </c>
      <c r="C105" s="250">
        <v>1</v>
      </c>
      <c r="D105" s="490"/>
      <c r="E105" s="240"/>
    </row>
    <row r="106" spans="2:5" ht="13.5" thickBot="1" x14ac:dyDescent="0.25">
      <c r="B106" s="243" t="s">
        <v>5996</v>
      </c>
      <c r="C106" s="244">
        <v>1</v>
      </c>
      <c r="D106" s="487"/>
      <c r="E106" s="240"/>
    </row>
    <row r="107" spans="2:5" x14ac:dyDescent="0.2">
      <c r="B107" s="249" t="s">
        <v>5997</v>
      </c>
      <c r="C107" s="250">
        <v>1</v>
      </c>
      <c r="D107" s="490"/>
      <c r="E107" s="240"/>
    </row>
    <row r="108" spans="2:5" ht="13.5" thickBot="1" x14ac:dyDescent="0.25">
      <c r="B108" s="243" t="s">
        <v>5998</v>
      </c>
      <c r="C108" s="244">
        <v>1</v>
      </c>
      <c r="D108" s="487"/>
      <c r="E108" s="240"/>
    </row>
    <row r="109" spans="2:5" x14ac:dyDescent="0.2">
      <c r="B109" s="245" t="s">
        <v>5999</v>
      </c>
      <c r="C109" s="246">
        <v>0.97440000000000004</v>
      </c>
      <c r="D109" s="488"/>
      <c r="E109" s="240"/>
    </row>
    <row r="110" spans="2:5" ht="13.5" thickBot="1" x14ac:dyDescent="0.25">
      <c r="B110" s="247" t="s">
        <v>6000</v>
      </c>
      <c r="C110" s="248">
        <v>0</v>
      </c>
      <c r="D110" s="489"/>
      <c r="E110" s="240"/>
    </row>
    <row r="111" spans="2:5" x14ac:dyDescent="0.2">
      <c r="B111" s="249" t="s">
        <v>6001</v>
      </c>
      <c r="C111" s="250">
        <v>0.99839999999999995</v>
      </c>
      <c r="D111" s="490"/>
      <c r="E111" s="240"/>
    </row>
    <row r="112" spans="2:5" ht="13.5" thickBot="1" x14ac:dyDescent="0.25">
      <c r="B112" s="243" t="s">
        <v>6002</v>
      </c>
      <c r="C112" s="244">
        <v>1</v>
      </c>
      <c r="D112" s="487"/>
      <c r="E112" s="240"/>
    </row>
    <row r="113" spans="2:5" x14ac:dyDescent="0.2">
      <c r="B113" s="249" t="s">
        <v>6003</v>
      </c>
      <c r="C113" s="250">
        <v>0.99809999999999999</v>
      </c>
      <c r="D113" s="490"/>
      <c r="E113" s="240"/>
    </row>
    <row r="114" spans="2:5" ht="13.5" thickBot="1" x14ac:dyDescent="0.25">
      <c r="B114" s="243" t="s">
        <v>6004</v>
      </c>
      <c r="C114" s="244">
        <v>0</v>
      </c>
      <c r="D114" s="487"/>
      <c r="E114" s="240"/>
    </row>
    <row r="115" spans="2:5" x14ac:dyDescent="0.2">
      <c r="B115" s="249" t="s">
        <v>6005</v>
      </c>
      <c r="C115" s="250">
        <v>0.99919999999999998</v>
      </c>
      <c r="D115" s="490"/>
      <c r="E115" s="240"/>
    </row>
    <row r="116" spans="2:5" ht="13.5" thickBot="1" x14ac:dyDescent="0.25">
      <c r="B116" s="243" t="s">
        <v>6006</v>
      </c>
      <c r="C116" s="244">
        <v>1</v>
      </c>
      <c r="D116" s="487"/>
      <c r="E116" s="240"/>
    </row>
    <row r="117" spans="2:5" x14ac:dyDescent="0.2">
      <c r="B117" s="249" t="s">
        <v>3</v>
      </c>
      <c r="C117" s="250">
        <v>0.98780000000000001</v>
      </c>
      <c r="D117" s="490"/>
      <c r="E117" s="240"/>
    </row>
    <row r="118" spans="2:5" ht="13.5" thickBot="1" x14ac:dyDescent="0.25">
      <c r="B118" s="243" t="s">
        <v>6007</v>
      </c>
      <c r="C118" s="244">
        <v>1</v>
      </c>
      <c r="D118" s="487"/>
      <c r="E118" s="240"/>
    </row>
    <row r="119" spans="2:5" x14ac:dyDescent="0.2">
      <c r="B119" s="245" t="s">
        <v>6008</v>
      </c>
      <c r="C119" s="246">
        <v>1</v>
      </c>
      <c r="D119" s="488"/>
      <c r="E119" s="240"/>
    </row>
    <row r="120" spans="2:5" ht="13.5" thickBot="1" x14ac:dyDescent="0.25">
      <c r="B120" s="247" t="s">
        <v>6009</v>
      </c>
      <c r="C120" s="248">
        <v>1</v>
      </c>
      <c r="D120" s="489"/>
      <c r="E120" s="240"/>
    </row>
    <row r="121" spans="2:5" x14ac:dyDescent="0.2">
      <c r="B121" s="249" t="s">
        <v>6010</v>
      </c>
      <c r="C121" s="250">
        <v>0.99926750380517504</v>
      </c>
      <c r="D121" s="490"/>
      <c r="E121" s="240"/>
    </row>
    <row r="122" spans="2:5" ht="13.5" thickBot="1" x14ac:dyDescent="0.25">
      <c r="B122" s="243" t="s">
        <v>6011</v>
      </c>
      <c r="C122" s="244">
        <v>1</v>
      </c>
      <c r="D122" s="487"/>
      <c r="E122" s="240"/>
    </row>
    <row r="123" spans="2:5" x14ac:dyDescent="0.2">
      <c r="B123" s="249" t="s">
        <v>6012</v>
      </c>
      <c r="C123" s="250">
        <v>0.96799999999999997</v>
      </c>
      <c r="D123" s="490"/>
      <c r="E123" s="240"/>
    </row>
    <row r="124" spans="2:5" ht="13.5" thickBot="1" x14ac:dyDescent="0.25">
      <c r="B124" s="243" t="s">
        <v>6013</v>
      </c>
      <c r="C124" s="244">
        <v>1</v>
      </c>
      <c r="D124" s="487"/>
      <c r="E124" s="240"/>
    </row>
    <row r="125" spans="2:5" x14ac:dyDescent="0.2">
      <c r="B125" s="249" t="s">
        <v>18</v>
      </c>
      <c r="C125" s="250">
        <v>0.97960000000000003</v>
      </c>
      <c r="D125" s="490"/>
      <c r="E125" s="240"/>
    </row>
    <row r="126" spans="2:5" ht="13.5" thickBot="1" x14ac:dyDescent="0.25">
      <c r="B126" s="243" t="s">
        <v>6014</v>
      </c>
      <c r="C126" s="244">
        <v>1</v>
      </c>
      <c r="D126" s="487"/>
      <c r="E126" s="240"/>
    </row>
    <row r="127" spans="2:5" x14ac:dyDescent="0.2">
      <c r="B127" s="249" t="s">
        <v>3382</v>
      </c>
      <c r="C127" s="250">
        <v>0.99960000000000004</v>
      </c>
      <c r="D127" s="490"/>
      <c r="E127" s="240"/>
    </row>
    <row r="128" spans="2:5" ht="13.5" thickBot="1" x14ac:dyDescent="0.25">
      <c r="B128" s="243" t="s">
        <v>6015</v>
      </c>
      <c r="C128" s="244">
        <v>1</v>
      </c>
      <c r="D128" s="487"/>
      <c r="E128" s="240"/>
    </row>
    <row r="129" spans="2:5" x14ac:dyDescent="0.2">
      <c r="B129" s="249" t="s">
        <v>6016</v>
      </c>
      <c r="C129" s="250">
        <v>1</v>
      </c>
      <c r="D129" s="494"/>
      <c r="E129" s="240"/>
    </row>
    <row r="130" spans="2:5" ht="13.5" thickBot="1" x14ac:dyDescent="0.25">
      <c r="B130" s="243" t="s">
        <v>6017</v>
      </c>
      <c r="C130" s="244">
        <v>1</v>
      </c>
      <c r="D130" s="495"/>
      <c r="E130" s="240"/>
    </row>
    <row r="131" spans="2:5" x14ac:dyDescent="0.2">
      <c r="E131" s="240"/>
    </row>
    <row r="132" spans="2:5" x14ac:dyDescent="0.2">
      <c r="E132" s="240"/>
    </row>
    <row r="133" spans="2:5" ht="15" x14ac:dyDescent="0.25">
      <c r="B133" s="264" t="s">
        <v>6018</v>
      </c>
      <c r="C133" s="265"/>
    </row>
    <row r="134" spans="2:5" ht="15" x14ac:dyDescent="0.25">
      <c r="B134" s="266" t="s">
        <v>6289</v>
      </c>
      <c r="C134" s="267"/>
      <c r="D134" s="268" t="s">
        <v>6020</v>
      </c>
    </row>
    <row r="135" spans="2:5" ht="15" x14ac:dyDescent="0.25">
      <c r="B135" s="266" t="s">
        <v>6019</v>
      </c>
      <c r="C135" s="267"/>
      <c r="D135" s="268" t="s">
        <v>6021</v>
      </c>
    </row>
    <row r="136" spans="2:5" ht="15" x14ac:dyDescent="0.25">
      <c r="B136" s="266" t="s">
        <v>427</v>
      </c>
      <c r="C136" s="267"/>
      <c r="D136" s="268" t="s">
        <v>6022</v>
      </c>
    </row>
  </sheetData>
  <mergeCells count="2">
    <mergeCell ref="B5:B7"/>
    <mergeCell ref="D5:D7"/>
  </mergeCells>
  <pageMargins left="0.75" right="0.75" top="1" bottom="1" header="0" footer="0"/>
  <pageSetup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DB3C9-3423-4A94-ADCD-223EFA63F45B}">
  <sheetPr codeName="Hoja5">
    <tabColor theme="6" tint="0.59999389629810485"/>
  </sheetPr>
  <dimension ref="B2:N151"/>
  <sheetViews>
    <sheetView showGridLines="0" zoomScale="70" zoomScaleNormal="70" workbookViewId="0"/>
  </sheetViews>
  <sheetFormatPr baseColWidth="10" defaultColWidth="11.42578125" defaultRowHeight="12.75" x14ac:dyDescent="0.2"/>
  <cols>
    <col min="1" max="1" width="5.7109375" style="454" customWidth="1"/>
    <col min="2" max="2" width="31.140625" style="454" customWidth="1"/>
    <col min="3" max="3" width="36.28515625" style="454" bestFit="1" customWidth="1"/>
    <col min="4" max="4" width="73.5703125" style="454" bestFit="1" customWidth="1"/>
    <col min="5" max="5" width="23.5703125" style="454" customWidth="1"/>
    <col min="6" max="6" width="12.7109375" style="454" customWidth="1"/>
    <col min="7" max="7" width="7.28515625" style="454" customWidth="1"/>
    <col min="8" max="16384" width="11.42578125" style="454"/>
  </cols>
  <sheetData>
    <row r="2" spans="2:14" x14ac:dyDescent="0.2">
      <c r="B2" s="373" t="s">
        <v>2240</v>
      </c>
      <c r="C2" s="374"/>
    </row>
    <row r="3" spans="2:14" x14ac:dyDescent="0.2">
      <c r="B3" s="375" t="s">
        <v>6279</v>
      </c>
      <c r="C3" s="376"/>
    </row>
    <row r="4" spans="2:14" ht="13.5" thickBot="1" x14ac:dyDescent="0.25"/>
    <row r="5" spans="2:14" ht="30.75" customHeight="1" thickBot="1" x14ac:dyDescent="0.25">
      <c r="B5" s="175" t="s">
        <v>3336</v>
      </c>
      <c r="C5" s="176" t="s">
        <v>437</v>
      </c>
      <c r="D5" s="176" t="s">
        <v>2344</v>
      </c>
      <c r="E5" s="177" t="s">
        <v>2351</v>
      </c>
      <c r="G5" s="455" t="s">
        <v>27</v>
      </c>
      <c r="H5" s="455"/>
      <c r="I5" s="455"/>
      <c r="J5" s="455"/>
      <c r="K5" s="455"/>
      <c r="L5" s="455"/>
      <c r="M5" s="455"/>
    </row>
    <row r="6" spans="2:14" x14ac:dyDescent="0.2">
      <c r="B6" s="456" t="s">
        <v>438</v>
      </c>
      <c r="C6" s="457" t="s">
        <v>3400</v>
      </c>
      <c r="D6" s="457" t="s">
        <v>2163</v>
      </c>
      <c r="E6" s="458">
        <v>0.99972412480974127</v>
      </c>
      <c r="G6" s="524" t="s">
        <v>7457</v>
      </c>
      <c r="H6" s="525"/>
      <c r="I6" s="525"/>
      <c r="J6" s="525"/>
      <c r="K6" s="525"/>
      <c r="L6" s="525"/>
      <c r="M6" s="525"/>
      <c r="N6" s="525"/>
    </row>
    <row r="7" spans="2:14" x14ac:dyDescent="0.2">
      <c r="B7" s="459" t="s">
        <v>438</v>
      </c>
      <c r="C7" s="460" t="s">
        <v>3401</v>
      </c>
      <c r="D7" s="460" t="s">
        <v>2163</v>
      </c>
      <c r="E7" s="461">
        <v>0.99972412480974127</v>
      </c>
      <c r="G7" s="524"/>
      <c r="H7" s="525"/>
      <c r="I7" s="525"/>
      <c r="J7" s="525"/>
      <c r="K7" s="525"/>
      <c r="L7" s="525"/>
      <c r="M7" s="525"/>
      <c r="N7" s="525"/>
    </row>
    <row r="8" spans="2:14" x14ac:dyDescent="0.2">
      <c r="B8" s="459" t="s">
        <v>3433</v>
      </c>
      <c r="C8" s="460" t="s">
        <v>3401</v>
      </c>
      <c r="D8" s="460" t="s">
        <v>4400</v>
      </c>
      <c r="E8" s="461">
        <v>0.99953576864535765</v>
      </c>
      <c r="G8" s="524"/>
      <c r="H8" s="525"/>
      <c r="I8" s="525"/>
      <c r="J8" s="525"/>
      <c r="K8" s="525"/>
      <c r="L8" s="525"/>
      <c r="M8" s="525"/>
      <c r="N8" s="525"/>
    </row>
    <row r="9" spans="2:14" x14ac:dyDescent="0.2">
      <c r="B9" s="459" t="s">
        <v>3433</v>
      </c>
      <c r="C9" s="460" t="s">
        <v>3406</v>
      </c>
      <c r="D9" s="460" t="s">
        <v>4400</v>
      </c>
      <c r="E9" s="461">
        <v>0.99953576864535765</v>
      </c>
      <c r="G9" s="524"/>
      <c r="H9" s="525"/>
      <c r="I9" s="525"/>
      <c r="J9" s="525"/>
      <c r="K9" s="525"/>
      <c r="L9" s="525"/>
      <c r="M9" s="525"/>
      <c r="N9" s="525"/>
    </row>
    <row r="10" spans="2:14" x14ac:dyDescent="0.2">
      <c r="B10" s="459" t="s">
        <v>21</v>
      </c>
      <c r="C10" s="460" t="s">
        <v>3403</v>
      </c>
      <c r="D10" s="460" t="s">
        <v>1445</v>
      </c>
      <c r="E10" s="461">
        <v>0.99183980213089806</v>
      </c>
      <c r="G10" s="524"/>
      <c r="H10" s="525"/>
      <c r="I10" s="525"/>
      <c r="J10" s="525"/>
      <c r="K10" s="525"/>
      <c r="L10" s="525"/>
      <c r="M10" s="525"/>
      <c r="N10" s="525"/>
    </row>
    <row r="11" spans="2:14" x14ac:dyDescent="0.2">
      <c r="B11" s="459" t="s">
        <v>21</v>
      </c>
      <c r="C11" s="460" t="s">
        <v>3403</v>
      </c>
      <c r="D11" s="460" t="s">
        <v>1446</v>
      </c>
      <c r="E11" s="461">
        <v>0.99253234398782342</v>
      </c>
      <c r="G11" s="524"/>
      <c r="H11" s="525"/>
      <c r="I11" s="525"/>
      <c r="J11" s="525"/>
      <c r="K11" s="525"/>
      <c r="L11" s="525"/>
      <c r="M11" s="525"/>
      <c r="N11" s="525"/>
    </row>
    <row r="12" spans="2:14" x14ac:dyDescent="0.2">
      <c r="B12" s="459" t="s">
        <v>21</v>
      </c>
      <c r="C12" s="460" t="s">
        <v>3418</v>
      </c>
      <c r="D12" s="460" t="s">
        <v>1445</v>
      </c>
      <c r="E12" s="461">
        <v>0.99136225266362255</v>
      </c>
      <c r="G12" s="524"/>
      <c r="H12" s="525"/>
      <c r="I12" s="525"/>
      <c r="J12" s="525"/>
      <c r="K12" s="525"/>
      <c r="L12" s="525"/>
      <c r="M12" s="525"/>
      <c r="N12" s="525"/>
    </row>
    <row r="13" spans="2:14" ht="12" customHeight="1" x14ac:dyDescent="0.2">
      <c r="B13" s="459" t="s">
        <v>21</v>
      </c>
      <c r="C13" s="460" t="s">
        <v>3418</v>
      </c>
      <c r="D13" s="460" t="s">
        <v>1446</v>
      </c>
      <c r="E13" s="461">
        <v>0.99253234398782342</v>
      </c>
      <c r="G13" s="524"/>
      <c r="H13" s="525"/>
      <c r="I13" s="525"/>
      <c r="J13" s="525"/>
      <c r="K13" s="525"/>
      <c r="L13" s="525"/>
      <c r="M13" s="525"/>
      <c r="N13" s="525"/>
    </row>
    <row r="14" spans="2:14" x14ac:dyDescent="0.2">
      <c r="B14" s="459" t="s">
        <v>141</v>
      </c>
      <c r="C14" s="460" t="s">
        <v>7458</v>
      </c>
      <c r="D14" s="460" t="s">
        <v>7459</v>
      </c>
      <c r="E14" s="461">
        <v>0.97719748858447486</v>
      </c>
      <c r="G14" s="524"/>
      <c r="H14" s="525"/>
      <c r="I14" s="525"/>
      <c r="J14" s="525"/>
      <c r="K14" s="525"/>
      <c r="L14" s="525"/>
      <c r="M14" s="525"/>
      <c r="N14" s="525"/>
    </row>
    <row r="15" spans="2:14" x14ac:dyDescent="0.2">
      <c r="B15" s="459" t="s">
        <v>141</v>
      </c>
      <c r="C15" s="460" t="s">
        <v>7458</v>
      </c>
      <c r="D15" s="460" t="s">
        <v>7460</v>
      </c>
      <c r="E15" s="461">
        <v>0.96949010654490109</v>
      </c>
      <c r="G15" s="524"/>
      <c r="H15" s="525"/>
      <c r="I15" s="525"/>
      <c r="J15" s="525"/>
      <c r="K15" s="525"/>
      <c r="L15" s="525"/>
      <c r="M15" s="525"/>
      <c r="N15" s="525"/>
    </row>
    <row r="16" spans="2:14" x14ac:dyDescent="0.2">
      <c r="B16" s="459" t="s">
        <v>141</v>
      </c>
      <c r="C16" s="460" t="s">
        <v>3397</v>
      </c>
      <c r="D16" s="460" t="s">
        <v>7459</v>
      </c>
      <c r="E16" s="461">
        <v>0.97719748858447486</v>
      </c>
      <c r="G16" s="524"/>
      <c r="H16" s="525"/>
      <c r="I16" s="525"/>
      <c r="J16" s="525"/>
      <c r="K16" s="525"/>
      <c r="L16" s="525"/>
      <c r="M16" s="525"/>
      <c r="N16" s="525"/>
    </row>
    <row r="17" spans="2:13" x14ac:dyDescent="0.2">
      <c r="B17" s="459" t="s">
        <v>141</v>
      </c>
      <c r="C17" s="460" t="s">
        <v>3397</v>
      </c>
      <c r="D17" s="460" t="s">
        <v>7460</v>
      </c>
      <c r="E17" s="461">
        <v>0.95855593607305933</v>
      </c>
      <c r="H17" s="462"/>
      <c r="I17" s="462"/>
      <c r="J17" s="462"/>
      <c r="K17" s="462"/>
      <c r="L17" s="462"/>
      <c r="M17" s="462"/>
    </row>
    <row r="18" spans="2:13" x14ac:dyDescent="0.2">
      <c r="B18" s="459" t="s">
        <v>23</v>
      </c>
      <c r="C18" s="460" t="s">
        <v>7461</v>
      </c>
      <c r="D18" s="460" t="s">
        <v>1380</v>
      </c>
      <c r="E18" s="461">
        <v>0.99826674277016747</v>
      </c>
      <c r="H18" s="462"/>
      <c r="I18" s="462"/>
      <c r="J18" s="462"/>
      <c r="K18" s="462"/>
      <c r="L18" s="462"/>
      <c r="M18" s="462"/>
    </row>
    <row r="19" spans="2:13" x14ac:dyDescent="0.2">
      <c r="B19" s="459" t="s">
        <v>23</v>
      </c>
      <c r="C19" s="460" t="s">
        <v>7461</v>
      </c>
      <c r="D19" s="460" t="s">
        <v>1381</v>
      </c>
      <c r="E19" s="461">
        <v>0.99826674277016747</v>
      </c>
      <c r="H19" s="462"/>
      <c r="I19" s="462"/>
      <c r="J19" s="462"/>
      <c r="K19" s="462"/>
      <c r="L19" s="462"/>
      <c r="M19" s="462"/>
    </row>
    <row r="20" spans="2:13" x14ac:dyDescent="0.2">
      <c r="B20" s="459" t="s">
        <v>23</v>
      </c>
      <c r="C20" s="460" t="s">
        <v>3397</v>
      </c>
      <c r="D20" s="460" t="s">
        <v>1380</v>
      </c>
      <c r="E20" s="461">
        <v>0.99826674277016747</v>
      </c>
    </row>
    <row r="21" spans="2:13" x14ac:dyDescent="0.2">
      <c r="B21" s="459" t="s">
        <v>23</v>
      </c>
      <c r="C21" s="460" t="s">
        <v>3397</v>
      </c>
      <c r="D21" s="460" t="s">
        <v>1381</v>
      </c>
      <c r="E21" s="461">
        <v>0.99826674277016747</v>
      </c>
    </row>
    <row r="22" spans="2:13" x14ac:dyDescent="0.2">
      <c r="B22" s="459" t="s">
        <v>3366</v>
      </c>
      <c r="C22" s="460" t="s">
        <v>3726</v>
      </c>
      <c r="D22" s="460" t="s">
        <v>6520</v>
      </c>
      <c r="E22" s="461">
        <v>0.99961187214611869</v>
      </c>
    </row>
    <row r="23" spans="2:13" x14ac:dyDescent="0.2">
      <c r="B23" s="459" t="s">
        <v>3366</v>
      </c>
      <c r="C23" s="460" t="s">
        <v>7462</v>
      </c>
      <c r="D23" s="460" t="s">
        <v>6520</v>
      </c>
      <c r="E23" s="461">
        <v>0.99961187214611869</v>
      </c>
    </row>
    <row r="24" spans="2:13" x14ac:dyDescent="0.2">
      <c r="B24" s="459" t="s">
        <v>416</v>
      </c>
      <c r="C24" s="460" t="s">
        <v>5078</v>
      </c>
      <c r="D24" s="460" t="s">
        <v>1407</v>
      </c>
      <c r="E24" s="461">
        <v>0.99952815829528163</v>
      </c>
    </row>
    <row r="25" spans="2:13" x14ac:dyDescent="0.2">
      <c r="B25" s="459" t="s">
        <v>416</v>
      </c>
      <c r="C25" s="460" t="s">
        <v>5078</v>
      </c>
      <c r="D25" s="460" t="s">
        <v>1408</v>
      </c>
      <c r="E25" s="461">
        <v>0.99952815829528163</v>
      </c>
    </row>
    <row r="26" spans="2:13" x14ac:dyDescent="0.2">
      <c r="B26" s="459" t="s">
        <v>416</v>
      </c>
      <c r="C26" s="460" t="s">
        <v>3420</v>
      </c>
      <c r="D26" s="460" t="s">
        <v>1407</v>
      </c>
      <c r="E26" s="461">
        <v>0.99952815829528163</v>
      </c>
    </row>
    <row r="27" spans="2:13" x14ac:dyDescent="0.2">
      <c r="B27" s="459" t="s">
        <v>416</v>
      </c>
      <c r="C27" s="460" t="s">
        <v>3420</v>
      </c>
      <c r="D27" s="460" t="s">
        <v>1408</v>
      </c>
      <c r="E27" s="461">
        <v>0.99952815829528163</v>
      </c>
    </row>
    <row r="28" spans="2:13" x14ac:dyDescent="0.2">
      <c r="B28" s="459" t="s">
        <v>7439</v>
      </c>
      <c r="C28" s="460" t="s">
        <v>3715</v>
      </c>
      <c r="D28" s="460" t="s">
        <v>6340</v>
      </c>
      <c r="E28" s="461">
        <v>0.99848554033485537</v>
      </c>
    </row>
    <row r="29" spans="2:13" x14ac:dyDescent="0.2">
      <c r="B29" s="459" t="s">
        <v>7439</v>
      </c>
      <c r="C29" s="460" t="s">
        <v>3715</v>
      </c>
      <c r="D29" s="460" t="s">
        <v>7463</v>
      </c>
      <c r="E29" s="461">
        <v>0.99977549467275495</v>
      </c>
    </row>
    <row r="30" spans="2:13" x14ac:dyDescent="0.2">
      <c r="B30" s="459" t="s">
        <v>7439</v>
      </c>
      <c r="C30" s="460" t="s">
        <v>3764</v>
      </c>
      <c r="D30" s="460" t="s">
        <v>7463</v>
      </c>
      <c r="E30" s="461">
        <v>0.99977549467275495</v>
      </c>
    </row>
    <row r="31" spans="2:13" x14ac:dyDescent="0.2">
      <c r="B31" s="459" t="s">
        <v>7439</v>
      </c>
      <c r="C31" s="460" t="s">
        <v>7464</v>
      </c>
      <c r="D31" s="460" t="s">
        <v>6340</v>
      </c>
      <c r="E31" s="461">
        <v>0.99924277016742769</v>
      </c>
    </row>
    <row r="32" spans="2:13" x14ac:dyDescent="0.2">
      <c r="B32" s="459" t="s">
        <v>18</v>
      </c>
      <c r="C32" s="460" t="s">
        <v>3400</v>
      </c>
      <c r="D32" s="460" t="s">
        <v>6301</v>
      </c>
      <c r="E32" s="461">
        <v>0.97281012176560122</v>
      </c>
    </row>
    <row r="33" spans="2:5" x14ac:dyDescent="0.2">
      <c r="B33" s="459" t="s">
        <v>18</v>
      </c>
      <c r="C33" s="460" t="s">
        <v>3401</v>
      </c>
      <c r="D33" s="460" t="s">
        <v>2184</v>
      </c>
      <c r="E33" s="461">
        <v>0.97977359208523596</v>
      </c>
    </row>
    <row r="34" spans="2:5" x14ac:dyDescent="0.2">
      <c r="B34" s="459" t="s">
        <v>18</v>
      </c>
      <c r="C34" s="460" t="s">
        <v>3401</v>
      </c>
      <c r="D34" s="460" t="s">
        <v>2185</v>
      </c>
      <c r="E34" s="461">
        <v>0.97977359208523596</v>
      </c>
    </row>
    <row r="35" spans="2:5" x14ac:dyDescent="0.2">
      <c r="B35" s="459" t="s">
        <v>18</v>
      </c>
      <c r="C35" s="460" t="s">
        <v>3401</v>
      </c>
      <c r="D35" s="460" t="s">
        <v>5061</v>
      </c>
      <c r="E35" s="461">
        <v>0.99928843226788433</v>
      </c>
    </row>
    <row r="36" spans="2:5" x14ac:dyDescent="0.2">
      <c r="B36" s="459" t="s">
        <v>18</v>
      </c>
      <c r="C36" s="460" t="s">
        <v>3401</v>
      </c>
      <c r="D36" s="460" t="s">
        <v>5062</v>
      </c>
      <c r="E36" s="461">
        <v>0.99928843226788433</v>
      </c>
    </row>
    <row r="37" spans="2:5" x14ac:dyDescent="0.2">
      <c r="B37" s="459" t="s">
        <v>18</v>
      </c>
      <c r="C37" s="460" t="s">
        <v>3401</v>
      </c>
      <c r="D37" s="460" t="s">
        <v>7465</v>
      </c>
      <c r="E37" s="461">
        <v>0.98988394216133946</v>
      </c>
    </row>
    <row r="38" spans="2:5" x14ac:dyDescent="0.2">
      <c r="B38" s="459" t="s">
        <v>18</v>
      </c>
      <c r="C38" s="460" t="s">
        <v>3401</v>
      </c>
      <c r="D38" s="460" t="s">
        <v>1468</v>
      </c>
      <c r="E38" s="461">
        <v>0.99722412480974121</v>
      </c>
    </row>
    <row r="39" spans="2:5" x14ac:dyDescent="0.2">
      <c r="B39" s="459" t="s">
        <v>18</v>
      </c>
      <c r="C39" s="460" t="s">
        <v>3402</v>
      </c>
      <c r="D39" s="460" t="s">
        <v>7466</v>
      </c>
      <c r="E39" s="461">
        <v>0.99834094368340942</v>
      </c>
    </row>
    <row r="40" spans="2:5" x14ac:dyDescent="0.2">
      <c r="B40" s="459" t="s">
        <v>18</v>
      </c>
      <c r="C40" s="460" t="s">
        <v>3402</v>
      </c>
      <c r="D40" s="460" t="s">
        <v>1441</v>
      </c>
      <c r="E40" s="461">
        <v>0.99746575342465749</v>
      </c>
    </row>
    <row r="41" spans="2:5" x14ac:dyDescent="0.2">
      <c r="B41" s="459" t="s">
        <v>18</v>
      </c>
      <c r="C41" s="460" t="s">
        <v>3402</v>
      </c>
      <c r="D41" s="460" t="s">
        <v>1442</v>
      </c>
      <c r="E41" s="461">
        <v>0.99746575342465749</v>
      </c>
    </row>
    <row r="42" spans="2:5" x14ac:dyDescent="0.2">
      <c r="B42" s="459" t="s">
        <v>18</v>
      </c>
      <c r="C42" s="460" t="s">
        <v>3402</v>
      </c>
      <c r="D42" s="460" t="s">
        <v>7467</v>
      </c>
      <c r="E42" s="461">
        <v>0.99921232876712329</v>
      </c>
    </row>
    <row r="43" spans="2:5" x14ac:dyDescent="0.2">
      <c r="B43" s="459" t="s">
        <v>18</v>
      </c>
      <c r="C43" s="460" t="s">
        <v>3402</v>
      </c>
      <c r="D43" s="460" t="s">
        <v>1455</v>
      </c>
      <c r="E43" s="461">
        <v>0.99820776255707766</v>
      </c>
    </row>
    <row r="44" spans="2:5" x14ac:dyDescent="0.2">
      <c r="B44" s="459" t="s">
        <v>18</v>
      </c>
      <c r="C44" s="460" t="s">
        <v>3398</v>
      </c>
      <c r="D44" s="460" t="s">
        <v>6397</v>
      </c>
      <c r="E44" s="461">
        <v>0.98536339421613395</v>
      </c>
    </row>
    <row r="45" spans="2:5" x14ac:dyDescent="0.2">
      <c r="B45" s="459" t="s">
        <v>18</v>
      </c>
      <c r="C45" s="460" t="s">
        <v>3398</v>
      </c>
      <c r="D45" s="460" t="s">
        <v>6357</v>
      </c>
      <c r="E45" s="461">
        <v>0.9947907153729072</v>
      </c>
    </row>
    <row r="46" spans="2:5" x14ac:dyDescent="0.2">
      <c r="B46" s="459" t="s">
        <v>18</v>
      </c>
      <c r="C46" s="460" t="s">
        <v>7468</v>
      </c>
      <c r="D46" s="460" t="s">
        <v>2687</v>
      </c>
      <c r="E46" s="461">
        <v>0.99885844748858443</v>
      </c>
    </row>
    <row r="47" spans="2:5" x14ac:dyDescent="0.2">
      <c r="B47" s="459" t="s">
        <v>18</v>
      </c>
      <c r="C47" s="460" t="s">
        <v>6892</v>
      </c>
      <c r="D47" s="460" t="s">
        <v>1444</v>
      </c>
      <c r="E47" s="461">
        <v>0.99727359208523592</v>
      </c>
    </row>
    <row r="48" spans="2:5" x14ac:dyDescent="0.2">
      <c r="B48" s="459" t="s">
        <v>18</v>
      </c>
      <c r="C48" s="460" t="s">
        <v>3403</v>
      </c>
      <c r="D48" s="460" t="s">
        <v>1445</v>
      </c>
      <c r="E48" s="461">
        <v>0.9900589802130898</v>
      </c>
    </row>
    <row r="49" spans="2:5" x14ac:dyDescent="0.2">
      <c r="B49" s="459" t="s">
        <v>18</v>
      </c>
      <c r="C49" s="460" t="s">
        <v>3403</v>
      </c>
      <c r="D49" s="460" t="s">
        <v>1446</v>
      </c>
      <c r="E49" s="461">
        <v>0.99061073059360727</v>
      </c>
    </row>
    <row r="50" spans="2:5" x14ac:dyDescent="0.2">
      <c r="B50" s="459" t="s">
        <v>18</v>
      </c>
      <c r="C50" s="460" t="s">
        <v>3404</v>
      </c>
      <c r="D50" s="460" t="s">
        <v>2187</v>
      </c>
      <c r="E50" s="461">
        <v>0.95583713850837138</v>
      </c>
    </row>
    <row r="51" spans="2:5" x14ac:dyDescent="0.2">
      <c r="B51" s="459" t="s">
        <v>18</v>
      </c>
      <c r="C51" s="460" t="s">
        <v>3404</v>
      </c>
      <c r="D51" s="460" t="s">
        <v>6317</v>
      </c>
      <c r="E51" s="461">
        <v>0.99966704718417043</v>
      </c>
    </row>
    <row r="52" spans="2:5" x14ac:dyDescent="0.2">
      <c r="B52" s="459" t="s">
        <v>18</v>
      </c>
      <c r="C52" s="460" t="s">
        <v>3405</v>
      </c>
      <c r="D52" s="460" t="s">
        <v>5052</v>
      </c>
      <c r="E52" s="461">
        <v>0.99541286149162866</v>
      </c>
    </row>
    <row r="53" spans="2:5" x14ac:dyDescent="0.2">
      <c r="B53" s="459" t="s">
        <v>18</v>
      </c>
      <c r="C53" s="460" t="s">
        <v>3405</v>
      </c>
      <c r="D53" s="460" t="s">
        <v>5053</v>
      </c>
      <c r="E53" s="461">
        <v>0.99661719939117199</v>
      </c>
    </row>
    <row r="54" spans="2:5" x14ac:dyDescent="0.2">
      <c r="B54" s="459" t="s">
        <v>18</v>
      </c>
      <c r="C54" s="460" t="s">
        <v>3405</v>
      </c>
      <c r="D54" s="460" t="s">
        <v>2229</v>
      </c>
      <c r="E54" s="461">
        <v>0.9872241248097412</v>
      </c>
    </row>
    <row r="55" spans="2:5" x14ac:dyDescent="0.2">
      <c r="B55" s="459" t="s">
        <v>18</v>
      </c>
      <c r="C55" s="460" t="s">
        <v>3405</v>
      </c>
      <c r="D55" s="460" t="s">
        <v>2230</v>
      </c>
      <c r="E55" s="461">
        <v>0.99648972602739727</v>
      </c>
    </row>
    <row r="56" spans="2:5" x14ac:dyDescent="0.2">
      <c r="B56" s="459" t="s">
        <v>18</v>
      </c>
      <c r="C56" s="460" t="s">
        <v>3406</v>
      </c>
      <c r="D56" s="460" t="s">
        <v>7466</v>
      </c>
      <c r="E56" s="461">
        <v>0.99300989345509894</v>
      </c>
    </row>
    <row r="57" spans="2:5" x14ac:dyDescent="0.2">
      <c r="B57" s="459" t="s">
        <v>18</v>
      </c>
      <c r="C57" s="460" t="s">
        <v>3406</v>
      </c>
      <c r="D57" s="460" t="s">
        <v>1441</v>
      </c>
      <c r="E57" s="461">
        <v>0.99825342465753419</v>
      </c>
    </row>
    <row r="58" spans="2:5" x14ac:dyDescent="0.2">
      <c r="B58" s="459" t="s">
        <v>18</v>
      </c>
      <c r="C58" s="460" t="s">
        <v>3406</v>
      </c>
      <c r="D58" s="460" t="s">
        <v>1442</v>
      </c>
      <c r="E58" s="461">
        <v>0.99667808219178078</v>
      </c>
    </row>
    <row r="59" spans="2:5" x14ac:dyDescent="0.2">
      <c r="B59" s="459" t="s">
        <v>18</v>
      </c>
      <c r="C59" s="460" t="s">
        <v>3406</v>
      </c>
      <c r="D59" s="460" t="s">
        <v>1871</v>
      </c>
      <c r="E59" s="461">
        <v>0.97639079147640795</v>
      </c>
    </row>
    <row r="60" spans="2:5" x14ac:dyDescent="0.2">
      <c r="B60" s="459" t="s">
        <v>18</v>
      </c>
      <c r="C60" s="460" t="s">
        <v>3406</v>
      </c>
      <c r="D60" s="460" t="s">
        <v>2194</v>
      </c>
      <c r="E60" s="461">
        <v>0.98004946727549469</v>
      </c>
    </row>
    <row r="61" spans="2:5" x14ac:dyDescent="0.2">
      <c r="B61" s="459" t="s">
        <v>18</v>
      </c>
      <c r="C61" s="460" t="s">
        <v>3406</v>
      </c>
      <c r="D61" s="460" t="s">
        <v>2195</v>
      </c>
      <c r="E61" s="461">
        <v>0.98132610350076099</v>
      </c>
    </row>
    <row r="62" spans="2:5" x14ac:dyDescent="0.2">
      <c r="B62" s="459" t="s">
        <v>18</v>
      </c>
      <c r="C62" s="460" t="s">
        <v>3406</v>
      </c>
      <c r="D62" s="460" t="s">
        <v>7467</v>
      </c>
      <c r="E62" s="461">
        <v>0.98319634703196346</v>
      </c>
    </row>
    <row r="63" spans="2:5" x14ac:dyDescent="0.2">
      <c r="B63" s="459" t="s">
        <v>18</v>
      </c>
      <c r="C63" s="460" t="s">
        <v>3406</v>
      </c>
      <c r="D63" s="460" t="s">
        <v>5058</v>
      </c>
      <c r="E63" s="461">
        <v>0.99912671232876715</v>
      </c>
    </row>
    <row r="64" spans="2:5" x14ac:dyDescent="0.2">
      <c r="B64" s="459" t="s">
        <v>18</v>
      </c>
      <c r="C64" s="460" t="s">
        <v>3407</v>
      </c>
      <c r="D64" s="460" t="s">
        <v>5052</v>
      </c>
      <c r="E64" s="461">
        <v>0.99541286149162866</v>
      </c>
    </row>
    <row r="65" spans="2:5" x14ac:dyDescent="0.2">
      <c r="B65" s="459" t="s">
        <v>18</v>
      </c>
      <c r="C65" s="460" t="s">
        <v>3407</v>
      </c>
      <c r="D65" s="460" t="s">
        <v>5053</v>
      </c>
      <c r="E65" s="461">
        <v>0.99661719939117199</v>
      </c>
    </row>
    <row r="66" spans="2:5" x14ac:dyDescent="0.2">
      <c r="B66" s="459" t="s">
        <v>18</v>
      </c>
      <c r="C66" s="460" t="s">
        <v>3407</v>
      </c>
      <c r="D66" s="460" t="s">
        <v>2478</v>
      </c>
      <c r="E66" s="461">
        <v>0.99953957382039571</v>
      </c>
    </row>
    <row r="67" spans="2:5" x14ac:dyDescent="0.2">
      <c r="B67" s="459" t="s">
        <v>18</v>
      </c>
      <c r="C67" s="460" t="s">
        <v>3407</v>
      </c>
      <c r="D67" s="460" t="s">
        <v>7469</v>
      </c>
      <c r="E67" s="461">
        <v>0.99696347031963473</v>
      </c>
    </row>
    <row r="68" spans="2:5" x14ac:dyDescent="0.2">
      <c r="B68" s="459" t="s">
        <v>18</v>
      </c>
      <c r="C68" s="460" t="s">
        <v>3408</v>
      </c>
      <c r="D68" s="460" t="s">
        <v>1871</v>
      </c>
      <c r="E68" s="461">
        <v>0.97639079147640795</v>
      </c>
    </row>
    <row r="69" spans="2:5" x14ac:dyDescent="0.2">
      <c r="B69" s="459" t="s">
        <v>18</v>
      </c>
      <c r="C69" s="460" t="s">
        <v>5049</v>
      </c>
      <c r="D69" s="460" t="s">
        <v>6342</v>
      </c>
      <c r="E69" s="461">
        <v>0.99895547945205476</v>
      </c>
    </row>
    <row r="70" spans="2:5" x14ac:dyDescent="0.2">
      <c r="B70" s="459" t="s">
        <v>18</v>
      </c>
      <c r="C70" s="460" t="s">
        <v>5049</v>
      </c>
      <c r="D70" s="460" t="s">
        <v>6347</v>
      </c>
      <c r="E70" s="461">
        <v>0.97958143074581427</v>
      </c>
    </row>
    <row r="71" spans="2:5" x14ac:dyDescent="0.2">
      <c r="B71" s="459" t="s">
        <v>18</v>
      </c>
      <c r="C71" s="460" t="s">
        <v>3589</v>
      </c>
      <c r="D71" s="460" t="s">
        <v>6346</v>
      </c>
      <c r="E71" s="461">
        <v>0.99080669710806701</v>
      </c>
    </row>
    <row r="72" spans="2:5" x14ac:dyDescent="0.2">
      <c r="B72" s="459" t="s">
        <v>18</v>
      </c>
      <c r="C72" s="460" t="s">
        <v>3409</v>
      </c>
      <c r="D72" s="460" t="s">
        <v>2687</v>
      </c>
      <c r="E72" s="461">
        <v>0.99885844748858443</v>
      </c>
    </row>
    <row r="73" spans="2:5" x14ac:dyDescent="0.2">
      <c r="B73" s="459" t="s">
        <v>18</v>
      </c>
      <c r="C73" s="460" t="s">
        <v>3409</v>
      </c>
      <c r="D73" s="460" t="s">
        <v>2685</v>
      </c>
      <c r="E73" s="461">
        <v>0.99601027397260278</v>
      </c>
    </row>
    <row r="74" spans="2:5" x14ac:dyDescent="0.2">
      <c r="B74" s="459" t="s">
        <v>18</v>
      </c>
      <c r="C74" s="460" t="s">
        <v>3410</v>
      </c>
      <c r="D74" s="460" t="s">
        <v>5074</v>
      </c>
      <c r="E74" s="461">
        <v>0.99522640791476413</v>
      </c>
    </row>
    <row r="75" spans="2:5" x14ac:dyDescent="0.2">
      <c r="B75" s="459" t="s">
        <v>18</v>
      </c>
      <c r="C75" s="460" t="s">
        <v>3411</v>
      </c>
      <c r="D75" s="460" t="s">
        <v>1454</v>
      </c>
      <c r="E75" s="461">
        <v>0.99902777777777774</v>
      </c>
    </row>
    <row r="76" spans="2:5" x14ac:dyDescent="0.2">
      <c r="B76" s="459" t="s">
        <v>18</v>
      </c>
      <c r="C76" s="460" t="s">
        <v>3411</v>
      </c>
      <c r="D76" s="460" t="s">
        <v>1455</v>
      </c>
      <c r="E76" s="461">
        <v>0.9991818873668189</v>
      </c>
    </row>
    <row r="77" spans="2:5" x14ac:dyDescent="0.2">
      <c r="B77" s="459" t="s">
        <v>18</v>
      </c>
      <c r="C77" s="460" t="s">
        <v>5055</v>
      </c>
      <c r="D77" s="460" t="s">
        <v>5061</v>
      </c>
      <c r="E77" s="461">
        <v>0.99928843226788433</v>
      </c>
    </row>
    <row r="78" spans="2:5" x14ac:dyDescent="0.2">
      <c r="B78" s="459" t="s">
        <v>18</v>
      </c>
      <c r="C78" s="460" t="s">
        <v>5055</v>
      </c>
      <c r="D78" s="460" t="s">
        <v>5062</v>
      </c>
      <c r="E78" s="461">
        <v>0.99928843226788433</v>
      </c>
    </row>
    <row r="79" spans="2:5" x14ac:dyDescent="0.2">
      <c r="B79" s="459" t="s">
        <v>18</v>
      </c>
      <c r="C79" s="460" t="s">
        <v>3765</v>
      </c>
      <c r="D79" s="460" t="s">
        <v>6397</v>
      </c>
      <c r="E79" s="461">
        <v>0.98536149162861486</v>
      </c>
    </row>
    <row r="80" spans="2:5" x14ac:dyDescent="0.2">
      <c r="B80" s="459" t="s">
        <v>18</v>
      </c>
      <c r="C80" s="460" t="s">
        <v>7470</v>
      </c>
      <c r="D80" s="460" t="s">
        <v>2685</v>
      </c>
      <c r="E80" s="461">
        <v>0.99601027397260278</v>
      </c>
    </row>
    <row r="81" spans="2:5" x14ac:dyDescent="0.2">
      <c r="B81" s="459" t="s">
        <v>18</v>
      </c>
      <c r="C81" s="460" t="s">
        <v>3412</v>
      </c>
      <c r="D81" s="460" t="s">
        <v>2194</v>
      </c>
      <c r="E81" s="461">
        <v>0.98004946727549469</v>
      </c>
    </row>
    <row r="82" spans="2:5" x14ac:dyDescent="0.2">
      <c r="B82" s="459" t="s">
        <v>18</v>
      </c>
      <c r="C82" s="460" t="s">
        <v>7471</v>
      </c>
      <c r="D82" s="460" t="s">
        <v>6317</v>
      </c>
      <c r="E82" s="461">
        <v>0.99966704718417043</v>
      </c>
    </row>
    <row r="83" spans="2:5" x14ac:dyDescent="0.2">
      <c r="B83" s="459" t="s">
        <v>18</v>
      </c>
      <c r="C83" s="460" t="s">
        <v>3413</v>
      </c>
      <c r="D83" s="460" t="s">
        <v>2184</v>
      </c>
      <c r="E83" s="461">
        <v>0.97977359208523596</v>
      </c>
    </row>
    <row r="84" spans="2:5" x14ac:dyDescent="0.2">
      <c r="B84" s="459" t="s">
        <v>18</v>
      </c>
      <c r="C84" s="460" t="s">
        <v>3413</v>
      </c>
      <c r="D84" s="460" t="s">
        <v>2185</v>
      </c>
      <c r="E84" s="461">
        <v>0.97977359208523596</v>
      </c>
    </row>
    <row r="85" spans="2:5" x14ac:dyDescent="0.2">
      <c r="B85" s="459" t="s">
        <v>18</v>
      </c>
      <c r="C85" s="460" t="s">
        <v>3577</v>
      </c>
      <c r="D85" s="460" t="s">
        <v>6349</v>
      </c>
      <c r="E85" s="461">
        <v>0.99875951293759513</v>
      </c>
    </row>
    <row r="86" spans="2:5" x14ac:dyDescent="0.2">
      <c r="B86" s="459" t="s">
        <v>18</v>
      </c>
      <c r="C86" s="460" t="s">
        <v>3414</v>
      </c>
      <c r="D86" s="460" t="s">
        <v>2195</v>
      </c>
      <c r="E86" s="461">
        <v>0.98701674277016738</v>
      </c>
    </row>
    <row r="87" spans="2:5" x14ac:dyDescent="0.2">
      <c r="B87" s="459" t="s">
        <v>18</v>
      </c>
      <c r="C87" s="460" t="s">
        <v>3415</v>
      </c>
      <c r="D87" s="460" t="s">
        <v>2205</v>
      </c>
      <c r="E87" s="461">
        <v>0.99971270928462708</v>
      </c>
    </row>
    <row r="88" spans="2:5" x14ac:dyDescent="0.2">
      <c r="B88" s="459" t="s">
        <v>18</v>
      </c>
      <c r="C88" s="460" t="s">
        <v>7472</v>
      </c>
      <c r="D88" s="460" t="s">
        <v>6320</v>
      </c>
      <c r="E88" s="461">
        <v>0.99759322678843232</v>
      </c>
    </row>
    <row r="89" spans="2:5" x14ac:dyDescent="0.2">
      <c r="B89" s="459" t="s">
        <v>18</v>
      </c>
      <c r="C89" s="460" t="s">
        <v>7472</v>
      </c>
      <c r="D89" s="460" t="s">
        <v>6303</v>
      </c>
      <c r="E89" s="461">
        <v>0.9988318112633181</v>
      </c>
    </row>
    <row r="90" spans="2:5" x14ac:dyDescent="0.2">
      <c r="B90" s="459" t="s">
        <v>18</v>
      </c>
      <c r="C90" s="460" t="s">
        <v>7472</v>
      </c>
      <c r="D90" s="460" t="s">
        <v>6319</v>
      </c>
      <c r="E90" s="461">
        <v>0.99913432267884328</v>
      </c>
    </row>
    <row r="91" spans="2:5" x14ac:dyDescent="0.2">
      <c r="B91" s="459" t="s">
        <v>18</v>
      </c>
      <c r="C91" s="460" t="s">
        <v>7472</v>
      </c>
      <c r="D91" s="460" t="s">
        <v>6302</v>
      </c>
      <c r="E91" s="461">
        <v>0.99913432267884328</v>
      </c>
    </row>
    <row r="92" spans="2:5" x14ac:dyDescent="0.2">
      <c r="B92" s="459" t="s">
        <v>18</v>
      </c>
      <c r="C92" s="460" t="s">
        <v>7473</v>
      </c>
      <c r="D92" s="460" t="s">
        <v>1444</v>
      </c>
      <c r="E92" s="461">
        <v>0.99727359208523592</v>
      </c>
    </row>
    <row r="93" spans="2:5" x14ac:dyDescent="0.2">
      <c r="B93" s="459" t="s">
        <v>18</v>
      </c>
      <c r="C93" s="460" t="s">
        <v>3416</v>
      </c>
      <c r="D93" s="460" t="s">
        <v>2204</v>
      </c>
      <c r="E93" s="461">
        <v>0.99971270928462708</v>
      </c>
    </row>
    <row r="94" spans="2:5" x14ac:dyDescent="0.2">
      <c r="B94" s="459" t="s">
        <v>18</v>
      </c>
      <c r="C94" s="460" t="s">
        <v>3416</v>
      </c>
      <c r="D94" s="460" t="s">
        <v>2209</v>
      </c>
      <c r="E94" s="461">
        <v>0.98936453576864536</v>
      </c>
    </row>
    <row r="95" spans="2:5" x14ac:dyDescent="0.2">
      <c r="B95" s="459" t="s">
        <v>18</v>
      </c>
      <c r="C95" s="460" t="s">
        <v>3416</v>
      </c>
      <c r="D95" s="460" t="s">
        <v>2210</v>
      </c>
      <c r="E95" s="461">
        <v>0.98944444444444446</v>
      </c>
    </row>
    <row r="96" spans="2:5" x14ac:dyDescent="0.2">
      <c r="B96" s="459" t="s">
        <v>18</v>
      </c>
      <c r="C96" s="460" t="s">
        <v>7039</v>
      </c>
      <c r="D96" s="460" t="s">
        <v>6346</v>
      </c>
      <c r="E96" s="461">
        <v>0.99080669710806701</v>
      </c>
    </row>
    <row r="97" spans="2:5" x14ac:dyDescent="0.2">
      <c r="B97" s="459" t="s">
        <v>18</v>
      </c>
      <c r="C97" s="460" t="s">
        <v>7474</v>
      </c>
      <c r="D97" s="460" t="s">
        <v>6357</v>
      </c>
      <c r="E97" s="461">
        <v>0.9947907153729072</v>
      </c>
    </row>
    <row r="98" spans="2:5" x14ac:dyDescent="0.2">
      <c r="B98" s="459" t="s">
        <v>18</v>
      </c>
      <c r="C98" s="460" t="s">
        <v>3417</v>
      </c>
      <c r="D98" s="460" t="s">
        <v>2209</v>
      </c>
      <c r="E98" s="461">
        <v>0.98936453576864536</v>
      </c>
    </row>
    <row r="99" spans="2:5" x14ac:dyDescent="0.2">
      <c r="B99" s="459" t="s">
        <v>18</v>
      </c>
      <c r="C99" s="460" t="s">
        <v>3417</v>
      </c>
      <c r="D99" s="460" t="s">
        <v>2210</v>
      </c>
      <c r="E99" s="461">
        <v>0.98944444444444446</v>
      </c>
    </row>
    <row r="100" spans="2:5" x14ac:dyDescent="0.2">
      <c r="B100" s="459" t="s">
        <v>18</v>
      </c>
      <c r="C100" s="460" t="s">
        <v>5080</v>
      </c>
      <c r="D100" s="460" t="s">
        <v>6320</v>
      </c>
      <c r="E100" s="461">
        <v>0.99759322678843232</v>
      </c>
    </row>
    <row r="101" spans="2:5" x14ac:dyDescent="0.2">
      <c r="B101" s="459" t="s">
        <v>18</v>
      </c>
      <c r="C101" s="460" t="s">
        <v>5080</v>
      </c>
      <c r="D101" s="460" t="s">
        <v>6303</v>
      </c>
      <c r="E101" s="461">
        <v>0.9988318112633181</v>
      </c>
    </row>
    <row r="102" spans="2:5" x14ac:dyDescent="0.2">
      <c r="B102" s="459" t="s">
        <v>18</v>
      </c>
      <c r="C102" s="460" t="s">
        <v>5080</v>
      </c>
      <c r="D102" s="460" t="s">
        <v>4086</v>
      </c>
      <c r="E102" s="461">
        <v>0.99145357686453572</v>
      </c>
    </row>
    <row r="103" spans="2:5" x14ac:dyDescent="0.2">
      <c r="B103" s="459" t="s">
        <v>18</v>
      </c>
      <c r="C103" s="460" t="s">
        <v>5080</v>
      </c>
      <c r="D103" s="460" t="s">
        <v>7475</v>
      </c>
      <c r="E103" s="461">
        <v>0.99894786910197864</v>
      </c>
    </row>
    <row r="104" spans="2:5" x14ac:dyDescent="0.2">
      <c r="B104" s="459" t="s">
        <v>18</v>
      </c>
      <c r="C104" s="460" t="s">
        <v>5080</v>
      </c>
      <c r="D104" s="460" t="s">
        <v>4084</v>
      </c>
      <c r="E104" s="461">
        <v>0.99321917808219173</v>
      </c>
    </row>
    <row r="105" spans="2:5" x14ac:dyDescent="0.2">
      <c r="B105" s="459" t="s">
        <v>18</v>
      </c>
      <c r="C105" s="460" t="s">
        <v>5080</v>
      </c>
      <c r="D105" s="460" t="s">
        <v>4085</v>
      </c>
      <c r="E105" s="461">
        <v>0.98634893455098938</v>
      </c>
    </row>
    <row r="106" spans="2:5" x14ac:dyDescent="0.2">
      <c r="B106" s="459" t="s">
        <v>18</v>
      </c>
      <c r="C106" s="460" t="s">
        <v>5072</v>
      </c>
      <c r="D106" s="460" t="s">
        <v>7466</v>
      </c>
      <c r="E106" s="461">
        <v>0.99229261796042623</v>
      </c>
    </row>
    <row r="107" spans="2:5" x14ac:dyDescent="0.2">
      <c r="B107" s="459" t="s">
        <v>18</v>
      </c>
      <c r="C107" s="460" t="s">
        <v>5072</v>
      </c>
      <c r="D107" s="460" t="s">
        <v>1441</v>
      </c>
      <c r="E107" s="461">
        <v>0.99921232876712329</v>
      </c>
    </row>
    <row r="108" spans="2:5" x14ac:dyDescent="0.2">
      <c r="B108" s="459" t="s">
        <v>18</v>
      </c>
      <c r="C108" s="460" t="s">
        <v>5072</v>
      </c>
      <c r="D108" s="460" t="s">
        <v>7467</v>
      </c>
      <c r="E108" s="461">
        <v>0.98240106544901062</v>
      </c>
    </row>
    <row r="109" spans="2:5" x14ac:dyDescent="0.2">
      <c r="B109" s="459" t="s">
        <v>18</v>
      </c>
      <c r="C109" s="460" t="s">
        <v>3766</v>
      </c>
      <c r="D109" s="460" t="s">
        <v>6342</v>
      </c>
      <c r="E109" s="461">
        <v>0.95513318112633183</v>
      </c>
    </row>
    <row r="110" spans="2:5" x14ac:dyDescent="0.2">
      <c r="B110" s="459" t="s">
        <v>18</v>
      </c>
      <c r="C110" s="460" t="s">
        <v>7476</v>
      </c>
      <c r="D110" s="460" t="s">
        <v>7465</v>
      </c>
      <c r="E110" s="461">
        <v>0.98931126331811259</v>
      </c>
    </row>
    <row r="111" spans="2:5" x14ac:dyDescent="0.2">
      <c r="B111" s="459" t="s">
        <v>18</v>
      </c>
      <c r="C111" s="460" t="s">
        <v>7476</v>
      </c>
      <c r="D111" s="460" t="s">
        <v>1468</v>
      </c>
      <c r="E111" s="461">
        <v>0.99722412480974121</v>
      </c>
    </row>
    <row r="112" spans="2:5" x14ac:dyDescent="0.2">
      <c r="B112" s="459" t="s">
        <v>18</v>
      </c>
      <c r="C112" s="460" t="s">
        <v>5050</v>
      </c>
      <c r="D112" s="460" t="s">
        <v>7477</v>
      </c>
      <c r="E112" s="461">
        <v>0.97270547945205477</v>
      </c>
    </row>
    <row r="113" spans="2:5" x14ac:dyDescent="0.2">
      <c r="B113" s="459" t="s">
        <v>18</v>
      </c>
      <c r="C113" s="460" t="s">
        <v>3418</v>
      </c>
      <c r="D113" s="460" t="s">
        <v>1445</v>
      </c>
      <c r="E113" s="461">
        <v>0.9900589802130898</v>
      </c>
    </row>
    <row r="114" spans="2:5" x14ac:dyDescent="0.2">
      <c r="B114" s="459" t="s">
        <v>18</v>
      </c>
      <c r="C114" s="460" t="s">
        <v>3418</v>
      </c>
      <c r="D114" s="460" t="s">
        <v>1446</v>
      </c>
      <c r="E114" s="461">
        <v>0.99061073059360727</v>
      </c>
    </row>
    <row r="115" spans="2:5" x14ac:dyDescent="0.2">
      <c r="B115" s="459" t="s">
        <v>18</v>
      </c>
      <c r="C115" s="460" t="s">
        <v>3418</v>
      </c>
      <c r="D115" s="460" t="s">
        <v>5075</v>
      </c>
      <c r="E115" s="461">
        <v>0.98867960426179602</v>
      </c>
    </row>
    <row r="116" spans="2:5" x14ac:dyDescent="0.2">
      <c r="B116" s="459" t="s">
        <v>18</v>
      </c>
      <c r="C116" s="460" t="s">
        <v>3418</v>
      </c>
      <c r="D116" s="460" t="s">
        <v>7478</v>
      </c>
      <c r="E116" s="461">
        <v>0.99054033485540338</v>
      </c>
    </row>
    <row r="117" spans="2:5" x14ac:dyDescent="0.2">
      <c r="B117" s="459" t="s">
        <v>18</v>
      </c>
      <c r="C117" s="460" t="s">
        <v>3419</v>
      </c>
      <c r="D117" s="460" t="s">
        <v>5074</v>
      </c>
      <c r="E117" s="461">
        <v>0.99522640791476413</v>
      </c>
    </row>
    <row r="118" spans="2:5" x14ac:dyDescent="0.2">
      <c r="B118" s="459" t="s">
        <v>18</v>
      </c>
      <c r="C118" s="460" t="s">
        <v>3421</v>
      </c>
      <c r="D118" s="460" t="s">
        <v>4086</v>
      </c>
      <c r="E118" s="461">
        <v>0.99145357686453572</v>
      </c>
    </row>
    <row r="119" spans="2:5" x14ac:dyDescent="0.2">
      <c r="B119" s="459" t="s">
        <v>18</v>
      </c>
      <c r="C119" s="460" t="s">
        <v>3421</v>
      </c>
      <c r="D119" s="460" t="s">
        <v>7475</v>
      </c>
      <c r="E119" s="461">
        <v>0.99894786910197864</v>
      </c>
    </row>
    <row r="120" spans="2:5" x14ac:dyDescent="0.2">
      <c r="B120" s="459" t="s">
        <v>18</v>
      </c>
      <c r="C120" s="460" t="s">
        <v>3421</v>
      </c>
      <c r="D120" s="460" t="s">
        <v>5075</v>
      </c>
      <c r="E120" s="461">
        <v>0.98867960426179602</v>
      </c>
    </row>
    <row r="121" spans="2:5" x14ac:dyDescent="0.2">
      <c r="B121" s="459" t="s">
        <v>18</v>
      </c>
      <c r="C121" s="460" t="s">
        <v>3421</v>
      </c>
      <c r="D121" s="460" t="s">
        <v>7478</v>
      </c>
      <c r="E121" s="461">
        <v>0.99054033485540338</v>
      </c>
    </row>
    <row r="122" spans="2:5" x14ac:dyDescent="0.2">
      <c r="B122" s="459" t="s">
        <v>18</v>
      </c>
      <c r="C122" s="460" t="s">
        <v>5057</v>
      </c>
      <c r="D122" s="460" t="s">
        <v>1391</v>
      </c>
      <c r="E122" s="461">
        <v>0.99912671232876715</v>
      </c>
    </row>
    <row r="123" spans="2:5" x14ac:dyDescent="0.2">
      <c r="B123" s="459" t="s">
        <v>18</v>
      </c>
      <c r="C123" s="460" t="s">
        <v>3422</v>
      </c>
      <c r="D123" s="460" t="s">
        <v>2187</v>
      </c>
      <c r="E123" s="461">
        <v>0.9558352359208524</v>
      </c>
    </row>
    <row r="124" spans="2:5" x14ac:dyDescent="0.2">
      <c r="B124" s="459" t="s">
        <v>18</v>
      </c>
      <c r="C124" s="460" t="s">
        <v>5077</v>
      </c>
      <c r="D124" s="460" t="s">
        <v>7477</v>
      </c>
      <c r="E124" s="461">
        <v>0.97270547945205477</v>
      </c>
    </row>
    <row r="125" spans="2:5" x14ac:dyDescent="0.2">
      <c r="B125" s="459" t="s">
        <v>18</v>
      </c>
      <c r="C125" s="460" t="s">
        <v>5077</v>
      </c>
      <c r="D125" s="460" t="s">
        <v>6301</v>
      </c>
      <c r="E125" s="461">
        <v>0.97281012176560122</v>
      </c>
    </row>
    <row r="126" spans="2:5" x14ac:dyDescent="0.2">
      <c r="B126" s="459" t="s">
        <v>18</v>
      </c>
      <c r="C126" s="460" t="s">
        <v>5048</v>
      </c>
      <c r="D126" s="460" t="s">
        <v>6347</v>
      </c>
      <c r="E126" s="461">
        <v>0.98959665144596654</v>
      </c>
    </row>
    <row r="127" spans="2:5" x14ac:dyDescent="0.2">
      <c r="B127" s="459" t="s">
        <v>18</v>
      </c>
      <c r="C127" s="460" t="s">
        <v>5048</v>
      </c>
      <c r="D127" s="460" t="s">
        <v>6349</v>
      </c>
      <c r="E127" s="461">
        <v>0.99875951293759513</v>
      </c>
    </row>
    <row r="128" spans="2:5" x14ac:dyDescent="0.2">
      <c r="B128" s="459" t="s">
        <v>18</v>
      </c>
      <c r="C128" s="460" t="s">
        <v>7479</v>
      </c>
      <c r="D128" s="460" t="s">
        <v>2229</v>
      </c>
      <c r="E128" s="461">
        <v>0.9872241248097412</v>
      </c>
    </row>
    <row r="129" spans="2:5" x14ac:dyDescent="0.2">
      <c r="B129" s="459" t="s">
        <v>18</v>
      </c>
      <c r="C129" s="460" t="s">
        <v>7479</v>
      </c>
      <c r="D129" s="460" t="s">
        <v>2230</v>
      </c>
      <c r="E129" s="461">
        <v>0.99648972602739727</v>
      </c>
    </row>
    <row r="130" spans="2:5" x14ac:dyDescent="0.2">
      <c r="B130" s="459" t="s">
        <v>18</v>
      </c>
      <c r="C130" s="460" t="s">
        <v>3423</v>
      </c>
      <c r="D130" s="460" t="s">
        <v>2478</v>
      </c>
      <c r="E130" s="461">
        <v>0.99650304414003044</v>
      </c>
    </row>
    <row r="131" spans="2:5" x14ac:dyDescent="0.2">
      <c r="B131" s="459" t="s">
        <v>18</v>
      </c>
      <c r="C131" s="460" t="s">
        <v>3423</v>
      </c>
      <c r="D131" s="460" t="s">
        <v>6319</v>
      </c>
      <c r="E131" s="461">
        <v>0.99913432267884328</v>
      </c>
    </row>
    <row r="132" spans="2:5" x14ac:dyDescent="0.2">
      <c r="B132" s="459" t="s">
        <v>18</v>
      </c>
      <c r="C132" s="460" t="s">
        <v>3423</v>
      </c>
      <c r="D132" s="460" t="s">
        <v>6302</v>
      </c>
      <c r="E132" s="461">
        <v>0.99913432267884328</v>
      </c>
    </row>
    <row r="133" spans="2:5" x14ac:dyDescent="0.2">
      <c r="B133" s="459" t="s">
        <v>18</v>
      </c>
      <c r="C133" s="460" t="s">
        <v>3423</v>
      </c>
      <c r="D133" s="460" t="s">
        <v>4084</v>
      </c>
      <c r="E133" s="461">
        <v>0.98605974124809737</v>
      </c>
    </row>
    <row r="134" spans="2:5" x14ac:dyDescent="0.2">
      <c r="B134" s="459" t="s">
        <v>18</v>
      </c>
      <c r="C134" s="460" t="s">
        <v>3423</v>
      </c>
      <c r="D134" s="460" t="s">
        <v>4085</v>
      </c>
      <c r="E134" s="461">
        <v>0.99351027397260272</v>
      </c>
    </row>
    <row r="135" spans="2:5" x14ac:dyDescent="0.2">
      <c r="B135" s="459" t="s">
        <v>3382</v>
      </c>
      <c r="C135" s="460" t="s">
        <v>3576</v>
      </c>
      <c r="D135" s="460" t="s">
        <v>6353</v>
      </c>
      <c r="E135" s="461">
        <v>0.9999200913242009</v>
      </c>
    </row>
    <row r="136" spans="2:5" x14ac:dyDescent="0.2">
      <c r="B136" s="459" t="s">
        <v>3382</v>
      </c>
      <c r="C136" s="460" t="s">
        <v>3670</v>
      </c>
      <c r="D136" s="460" t="s">
        <v>6353</v>
      </c>
      <c r="E136" s="461">
        <v>0.9999200913242009</v>
      </c>
    </row>
    <row r="137" spans="2:5" x14ac:dyDescent="0.2">
      <c r="B137" s="459" t="s">
        <v>3384</v>
      </c>
      <c r="C137" s="460" t="s">
        <v>7480</v>
      </c>
      <c r="D137" s="460" t="s">
        <v>6583</v>
      </c>
      <c r="E137" s="461">
        <v>0.99962709284627094</v>
      </c>
    </row>
    <row r="138" spans="2:5" x14ac:dyDescent="0.2">
      <c r="B138" s="459" t="s">
        <v>3384</v>
      </c>
      <c r="C138" s="460" t="s">
        <v>7480</v>
      </c>
      <c r="D138" s="460" t="s">
        <v>6582</v>
      </c>
      <c r="E138" s="461">
        <v>0.99819824961948245</v>
      </c>
    </row>
    <row r="139" spans="2:5" x14ac:dyDescent="0.2">
      <c r="B139" s="459" t="s">
        <v>3384</v>
      </c>
      <c r="C139" s="460" t="s">
        <v>3764</v>
      </c>
      <c r="D139" s="460" t="s">
        <v>6583</v>
      </c>
      <c r="E139" s="461">
        <v>0.99962709284627094</v>
      </c>
    </row>
    <row r="140" spans="2:5" ht="13.5" thickBot="1" x14ac:dyDescent="0.25">
      <c r="B140" s="463" t="s">
        <v>3384</v>
      </c>
      <c r="C140" s="464" t="s">
        <v>3757</v>
      </c>
      <c r="D140" s="464" t="s">
        <v>6582</v>
      </c>
      <c r="E140" s="465">
        <v>0.99819824961948245</v>
      </c>
    </row>
    <row r="142" spans="2:5" x14ac:dyDescent="0.2">
      <c r="E142" s="466">
        <f>+AVERAGE(E6:E140)</f>
        <v>0.99204326624950745</v>
      </c>
    </row>
    <row r="143" spans="2:5" x14ac:dyDescent="0.2">
      <c r="E143" s="466"/>
    </row>
    <row r="146" spans="4:7" x14ac:dyDescent="0.2">
      <c r="D146" s="467" t="s">
        <v>3432</v>
      </c>
      <c r="E146" s="368">
        <f>+F146/$F$151</f>
        <v>0.15555555555555556</v>
      </c>
      <c r="F146" s="468">
        <f>+COUNTIF(E6:E140,"&gt;=99,95%")</f>
        <v>21</v>
      </c>
    </row>
    <row r="147" spans="4:7" x14ac:dyDescent="0.2">
      <c r="D147" s="467" t="s">
        <v>3431</v>
      </c>
      <c r="E147" s="368">
        <f>+F147/$F$151</f>
        <v>0.40740740740740738</v>
      </c>
      <c r="F147" s="468">
        <f>+COUNTIF(E5:E140,"&gt;=99,50%")-COUNTIF(E5:E140,"&gt;99,95%")</f>
        <v>55</v>
      </c>
      <c r="G147" s="454" t="s">
        <v>3424</v>
      </c>
    </row>
    <row r="148" spans="4:7" x14ac:dyDescent="0.2">
      <c r="D148" s="467" t="s">
        <v>3428</v>
      </c>
      <c r="E148" s="368">
        <f>+F148/$F$151</f>
        <v>0.14814814814814814</v>
      </c>
      <c r="F148" s="468">
        <f>+COUNTIF(E5:E140,"&gt;=99,00%")-COUNTIF(E5:E140,"&gt;99,50%")</f>
        <v>20</v>
      </c>
      <c r="G148" s="454" t="s">
        <v>3425</v>
      </c>
    </row>
    <row r="149" spans="4:7" x14ac:dyDescent="0.2">
      <c r="D149" s="467" t="s">
        <v>3429</v>
      </c>
      <c r="E149" s="368">
        <f>+F149/$F$151</f>
        <v>0.25185185185185183</v>
      </c>
      <c r="F149" s="468">
        <f>+COUNTIF(E5:E140,"&gt;=97,00%")-COUNTIF(E5:E140,"&gt;99,00%")</f>
        <v>34</v>
      </c>
      <c r="G149" s="454" t="s">
        <v>3426</v>
      </c>
    </row>
    <row r="150" spans="4:7" x14ac:dyDescent="0.2">
      <c r="D150" s="467" t="s">
        <v>3430</v>
      </c>
      <c r="E150" s="368">
        <f>+F150/$F$151</f>
        <v>3.7037037037037035E-2</v>
      </c>
      <c r="F150" s="468">
        <f>+COUNTIF(E5:E140,"&lt;=97,00%")</f>
        <v>5</v>
      </c>
      <c r="G150" s="454" t="s">
        <v>3427</v>
      </c>
    </row>
    <row r="151" spans="4:7" x14ac:dyDescent="0.2">
      <c r="E151" s="469" t="s">
        <v>3393</v>
      </c>
      <c r="F151" s="469">
        <f>+SUM(F146:F150)</f>
        <v>135</v>
      </c>
    </row>
  </sheetData>
  <mergeCells count="1">
    <mergeCell ref="G6:N16"/>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B79A4E-39DF-4C44-8D1E-4F5B1A22E84E}">
  <sheetPr codeName="Hoja6">
    <tabColor theme="6" tint="0.59999389629810485"/>
  </sheetPr>
  <dimension ref="B1:Q597"/>
  <sheetViews>
    <sheetView showGridLines="0" zoomScale="70" zoomScaleNormal="70" workbookViewId="0"/>
  </sheetViews>
  <sheetFormatPr baseColWidth="10" defaultColWidth="11.42578125" defaultRowHeight="12.75" x14ac:dyDescent="0.2"/>
  <cols>
    <col min="1" max="1" width="6.140625" style="372" customWidth="1"/>
    <col min="2" max="2" width="60.140625" style="372" customWidth="1"/>
    <col min="3" max="3" width="10.140625" style="372" bestFit="1" customWidth="1"/>
    <col min="4" max="9" width="11.42578125" style="372"/>
    <col min="10" max="11" width="12.42578125" style="372" customWidth="1"/>
    <col min="12" max="12" width="20.7109375" style="372" bestFit="1" customWidth="1"/>
    <col min="13" max="13" width="28.28515625" style="423" customWidth="1"/>
    <col min="14" max="14" width="8.85546875" style="372" bestFit="1" customWidth="1"/>
    <col min="15" max="15" width="69.140625" style="372" customWidth="1"/>
    <col min="16" max="16" width="71.5703125" style="372" customWidth="1"/>
    <col min="17" max="17" width="77.140625" style="372" customWidth="1"/>
    <col min="18" max="18" width="25.42578125" style="372" bestFit="1" customWidth="1"/>
    <col min="19" max="16384" width="11.42578125" style="372"/>
  </cols>
  <sheetData>
    <row r="1" spans="2:17" x14ac:dyDescent="0.2">
      <c r="M1" s="372"/>
    </row>
    <row r="2" spans="2:17" x14ac:dyDescent="0.2">
      <c r="B2" s="373" t="s">
        <v>2241</v>
      </c>
      <c r="C2" s="374"/>
      <c r="M2" s="372"/>
    </row>
    <row r="3" spans="2:17" x14ac:dyDescent="0.2">
      <c r="B3" s="375" t="s">
        <v>6279</v>
      </c>
      <c r="C3" s="376"/>
      <c r="M3" s="372"/>
    </row>
    <row r="4" spans="2:17" x14ac:dyDescent="0.2">
      <c r="B4" s="377"/>
      <c r="C4" s="378"/>
      <c r="M4" s="372"/>
    </row>
    <row r="5" spans="2:17" x14ac:dyDescent="0.2">
      <c r="M5" s="372"/>
    </row>
    <row r="6" spans="2:17" x14ac:dyDescent="0.2">
      <c r="B6" s="379" t="s">
        <v>2242</v>
      </c>
      <c r="C6" s="379"/>
      <c r="M6" s="372"/>
    </row>
    <row r="7" spans="2:17" ht="13.5" thickBot="1" x14ac:dyDescent="0.25">
      <c r="M7" s="372"/>
    </row>
    <row r="8" spans="2:17" ht="15.75" customHeight="1" thickBot="1" x14ac:dyDescent="0.25">
      <c r="B8" s="533" t="s">
        <v>5089</v>
      </c>
      <c r="C8" s="535" t="s">
        <v>2346</v>
      </c>
      <c r="D8" s="536"/>
      <c r="E8" s="536"/>
      <c r="F8" s="536"/>
      <c r="G8" s="536"/>
      <c r="H8" s="536"/>
      <c r="I8" s="537"/>
      <c r="J8" s="538" t="s">
        <v>98</v>
      </c>
      <c r="K8" s="539"/>
      <c r="L8" s="540"/>
      <c r="M8" s="372"/>
    </row>
    <row r="9" spans="2:17" ht="13.5" thickBot="1" x14ac:dyDescent="0.25">
      <c r="B9" s="534"/>
      <c r="C9" s="95" t="s">
        <v>2243</v>
      </c>
      <c r="D9" s="95" t="s">
        <v>2244</v>
      </c>
      <c r="E9" s="95" t="s">
        <v>2245</v>
      </c>
      <c r="F9" s="95" t="s">
        <v>2246</v>
      </c>
      <c r="G9" s="95" t="s">
        <v>2247</v>
      </c>
      <c r="H9" s="95" t="s">
        <v>2248</v>
      </c>
      <c r="I9" s="95" t="s">
        <v>2348</v>
      </c>
      <c r="J9" s="541"/>
      <c r="K9" s="542"/>
      <c r="L9" s="543"/>
      <c r="M9" s="372"/>
      <c r="N9" s="380" t="s">
        <v>97</v>
      </c>
      <c r="O9" s="381" t="s">
        <v>2233</v>
      </c>
      <c r="P9" s="381" t="s">
        <v>2249</v>
      </c>
      <c r="Q9" s="382" t="s">
        <v>2250</v>
      </c>
    </row>
    <row r="10" spans="2:17" ht="15.75" customHeight="1" x14ac:dyDescent="0.2">
      <c r="B10" s="383" t="s">
        <v>434</v>
      </c>
      <c r="C10" s="384" t="s">
        <v>5914</v>
      </c>
      <c r="D10" s="384" t="s">
        <v>90</v>
      </c>
      <c r="E10" s="384" t="s">
        <v>90</v>
      </c>
      <c r="F10" s="384" t="s">
        <v>90</v>
      </c>
      <c r="G10" s="384" t="s">
        <v>5914</v>
      </c>
      <c r="H10" s="384" t="s">
        <v>90</v>
      </c>
      <c r="I10" s="384" t="s">
        <v>90</v>
      </c>
      <c r="J10" s="544"/>
      <c r="K10" s="545"/>
      <c r="L10" s="546"/>
      <c r="M10" s="372"/>
      <c r="N10" s="385" t="s">
        <v>2243</v>
      </c>
      <c r="O10" s="385" t="s">
        <v>99</v>
      </c>
      <c r="P10" s="385" t="s">
        <v>4108</v>
      </c>
      <c r="Q10" s="386" t="s">
        <v>4109</v>
      </c>
    </row>
    <row r="11" spans="2:17" x14ac:dyDescent="0.2">
      <c r="B11" s="387" t="s">
        <v>435</v>
      </c>
      <c r="C11" s="388" t="s">
        <v>5914</v>
      </c>
      <c r="D11" s="388" t="s">
        <v>90</v>
      </c>
      <c r="E11" s="388" t="s">
        <v>90</v>
      </c>
      <c r="F11" s="388" t="s">
        <v>90</v>
      </c>
      <c r="G11" s="388" t="s">
        <v>90</v>
      </c>
      <c r="H11" s="388" t="s">
        <v>90</v>
      </c>
      <c r="I11" s="388" t="s">
        <v>90</v>
      </c>
      <c r="J11" s="528"/>
      <c r="K11" s="529"/>
      <c r="L11" s="530"/>
      <c r="M11" s="372"/>
      <c r="N11" s="389" t="s">
        <v>2244</v>
      </c>
      <c r="O11" s="390" t="s">
        <v>100</v>
      </c>
      <c r="P11" s="390" t="s">
        <v>436</v>
      </c>
      <c r="Q11" s="391">
        <v>42307</v>
      </c>
    </row>
    <row r="12" spans="2:17" x14ac:dyDescent="0.2">
      <c r="B12" s="387" t="s">
        <v>2291</v>
      </c>
      <c r="C12" s="388" t="s">
        <v>90</v>
      </c>
      <c r="D12" s="388" t="s">
        <v>90</v>
      </c>
      <c r="E12" s="388" t="s">
        <v>90</v>
      </c>
      <c r="F12" s="388" t="s">
        <v>90</v>
      </c>
      <c r="G12" s="388" t="s">
        <v>90</v>
      </c>
      <c r="H12" s="388" t="s">
        <v>90</v>
      </c>
      <c r="I12" s="388" t="s">
        <v>90</v>
      </c>
      <c r="J12" s="528"/>
      <c r="K12" s="529"/>
      <c r="L12" s="530"/>
      <c r="M12" s="372"/>
      <c r="N12" s="392" t="s">
        <v>2245</v>
      </c>
      <c r="O12" s="393" t="s">
        <v>101</v>
      </c>
      <c r="P12" s="393" t="s">
        <v>104</v>
      </c>
      <c r="Q12" s="394">
        <v>39825</v>
      </c>
    </row>
    <row r="13" spans="2:17" x14ac:dyDescent="0.2">
      <c r="B13" s="387" t="s">
        <v>2409</v>
      </c>
      <c r="C13" s="388" t="s">
        <v>90</v>
      </c>
      <c r="D13" s="388" t="s">
        <v>90</v>
      </c>
      <c r="E13" s="388" t="s">
        <v>90</v>
      </c>
      <c r="F13" s="388" t="s">
        <v>90</v>
      </c>
      <c r="G13" s="388" t="s">
        <v>90</v>
      </c>
      <c r="H13" s="388" t="s">
        <v>90</v>
      </c>
      <c r="I13" s="388" t="s">
        <v>90</v>
      </c>
      <c r="J13" s="528"/>
      <c r="K13" s="529"/>
      <c r="L13" s="530"/>
      <c r="M13" s="372"/>
      <c r="N13" s="395"/>
      <c r="O13" s="396"/>
      <c r="P13" s="396"/>
      <c r="Q13" s="397">
        <v>40065</v>
      </c>
    </row>
    <row r="14" spans="2:17" x14ac:dyDescent="0.2">
      <c r="B14" s="387" t="s">
        <v>2292</v>
      </c>
      <c r="C14" s="388" t="s">
        <v>90</v>
      </c>
      <c r="D14" s="388" t="s">
        <v>90</v>
      </c>
      <c r="E14" s="388" t="s">
        <v>90</v>
      </c>
      <c r="F14" s="388" t="s">
        <v>90</v>
      </c>
      <c r="G14" s="388" t="s">
        <v>90</v>
      </c>
      <c r="H14" s="388" t="s">
        <v>90</v>
      </c>
      <c r="I14" s="388" t="s">
        <v>90</v>
      </c>
      <c r="J14" s="528"/>
      <c r="K14" s="529"/>
      <c r="L14" s="530"/>
      <c r="M14" s="372"/>
      <c r="N14" s="389" t="s">
        <v>2246</v>
      </c>
      <c r="O14" s="390" t="s">
        <v>7452</v>
      </c>
      <c r="P14" s="390" t="s">
        <v>105</v>
      </c>
      <c r="Q14" s="391">
        <v>39742</v>
      </c>
    </row>
    <row r="15" spans="2:17" x14ac:dyDescent="0.2">
      <c r="B15" s="387" t="s">
        <v>398</v>
      </c>
      <c r="C15" s="388" t="s">
        <v>90</v>
      </c>
      <c r="D15" s="388" t="s">
        <v>90</v>
      </c>
      <c r="E15" s="388" t="s">
        <v>90</v>
      </c>
      <c r="F15" s="388" t="s">
        <v>90</v>
      </c>
      <c r="G15" s="388" t="s">
        <v>90</v>
      </c>
      <c r="H15" s="388" t="s">
        <v>90</v>
      </c>
      <c r="I15" s="388" t="s">
        <v>90</v>
      </c>
      <c r="J15" s="398"/>
      <c r="K15" s="399"/>
      <c r="L15" s="400"/>
      <c r="M15" s="372"/>
      <c r="N15" s="392" t="s">
        <v>2247</v>
      </c>
      <c r="O15" s="393" t="s">
        <v>102</v>
      </c>
      <c r="P15" s="531" t="s">
        <v>106</v>
      </c>
      <c r="Q15" s="526" t="s">
        <v>108</v>
      </c>
    </row>
    <row r="16" spans="2:17" ht="15" customHeight="1" x14ac:dyDescent="0.2">
      <c r="B16" s="387" t="s">
        <v>2293</v>
      </c>
      <c r="C16" s="388" t="s">
        <v>90</v>
      </c>
      <c r="D16" s="388" t="s">
        <v>90</v>
      </c>
      <c r="E16" s="388" t="s">
        <v>90</v>
      </c>
      <c r="F16" s="388" t="s">
        <v>90</v>
      </c>
      <c r="G16" s="388" t="s">
        <v>90</v>
      </c>
      <c r="H16" s="388" t="s">
        <v>90</v>
      </c>
      <c r="I16" s="388" t="s">
        <v>90</v>
      </c>
      <c r="J16" s="528"/>
      <c r="K16" s="529"/>
      <c r="L16" s="530"/>
      <c r="M16" s="372"/>
      <c r="N16" s="395"/>
      <c r="O16" s="396"/>
      <c r="P16" s="532"/>
      <c r="Q16" s="527"/>
    </row>
    <row r="17" spans="2:17" x14ac:dyDescent="0.2">
      <c r="B17" s="387" t="s">
        <v>2340</v>
      </c>
      <c r="C17" s="388" t="s">
        <v>90</v>
      </c>
      <c r="D17" s="388" t="s">
        <v>90</v>
      </c>
      <c r="E17" s="388" t="s">
        <v>90</v>
      </c>
      <c r="F17" s="388" t="s">
        <v>90</v>
      </c>
      <c r="G17" s="388" t="s">
        <v>90</v>
      </c>
      <c r="H17" s="388" t="s">
        <v>90</v>
      </c>
      <c r="I17" s="388" t="s">
        <v>90</v>
      </c>
      <c r="J17" s="528"/>
      <c r="K17" s="529"/>
      <c r="L17" s="530"/>
      <c r="M17" s="372"/>
      <c r="N17" s="392" t="s">
        <v>2248</v>
      </c>
      <c r="O17" s="393" t="s">
        <v>103</v>
      </c>
      <c r="P17" s="531" t="s">
        <v>107</v>
      </c>
      <c r="Q17" s="394">
        <v>39825</v>
      </c>
    </row>
    <row r="18" spans="2:17" x14ac:dyDescent="0.2">
      <c r="B18" s="387" t="s">
        <v>22</v>
      </c>
      <c r="C18" s="388" t="s">
        <v>90</v>
      </c>
      <c r="D18" s="388" t="s">
        <v>90</v>
      </c>
      <c r="E18" s="388" t="s">
        <v>90</v>
      </c>
      <c r="F18" s="388" t="s">
        <v>90</v>
      </c>
      <c r="G18" s="388" t="s">
        <v>90</v>
      </c>
      <c r="H18" s="388" t="s">
        <v>90</v>
      </c>
      <c r="I18" s="388" t="s">
        <v>90</v>
      </c>
      <c r="J18" s="528"/>
      <c r="K18" s="529"/>
      <c r="L18" s="530"/>
      <c r="M18" s="372"/>
      <c r="N18" s="395"/>
      <c r="O18" s="396"/>
      <c r="P18" s="532"/>
      <c r="Q18" s="394">
        <v>40028</v>
      </c>
    </row>
    <row r="19" spans="2:17" x14ac:dyDescent="0.2">
      <c r="B19" s="387" t="s">
        <v>23</v>
      </c>
      <c r="C19" s="388" t="s">
        <v>90</v>
      </c>
      <c r="D19" s="388" t="s">
        <v>90</v>
      </c>
      <c r="E19" s="388" t="s">
        <v>90</v>
      </c>
      <c r="F19" s="388" t="s">
        <v>90</v>
      </c>
      <c r="G19" s="388" t="s">
        <v>90</v>
      </c>
      <c r="H19" s="388" t="s">
        <v>5914</v>
      </c>
      <c r="I19" s="388" t="s">
        <v>90</v>
      </c>
      <c r="J19" s="528"/>
      <c r="K19" s="529"/>
      <c r="L19" s="530"/>
      <c r="M19" s="372"/>
      <c r="N19" s="401" t="s">
        <v>2348</v>
      </c>
      <c r="O19" s="402" t="s">
        <v>3328</v>
      </c>
      <c r="P19" s="402" t="s">
        <v>3326</v>
      </c>
      <c r="Q19" s="550" t="s">
        <v>3325</v>
      </c>
    </row>
    <row r="20" spans="2:17" x14ac:dyDescent="0.2">
      <c r="B20" s="387" t="s">
        <v>402</v>
      </c>
      <c r="C20" s="388" t="s">
        <v>90</v>
      </c>
      <c r="D20" s="388" t="s">
        <v>90</v>
      </c>
      <c r="E20" s="388" t="s">
        <v>90</v>
      </c>
      <c r="F20" s="388" t="s">
        <v>90</v>
      </c>
      <c r="G20" s="388" t="s">
        <v>90</v>
      </c>
      <c r="H20" s="388" t="s">
        <v>90</v>
      </c>
      <c r="I20" s="388" t="s">
        <v>90</v>
      </c>
      <c r="J20" s="398"/>
      <c r="K20" s="399"/>
      <c r="L20" s="400"/>
      <c r="M20" s="372"/>
      <c r="N20" s="403"/>
      <c r="O20" s="404"/>
      <c r="P20" s="404" t="s">
        <v>3327</v>
      </c>
      <c r="Q20" s="551"/>
    </row>
    <row r="21" spans="2:17" x14ac:dyDescent="0.2">
      <c r="B21" s="387" t="s">
        <v>31</v>
      </c>
      <c r="C21" s="388" t="s">
        <v>90</v>
      </c>
      <c r="D21" s="388" t="s">
        <v>90</v>
      </c>
      <c r="E21" s="388" t="s">
        <v>90</v>
      </c>
      <c r="F21" s="388" t="s">
        <v>90</v>
      </c>
      <c r="G21" s="388" t="s">
        <v>90</v>
      </c>
      <c r="H21" s="388" t="s">
        <v>90</v>
      </c>
      <c r="I21" s="388" t="s">
        <v>90</v>
      </c>
      <c r="J21" s="398"/>
      <c r="K21" s="399"/>
      <c r="L21" s="405"/>
      <c r="M21" s="372"/>
    </row>
    <row r="22" spans="2:17" x14ac:dyDescent="0.2">
      <c r="B22" s="387" t="s">
        <v>32</v>
      </c>
      <c r="C22" s="388" t="s">
        <v>90</v>
      </c>
      <c r="D22" s="388" t="s">
        <v>90</v>
      </c>
      <c r="E22" s="388" t="s">
        <v>90</v>
      </c>
      <c r="F22" s="388" t="s">
        <v>90</v>
      </c>
      <c r="G22" s="388" t="s">
        <v>90</v>
      </c>
      <c r="H22" s="388" t="s">
        <v>90</v>
      </c>
      <c r="I22" s="388" t="s">
        <v>90</v>
      </c>
      <c r="J22" s="398"/>
      <c r="K22" s="399"/>
      <c r="L22" s="406"/>
      <c r="M22" s="372"/>
    </row>
    <row r="23" spans="2:17" x14ac:dyDescent="0.2">
      <c r="B23" s="387" t="s">
        <v>33</v>
      </c>
      <c r="C23" s="388" t="s">
        <v>90</v>
      </c>
      <c r="D23" s="388" t="s">
        <v>90</v>
      </c>
      <c r="E23" s="388" t="s">
        <v>90</v>
      </c>
      <c r="F23" s="388" t="s">
        <v>90</v>
      </c>
      <c r="G23" s="388" t="s">
        <v>90</v>
      </c>
      <c r="H23" s="388" t="s">
        <v>90</v>
      </c>
      <c r="I23" s="388" t="s">
        <v>90</v>
      </c>
      <c r="J23" s="398"/>
      <c r="K23" s="399"/>
      <c r="L23" s="406"/>
      <c r="M23" s="372"/>
    </row>
    <row r="24" spans="2:17" x14ac:dyDescent="0.2">
      <c r="B24" s="387" t="s">
        <v>2391</v>
      </c>
      <c r="C24" s="388" t="s">
        <v>90</v>
      </c>
      <c r="D24" s="388" t="s">
        <v>90</v>
      </c>
      <c r="E24" s="388" t="s">
        <v>90</v>
      </c>
      <c r="F24" s="388" t="s">
        <v>90</v>
      </c>
      <c r="G24" s="388" t="s">
        <v>90</v>
      </c>
      <c r="H24" s="388" t="s">
        <v>90</v>
      </c>
      <c r="I24" s="388" t="s">
        <v>90</v>
      </c>
      <c r="J24" s="407"/>
      <c r="K24" s="408"/>
      <c r="L24" s="409"/>
      <c r="M24" s="372"/>
    </row>
    <row r="25" spans="2:17" x14ac:dyDescent="0.2">
      <c r="B25" s="387" t="s">
        <v>34</v>
      </c>
      <c r="C25" s="388" t="s">
        <v>90</v>
      </c>
      <c r="D25" s="388" t="s">
        <v>90</v>
      </c>
      <c r="E25" s="388" t="s">
        <v>90</v>
      </c>
      <c r="F25" s="388" t="s">
        <v>90</v>
      </c>
      <c r="G25" s="388" t="s">
        <v>90</v>
      </c>
      <c r="H25" s="388" t="s">
        <v>90</v>
      </c>
      <c r="I25" s="388" t="s">
        <v>90</v>
      </c>
      <c r="J25" s="407"/>
      <c r="K25" s="408"/>
      <c r="L25" s="409"/>
      <c r="M25" s="372"/>
    </row>
    <row r="26" spans="2:17" x14ac:dyDescent="0.2">
      <c r="B26" s="387" t="s">
        <v>35</v>
      </c>
      <c r="C26" s="388" t="s">
        <v>90</v>
      </c>
      <c r="D26" s="388" t="s">
        <v>90</v>
      </c>
      <c r="E26" s="388" t="s">
        <v>90</v>
      </c>
      <c r="F26" s="388" t="s">
        <v>90</v>
      </c>
      <c r="G26" s="388" t="s">
        <v>90</v>
      </c>
      <c r="H26" s="388" t="s">
        <v>90</v>
      </c>
      <c r="I26" s="388" t="s">
        <v>90</v>
      </c>
      <c r="J26" s="407"/>
      <c r="K26" s="408"/>
      <c r="L26" s="409"/>
      <c r="M26" s="372"/>
    </row>
    <row r="27" spans="2:17" x14ac:dyDescent="0.2">
      <c r="B27" s="387" t="s">
        <v>407</v>
      </c>
      <c r="C27" s="388" t="s">
        <v>90</v>
      </c>
      <c r="D27" s="388" t="s">
        <v>90</v>
      </c>
      <c r="E27" s="388" t="s">
        <v>90</v>
      </c>
      <c r="F27" s="388" t="s">
        <v>90</v>
      </c>
      <c r="G27" s="388" t="s">
        <v>90</v>
      </c>
      <c r="H27" s="388" t="s">
        <v>90</v>
      </c>
      <c r="I27" s="388" t="s">
        <v>90</v>
      </c>
      <c r="J27" s="407"/>
      <c r="K27" s="408"/>
      <c r="L27" s="409"/>
      <c r="M27" s="372"/>
    </row>
    <row r="28" spans="2:17" x14ac:dyDescent="0.2">
      <c r="B28" s="387" t="s">
        <v>36</v>
      </c>
      <c r="C28" s="388" t="s">
        <v>90</v>
      </c>
      <c r="D28" s="388" t="s">
        <v>90</v>
      </c>
      <c r="E28" s="388" t="s">
        <v>90</v>
      </c>
      <c r="F28" s="388" t="s">
        <v>90</v>
      </c>
      <c r="G28" s="388" t="s">
        <v>90</v>
      </c>
      <c r="H28" s="388" t="s">
        <v>90</v>
      </c>
      <c r="I28" s="388" t="s">
        <v>90</v>
      </c>
      <c r="J28" s="407"/>
      <c r="K28" s="408"/>
      <c r="L28" s="409"/>
      <c r="M28" s="372"/>
    </row>
    <row r="29" spans="2:17" x14ac:dyDescent="0.2">
      <c r="B29" s="387" t="s">
        <v>3319</v>
      </c>
      <c r="C29" s="388" t="s">
        <v>90</v>
      </c>
      <c r="D29" s="388" t="s">
        <v>90</v>
      </c>
      <c r="E29" s="388" t="s">
        <v>90</v>
      </c>
      <c r="F29" s="388" t="s">
        <v>90</v>
      </c>
      <c r="G29" s="388" t="s">
        <v>90</v>
      </c>
      <c r="H29" s="388" t="s">
        <v>90</v>
      </c>
      <c r="I29" s="388" t="s">
        <v>90</v>
      </c>
      <c r="J29" s="407"/>
      <c r="K29" s="408"/>
      <c r="L29" s="409"/>
      <c r="M29" s="372"/>
    </row>
    <row r="30" spans="2:17" x14ac:dyDescent="0.2">
      <c r="B30" s="387" t="s">
        <v>3320</v>
      </c>
      <c r="C30" s="388" t="s">
        <v>90</v>
      </c>
      <c r="D30" s="388" t="s">
        <v>90</v>
      </c>
      <c r="E30" s="388" t="s">
        <v>90</v>
      </c>
      <c r="F30" s="388" t="s">
        <v>90</v>
      </c>
      <c r="G30" s="388" t="s">
        <v>90</v>
      </c>
      <c r="H30" s="388" t="s">
        <v>90</v>
      </c>
      <c r="I30" s="388" t="s">
        <v>90</v>
      </c>
      <c r="J30" s="407"/>
      <c r="K30" s="408"/>
      <c r="L30" s="409"/>
      <c r="M30" s="372"/>
    </row>
    <row r="31" spans="2:17" x14ac:dyDescent="0.2">
      <c r="B31" s="387" t="s">
        <v>2294</v>
      </c>
      <c r="C31" s="388" t="s">
        <v>90</v>
      </c>
      <c r="D31" s="388" t="s">
        <v>90</v>
      </c>
      <c r="E31" s="388" t="s">
        <v>90</v>
      </c>
      <c r="F31" s="388" t="s">
        <v>90</v>
      </c>
      <c r="G31" s="388" t="s">
        <v>90</v>
      </c>
      <c r="H31" s="388" t="s">
        <v>90</v>
      </c>
      <c r="I31" s="388" t="s">
        <v>90</v>
      </c>
      <c r="J31" s="407"/>
      <c r="K31" s="408"/>
      <c r="L31" s="409"/>
      <c r="M31" s="372"/>
    </row>
    <row r="32" spans="2:17" x14ac:dyDescent="0.2">
      <c r="B32" s="387" t="s">
        <v>410</v>
      </c>
      <c r="C32" s="388" t="s">
        <v>90</v>
      </c>
      <c r="D32" s="388" t="s">
        <v>90</v>
      </c>
      <c r="E32" s="388" t="s">
        <v>90</v>
      </c>
      <c r="F32" s="388" t="s">
        <v>90</v>
      </c>
      <c r="G32" s="388" t="s">
        <v>90</v>
      </c>
      <c r="H32" s="388" t="s">
        <v>90</v>
      </c>
      <c r="I32" s="388" t="s">
        <v>90</v>
      </c>
      <c r="J32" s="407"/>
      <c r="K32" s="408"/>
      <c r="L32" s="409"/>
      <c r="M32" s="372"/>
    </row>
    <row r="33" spans="2:13" x14ac:dyDescent="0.2">
      <c r="B33" s="387" t="s">
        <v>411</v>
      </c>
      <c r="C33" s="388" t="s">
        <v>90</v>
      </c>
      <c r="D33" s="388" t="s">
        <v>90</v>
      </c>
      <c r="E33" s="388" t="s">
        <v>90</v>
      </c>
      <c r="F33" s="388" t="s">
        <v>90</v>
      </c>
      <c r="G33" s="388" t="s">
        <v>90</v>
      </c>
      <c r="H33" s="388" t="s">
        <v>90</v>
      </c>
      <c r="I33" s="388" t="s">
        <v>90</v>
      </c>
      <c r="J33" s="407"/>
      <c r="K33" s="408"/>
      <c r="L33" s="409"/>
      <c r="M33" s="372"/>
    </row>
    <row r="34" spans="2:13" x14ac:dyDescent="0.2">
      <c r="B34" s="387" t="s">
        <v>413</v>
      </c>
      <c r="C34" s="388" t="s">
        <v>90</v>
      </c>
      <c r="D34" s="388" t="s">
        <v>90</v>
      </c>
      <c r="E34" s="388" t="s">
        <v>90</v>
      </c>
      <c r="F34" s="388" t="s">
        <v>90</v>
      </c>
      <c r="G34" s="388" t="s">
        <v>90</v>
      </c>
      <c r="H34" s="388" t="s">
        <v>90</v>
      </c>
      <c r="I34" s="388" t="s">
        <v>90</v>
      </c>
      <c r="J34" s="407"/>
      <c r="K34" s="408"/>
      <c r="L34" s="409"/>
      <c r="M34" s="372"/>
    </row>
    <row r="35" spans="2:13" x14ac:dyDescent="0.2">
      <c r="B35" s="387" t="s">
        <v>37</v>
      </c>
      <c r="C35" s="388" t="s">
        <v>90</v>
      </c>
      <c r="D35" s="388" t="s">
        <v>90</v>
      </c>
      <c r="E35" s="388" t="s">
        <v>90</v>
      </c>
      <c r="F35" s="388" t="s">
        <v>90</v>
      </c>
      <c r="G35" s="388" t="s">
        <v>90</v>
      </c>
      <c r="H35" s="388" t="s">
        <v>90</v>
      </c>
      <c r="I35" s="388" t="s">
        <v>90</v>
      </c>
      <c r="J35" s="407"/>
      <c r="K35" s="408"/>
      <c r="L35" s="409"/>
      <c r="M35" s="372"/>
    </row>
    <row r="36" spans="2:13" x14ac:dyDescent="0.2">
      <c r="B36" s="387" t="s">
        <v>38</v>
      </c>
      <c r="C36" s="388" t="s">
        <v>90</v>
      </c>
      <c r="D36" s="388" t="s">
        <v>90</v>
      </c>
      <c r="E36" s="388" t="s">
        <v>90</v>
      </c>
      <c r="F36" s="388" t="s">
        <v>90</v>
      </c>
      <c r="G36" s="388" t="s">
        <v>90</v>
      </c>
      <c r="H36" s="388" t="s">
        <v>90</v>
      </c>
      <c r="I36" s="388" t="s">
        <v>90</v>
      </c>
      <c r="J36" s="407"/>
      <c r="K36" s="408"/>
      <c r="L36" s="409"/>
      <c r="M36" s="372"/>
    </row>
    <row r="37" spans="2:13" x14ac:dyDescent="0.2">
      <c r="B37" s="387" t="s">
        <v>372</v>
      </c>
      <c r="C37" s="388" t="s">
        <v>90</v>
      </c>
      <c r="D37" s="388" t="s">
        <v>90</v>
      </c>
      <c r="E37" s="388" t="s">
        <v>90</v>
      </c>
      <c r="F37" s="388" t="s">
        <v>90</v>
      </c>
      <c r="G37" s="388" t="s">
        <v>90</v>
      </c>
      <c r="H37" s="388" t="s">
        <v>90</v>
      </c>
      <c r="I37" s="388" t="s">
        <v>90</v>
      </c>
      <c r="J37" s="407"/>
      <c r="K37" s="408"/>
      <c r="L37" s="409"/>
      <c r="M37" s="372"/>
    </row>
    <row r="38" spans="2:13" x14ac:dyDescent="0.2">
      <c r="B38" s="387" t="s">
        <v>2295</v>
      </c>
      <c r="C38" s="388" t="s">
        <v>90</v>
      </c>
      <c r="D38" s="388" t="s">
        <v>90</v>
      </c>
      <c r="E38" s="388" t="s">
        <v>90</v>
      </c>
      <c r="F38" s="388" t="s">
        <v>90</v>
      </c>
      <c r="G38" s="388" t="s">
        <v>90</v>
      </c>
      <c r="H38" s="388" t="s">
        <v>90</v>
      </c>
      <c r="I38" s="388" t="s">
        <v>90</v>
      </c>
      <c r="J38" s="407"/>
      <c r="K38" s="408"/>
      <c r="L38" s="409"/>
      <c r="M38" s="372"/>
    </row>
    <row r="39" spans="2:13" x14ac:dyDescent="0.2">
      <c r="B39" s="387" t="s">
        <v>40</v>
      </c>
      <c r="C39" s="388" t="s">
        <v>90</v>
      </c>
      <c r="D39" s="388" t="s">
        <v>90</v>
      </c>
      <c r="E39" s="388" t="s">
        <v>90</v>
      </c>
      <c r="F39" s="388" t="s">
        <v>90</v>
      </c>
      <c r="G39" s="388" t="s">
        <v>90</v>
      </c>
      <c r="H39" s="388" t="s">
        <v>90</v>
      </c>
      <c r="I39" s="388" t="s">
        <v>90</v>
      </c>
      <c r="J39" s="407"/>
      <c r="K39" s="408"/>
      <c r="L39" s="409"/>
      <c r="M39" s="372"/>
    </row>
    <row r="40" spans="2:13" x14ac:dyDescent="0.2">
      <c r="B40" s="387" t="s">
        <v>41</v>
      </c>
      <c r="C40" s="388" t="s">
        <v>90</v>
      </c>
      <c r="D40" s="388" t="s">
        <v>90</v>
      </c>
      <c r="E40" s="388" t="s">
        <v>90</v>
      </c>
      <c r="F40" s="388" t="s">
        <v>90</v>
      </c>
      <c r="G40" s="388" t="s">
        <v>90</v>
      </c>
      <c r="H40" s="388" t="s">
        <v>90</v>
      </c>
      <c r="I40" s="388" t="s">
        <v>90</v>
      </c>
      <c r="J40" s="407"/>
      <c r="K40" s="408"/>
      <c r="L40" s="409"/>
      <c r="M40" s="372"/>
    </row>
    <row r="41" spans="2:13" x14ac:dyDescent="0.2">
      <c r="B41" s="387" t="s">
        <v>2296</v>
      </c>
      <c r="C41" s="388" t="s">
        <v>90</v>
      </c>
      <c r="D41" s="388" t="s">
        <v>90</v>
      </c>
      <c r="E41" s="388" t="s">
        <v>90</v>
      </c>
      <c r="F41" s="388" t="s">
        <v>90</v>
      </c>
      <c r="G41" s="388" t="s">
        <v>90</v>
      </c>
      <c r="H41" s="388" t="s">
        <v>90</v>
      </c>
      <c r="I41" s="388" t="s">
        <v>90</v>
      </c>
      <c r="J41" s="407"/>
      <c r="K41" s="408"/>
      <c r="L41" s="409"/>
      <c r="M41" s="372"/>
    </row>
    <row r="42" spans="2:13" x14ac:dyDescent="0.2">
      <c r="B42" s="387" t="s">
        <v>42</v>
      </c>
      <c r="C42" s="388" t="s">
        <v>90</v>
      </c>
      <c r="D42" s="388" t="s">
        <v>90</v>
      </c>
      <c r="E42" s="388" t="s">
        <v>90</v>
      </c>
      <c r="F42" s="388" t="s">
        <v>90</v>
      </c>
      <c r="G42" s="388" t="s">
        <v>90</v>
      </c>
      <c r="H42" s="388" t="s">
        <v>90</v>
      </c>
      <c r="I42" s="388" t="s">
        <v>90</v>
      </c>
      <c r="J42" s="407"/>
      <c r="K42" s="408"/>
      <c r="L42" s="409"/>
      <c r="M42" s="372"/>
    </row>
    <row r="43" spans="2:13" x14ac:dyDescent="0.2">
      <c r="B43" s="387" t="s">
        <v>43</v>
      </c>
      <c r="C43" s="388" t="s">
        <v>90</v>
      </c>
      <c r="D43" s="388" t="s">
        <v>90</v>
      </c>
      <c r="E43" s="388" t="s">
        <v>90</v>
      </c>
      <c r="F43" s="388" t="s">
        <v>90</v>
      </c>
      <c r="G43" s="388" t="s">
        <v>90</v>
      </c>
      <c r="H43" s="388" t="s">
        <v>90</v>
      </c>
      <c r="I43" s="388" t="s">
        <v>90</v>
      </c>
      <c r="J43" s="407"/>
      <c r="K43" s="408"/>
      <c r="L43" s="409"/>
      <c r="M43" s="372"/>
    </row>
    <row r="44" spans="2:13" x14ac:dyDescent="0.2">
      <c r="B44" s="387" t="s">
        <v>44</v>
      </c>
      <c r="C44" s="388" t="s">
        <v>90</v>
      </c>
      <c r="D44" s="388" t="s">
        <v>90</v>
      </c>
      <c r="E44" s="388" t="s">
        <v>90</v>
      </c>
      <c r="F44" s="388" t="s">
        <v>90</v>
      </c>
      <c r="G44" s="388" t="s">
        <v>90</v>
      </c>
      <c r="H44" s="388" t="s">
        <v>90</v>
      </c>
      <c r="I44" s="388" t="s">
        <v>90</v>
      </c>
      <c r="J44" s="407"/>
      <c r="K44" s="408"/>
      <c r="L44" s="409"/>
      <c r="M44" s="372"/>
    </row>
    <row r="45" spans="2:13" x14ac:dyDescent="0.2">
      <c r="B45" s="387" t="s">
        <v>2341</v>
      </c>
      <c r="C45" s="388" t="s">
        <v>90</v>
      </c>
      <c r="D45" s="388" t="s">
        <v>90</v>
      </c>
      <c r="E45" s="388" t="s">
        <v>90</v>
      </c>
      <c r="F45" s="388" t="s">
        <v>90</v>
      </c>
      <c r="G45" s="388" t="s">
        <v>90</v>
      </c>
      <c r="H45" s="388" t="s">
        <v>90</v>
      </c>
      <c r="I45" s="388" t="s">
        <v>90</v>
      </c>
      <c r="J45" s="407"/>
      <c r="K45" s="408"/>
      <c r="L45" s="409"/>
      <c r="M45" s="372"/>
    </row>
    <row r="46" spans="2:13" x14ac:dyDescent="0.2">
      <c r="B46" s="387" t="s">
        <v>421</v>
      </c>
      <c r="C46" s="388" t="s">
        <v>90</v>
      </c>
      <c r="D46" s="388" t="s">
        <v>90</v>
      </c>
      <c r="E46" s="388" t="s">
        <v>90</v>
      </c>
      <c r="F46" s="388" t="s">
        <v>90</v>
      </c>
      <c r="G46" s="388" t="s">
        <v>90</v>
      </c>
      <c r="H46" s="388" t="s">
        <v>90</v>
      </c>
      <c r="I46" s="388" t="s">
        <v>90</v>
      </c>
      <c r="J46" s="407"/>
      <c r="K46" s="408"/>
      <c r="L46" s="409"/>
      <c r="M46" s="372"/>
    </row>
    <row r="47" spans="2:13" x14ac:dyDescent="0.2">
      <c r="B47" s="387" t="s">
        <v>45</v>
      </c>
      <c r="C47" s="388" t="s">
        <v>90</v>
      </c>
      <c r="D47" s="388" t="s">
        <v>90</v>
      </c>
      <c r="E47" s="388" t="s">
        <v>90</v>
      </c>
      <c r="F47" s="388" t="s">
        <v>90</v>
      </c>
      <c r="G47" s="388" t="s">
        <v>90</v>
      </c>
      <c r="H47" s="388" t="s">
        <v>90</v>
      </c>
      <c r="I47" s="388" t="s">
        <v>90</v>
      </c>
      <c r="J47" s="407"/>
      <c r="K47" s="408"/>
      <c r="L47" s="409"/>
      <c r="M47" s="372"/>
    </row>
    <row r="48" spans="2:13" x14ac:dyDescent="0.2">
      <c r="B48" s="387" t="s">
        <v>422</v>
      </c>
      <c r="C48" s="388" t="s">
        <v>90</v>
      </c>
      <c r="D48" s="388" t="s">
        <v>90</v>
      </c>
      <c r="E48" s="388" t="s">
        <v>90</v>
      </c>
      <c r="F48" s="388" t="s">
        <v>90</v>
      </c>
      <c r="G48" s="388" t="s">
        <v>90</v>
      </c>
      <c r="H48" s="388" t="s">
        <v>90</v>
      </c>
      <c r="I48" s="388" t="s">
        <v>90</v>
      </c>
      <c r="J48" s="407"/>
      <c r="K48" s="408"/>
      <c r="L48" s="409"/>
      <c r="M48" s="372"/>
    </row>
    <row r="49" spans="2:13" x14ac:dyDescent="0.2">
      <c r="B49" s="387" t="s">
        <v>46</v>
      </c>
      <c r="C49" s="388" t="s">
        <v>90</v>
      </c>
      <c r="D49" s="388" t="s">
        <v>90</v>
      </c>
      <c r="E49" s="388" t="s">
        <v>90</v>
      </c>
      <c r="F49" s="388" t="s">
        <v>90</v>
      </c>
      <c r="G49" s="388" t="s">
        <v>90</v>
      </c>
      <c r="H49" s="388" t="s">
        <v>90</v>
      </c>
      <c r="I49" s="388" t="s">
        <v>90</v>
      </c>
      <c r="J49" s="407"/>
      <c r="K49" s="408"/>
      <c r="L49" s="409"/>
      <c r="M49" s="372"/>
    </row>
    <row r="50" spans="2:13" x14ac:dyDescent="0.2">
      <c r="B50" s="387" t="s">
        <v>2345</v>
      </c>
      <c r="C50" s="388" t="s">
        <v>90</v>
      </c>
      <c r="D50" s="388" t="s">
        <v>90</v>
      </c>
      <c r="E50" s="388" t="s">
        <v>90</v>
      </c>
      <c r="F50" s="388" t="s">
        <v>90</v>
      </c>
      <c r="G50" s="388" t="s">
        <v>90</v>
      </c>
      <c r="H50" s="388" t="s">
        <v>90</v>
      </c>
      <c r="I50" s="388" t="s">
        <v>90</v>
      </c>
      <c r="J50" s="407"/>
      <c r="K50" s="408"/>
      <c r="L50" s="409"/>
      <c r="M50" s="372"/>
    </row>
    <row r="51" spans="2:13" x14ac:dyDescent="0.2">
      <c r="B51" s="387" t="s">
        <v>424</v>
      </c>
      <c r="C51" s="388" t="s">
        <v>90</v>
      </c>
      <c r="D51" s="388" t="s">
        <v>90</v>
      </c>
      <c r="E51" s="388" t="s">
        <v>90</v>
      </c>
      <c r="F51" s="388" t="s">
        <v>90</v>
      </c>
      <c r="G51" s="388" t="s">
        <v>90</v>
      </c>
      <c r="H51" s="388" t="s">
        <v>90</v>
      </c>
      <c r="I51" s="388" t="s">
        <v>90</v>
      </c>
      <c r="J51" s="407"/>
      <c r="K51" s="408"/>
      <c r="L51" s="409"/>
      <c r="M51" s="372"/>
    </row>
    <row r="52" spans="2:13" x14ac:dyDescent="0.2">
      <c r="B52" s="387" t="s">
        <v>47</v>
      </c>
      <c r="C52" s="388" t="s">
        <v>90</v>
      </c>
      <c r="D52" s="388" t="s">
        <v>90</v>
      </c>
      <c r="E52" s="388" t="s">
        <v>90</v>
      </c>
      <c r="F52" s="388" t="s">
        <v>90</v>
      </c>
      <c r="G52" s="388" t="s">
        <v>90</v>
      </c>
      <c r="H52" s="388" t="s">
        <v>90</v>
      </c>
      <c r="I52" s="388" t="s">
        <v>90</v>
      </c>
      <c r="J52" s="407"/>
      <c r="K52" s="408"/>
      <c r="L52" s="409"/>
      <c r="M52" s="372"/>
    </row>
    <row r="53" spans="2:13" x14ac:dyDescent="0.2">
      <c r="B53" s="387" t="s">
        <v>2297</v>
      </c>
      <c r="C53" s="388" t="s">
        <v>90</v>
      </c>
      <c r="D53" s="388" t="s">
        <v>90</v>
      </c>
      <c r="E53" s="388" t="s">
        <v>90</v>
      </c>
      <c r="F53" s="388" t="s">
        <v>90</v>
      </c>
      <c r="G53" s="388" t="s">
        <v>90</v>
      </c>
      <c r="H53" s="388" t="s">
        <v>90</v>
      </c>
      <c r="I53" s="388" t="s">
        <v>90</v>
      </c>
      <c r="J53" s="407"/>
      <c r="K53" s="408"/>
      <c r="L53" s="409"/>
      <c r="M53" s="372"/>
    </row>
    <row r="54" spans="2:13" x14ac:dyDescent="0.2">
      <c r="B54" s="387" t="s">
        <v>2342</v>
      </c>
      <c r="C54" s="388" t="s">
        <v>90</v>
      </c>
      <c r="D54" s="388" t="s">
        <v>90</v>
      </c>
      <c r="E54" s="388" t="s">
        <v>90</v>
      </c>
      <c r="F54" s="388" t="s">
        <v>90</v>
      </c>
      <c r="G54" s="388" t="s">
        <v>90</v>
      </c>
      <c r="H54" s="388" t="s">
        <v>90</v>
      </c>
      <c r="I54" s="388" t="s">
        <v>90</v>
      </c>
      <c r="J54" s="407"/>
      <c r="K54" s="408"/>
      <c r="L54" s="409"/>
      <c r="M54" s="372"/>
    </row>
    <row r="55" spans="2:13" x14ac:dyDescent="0.2">
      <c r="B55" s="387" t="s">
        <v>72</v>
      </c>
      <c r="C55" s="388" t="s">
        <v>90</v>
      </c>
      <c r="D55" s="388" t="s">
        <v>90</v>
      </c>
      <c r="E55" s="388" t="s">
        <v>90</v>
      </c>
      <c r="F55" s="388" t="s">
        <v>90</v>
      </c>
      <c r="G55" s="388" t="s">
        <v>90</v>
      </c>
      <c r="H55" s="388" t="s">
        <v>90</v>
      </c>
      <c r="I55" s="388" t="s">
        <v>90</v>
      </c>
      <c r="J55" s="407"/>
      <c r="K55" s="408"/>
      <c r="L55" s="409"/>
      <c r="M55" s="372"/>
    </row>
    <row r="56" spans="2:13" x14ac:dyDescent="0.2">
      <c r="B56" s="387" t="s">
        <v>86</v>
      </c>
      <c r="C56" s="388" t="s">
        <v>90</v>
      </c>
      <c r="D56" s="388" t="s">
        <v>90</v>
      </c>
      <c r="E56" s="388" t="s">
        <v>90</v>
      </c>
      <c r="F56" s="388" t="s">
        <v>90</v>
      </c>
      <c r="G56" s="388" t="s">
        <v>90</v>
      </c>
      <c r="H56" s="388" t="s">
        <v>90</v>
      </c>
      <c r="I56" s="388" t="s">
        <v>90</v>
      </c>
      <c r="J56" s="407"/>
      <c r="K56" s="408"/>
      <c r="L56" s="409"/>
      <c r="M56" s="372"/>
    </row>
    <row r="57" spans="2:13" x14ac:dyDescent="0.2">
      <c r="B57" s="387" t="s">
        <v>48</v>
      </c>
      <c r="C57" s="388" t="s">
        <v>90</v>
      </c>
      <c r="D57" s="388" t="s">
        <v>90</v>
      </c>
      <c r="E57" s="388" t="s">
        <v>90</v>
      </c>
      <c r="F57" s="388" t="s">
        <v>90</v>
      </c>
      <c r="G57" s="388" t="s">
        <v>90</v>
      </c>
      <c r="H57" s="388" t="s">
        <v>90</v>
      </c>
      <c r="I57" s="388" t="s">
        <v>90</v>
      </c>
      <c r="J57" s="407"/>
      <c r="K57" s="408"/>
      <c r="L57" s="409"/>
      <c r="M57" s="372"/>
    </row>
    <row r="58" spans="2:13" x14ac:dyDescent="0.2">
      <c r="B58" s="387" t="s">
        <v>49</v>
      </c>
      <c r="C58" s="388" t="s">
        <v>90</v>
      </c>
      <c r="D58" s="388" t="s">
        <v>90</v>
      </c>
      <c r="E58" s="388" t="s">
        <v>90</v>
      </c>
      <c r="F58" s="388" t="s">
        <v>90</v>
      </c>
      <c r="G58" s="388" t="s">
        <v>90</v>
      </c>
      <c r="H58" s="388" t="s">
        <v>90</v>
      </c>
      <c r="I58" s="388" t="s">
        <v>90</v>
      </c>
      <c r="J58" s="407"/>
      <c r="K58" s="408"/>
      <c r="L58" s="409"/>
      <c r="M58" s="372"/>
    </row>
    <row r="59" spans="2:13" x14ac:dyDescent="0.2">
      <c r="B59" s="387" t="s">
        <v>2299</v>
      </c>
      <c r="C59" s="388" t="s">
        <v>90</v>
      </c>
      <c r="D59" s="388" t="s">
        <v>90</v>
      </c>
      <c r="E59" s="388" t="s">
        <v>90</v>
      </c>
      <c r="F59" s="388" t="s">
        <v>90</v>
      </c>
      <c r="G59" s="388" t="s">
        <v>90</v>
      </c>
      <c r="H59" s="388" t="s">
        <v>90</v>
      </c>
      <c r="I59" s="388" t="s">
        <v>90</v>
      </c>
      <c r="J59" s="407"/>
      <c r="K59" s="408"/>
      <c r="L59" s="409"/>
      <c r="M59" s="372"/>
    </row>
    <row r="60" spans="2:13" x14ac:dyDescent="0.2">
      <c r="B60" s="387" t="s">
        <v>2300</v>
      </c>
      <c r="C60" s="388" t="s">
        <v>90</v>
      </c>
      <c r="D60" s="388" t="s">
        <v>90</v>
      </c>
      <c r="E60" s="388" t="s">
        <v>90</v>
      </c>
      <c r="F60" s="388" t="s">
        <v>90</v>
      </c>
      <c r="G60" s="388" t="s">
        <v>90</v>
      </c>
      <c r="H60" s="388" t="s">
        <v>90</v>
      </c>
      <c r="I60" s="388" t="s">
        <v>90</v>
      </c>
      <c r="J60" s="407"/>
      <c r="K60" s="408"/>
      <c r="L60" s="409"/>
      <c r="M60" s="372"/>
    </row>
    <row r="61" spans="2:13" x14ac:dyDescent="0.2">
      <c r="B61" s="387" t="s">
        <v>2301</v>
      </c>
      <c r="C61" s="388" t="s">
        <v>90</v>
      </c>
      <c r="D61" s="388" t="s">
        <v>90</v>
      </c>
      <c r="E61" s="388" t="s">
        <v>90</v>
      </c>
      <c r="F61" s="388" t="s">
        <v>90</v>
      </c>
      <c r="G61" s="388" t="s">
        <v>90</v>
      </c>
      <c r="H61" s="388" t="s">
        <v>90</v>
      </c>
      <c r="I61" s="388" t="s">
        <v>90</v>
      </c>
      <c r="J61" s="407"/>
      <c r="K61" s="408"/>
      <c r="L61" s="409"/>
      <c r="M61" s="372"/>
    </row>
    <row r="62" spans="2:13" x14ac:dyDescent="0.2">
      <c r="B62" s="387" t="s">
        <v>2302</v>
      </c>
      <c r="C62" s="388" t="s">
        <v>90</v>
      </c>
      <c r="D62" s="388" t="s">
        <v>90</v>
      </c>
      <c r="E62" s="388" t="s">
        <v>90</v>
      </c>
      <c r="F62" s="388" t="s">
        <v>90</v>
      </c>
      <c r="G62" s="388" t="s">
        <v>90</v>
      </c>
      <c r="H62" s="388" t="s">
        <v>90</v>
      </c>
      <c r="I62" s="388" t="s">
        <v>90</v>
      </c>
      <c r="J62" s="407"/>
      <c r="K62" s="408"/>
      <c r="L62" s="409"/>
      <c r="M62" s="372"/>
    </row>
    <row r="63" spans="2:13" x14ac:dyDescent="0.2">
      <c r="B63" s="387" t="s">
        <v>2303</v>
      </c>
      <c r="C63" s="388" t="s">
        <v>90</v>
      </c>
      <c r="D63" s="388" t="s">
        <v>90</v>
      </c>
      <c r="E63" s="388" t="s">
        <v>90</v>
      </c>
      <c r="F63" s="388" t="s">
        <v>90</v>
      </c>
      <c r="G63" s="388" t="s">
        <v>90</v>
      </c>
      <c r="H63" s="388" t="s">
        <v>90</v>
      </c>
      <c r="I63" s="388" t="s">
        <v>90</v>
      </c>
      <c r="J63" s="407"/>
      <c r="K63" s="408"/>
      <c r="L63" s="409"/>
      <c r="M63" s="372"/>
    </row>
    <row r="64" spans="2:13" x14ac:dyDescent="0.2">
      <c r="B64" s="387" t="s">
        <v>2304</v>
      </c>
      <c r="C64" s="388" t="s">
        <v>90</v>
      </c>
      <c r="D64" s="388" t="s">
        <v>90</v>
      </c>
      <c r="E64" s="388" t="s">
        <v>90</v>
      </c>
      <c r="F64" s="388" t="s">
        <v>90</v>
      </c>
      <c r="G64" s="388" t="s">
        <v>90</v>
      </c>
      <c r="H64" s="388" t="s">
        <v>90</v>
      </c>
      <c r="I64" s="388" t="s">
        <v>90</v>
      </c>
      <c r="J64" s="407"/>
      <c r="K64" s="408"/>
      <c r="L64" s="409"/>
      <c r="M64" s="372"/>
    </row>
    <row r="65" spans="2:13" x14ac:dyDescent="0.2">
      <c r="B65" s="387" t="s">
        <v>426</v>
      </c>
      <c r="C65" s="388" t="s">
        <v>90</v>
      </c>
      <c r="D65" s="388" t="s">
        <v>90</v>
      </c>
      <c r="E65" s="388" t="s">
        <v>90</v>
      </c>
      <c r="F65" s="388" t="s">
        <v>90</v>
      </c>
      <c r="G65" s="388" t="s">
        <v>90</v>
      </c>
      <c r="H65" s="388" t="s">
        <v>90</v>
      </c>
      <c r="I65" s="388" t="s">
        <v>90</v>
      </c>
      <c r="J65" s="407"/>
      <c r="K65" s="408"/>
      <c r="L65" s="409"/>
      <c r="M65" s="372"/>
    </row>
    <row r="66" spans="2:13" x14ac:dyDescent="0.2">
      <c r="B66" s="387" t="s">
        <v>50</v>
      </c>
      <c r="C66" s="388" t="s">
        <v>90</v>
      </c>
      <c r="D66" s="388" t="s">
        <v>90</v>
      </c>
      <c r="E66" s="388" t="s">
        <v>90</v>
      </c>
      <c r="F66" s="388" t="s">
        <v>90</v>
      </c>
      <c r="G66" s="388" t="s">
        <v>90</v>
      </c>
      <c r="H66" s="388" t="s">
        <v>90</v>
      </c>
      <c r="I66" s="388" t="s">
        <v>90</v>
      </c>
      <c r="J66" s="407"/>
      <c r="K66" s="408"/>
      <c r="L66" s="409"/>
      <c r="M66" s="372"/>
    </row>
    <row r="67" spans="2:13" x14ac:dyDescent="0.2">
      <c r="B67" s="387" t="s">
        <v>51</v>
      </c>
      <c r="C67" s="388" t="s">
        <v>90</v>
      </c>
      <c r="D67" s="388" t="s">
        <v>90</v>
      </c>
      <c r="E67" s="388" t="s">
        <v>90</v>
      </c>
      <c r="F67" s="388" t="s">
        <v>90</v>
      </c>
      <c r="G67" s="388" t="s">
        <v>90</v>
      </c>
      <c r="H67" s="388" t="s">
        <v>90</v>
      </c>
      <c r="I67" s="388" t="s">
        <v>90</v>
      </c>
      <c r="J67" s="407"/>
      <c r="K67" s="408"/>
      <c r="L67" s="409"/>
      <c r="M67" s="372"/>
    </row>
    <row r="68" spans="2:13" x14ac:dyDescent="0.2">
      <c r="B68" s="387" t="s">
        <v>2305</v>
      </c>
      <c r="C68" s="388" t="s">
        <v>90</v>
      </c>
      <c r="D68" s="388" t="s">
        <v>90</v>
      </c>
      <c r="E68" s="388" t="s">
        <v>90</v>
      </c>
      <c r="F68" s="388" t="s">
        <v>90</v>
      </c>
      <c r="G68" s="388" t="s">
        <v>90</v>
      </c>
      <c r="H68" s="388" t="s">
        <v>90</v>
      </c>
      <c r="I68" s="388" t="s">
        <v>90</v>
      </c>
      <c r="J68" s="407"/>
      <c r="K68" s="408"/>
      <c r="L68" s="409"/>
      <c r="M68" s="372"/>
    </row>
    <row r="69" spans="2:13" x14ac:dyDescent="0.2">
      <c r="B69" s="387" t="s">
        <v>448</v>
      </c>
      <c r="C69" s="388" t="s">
        <v>90</v>
      </c>
      <c r="D69" s="388" t="s">
        <v>90</v>
      </c>
      <c r="E69" s="388" t="s">
        <v>90</v>
      </c>
      <c r="F69" s="388" t="s">
        <v>90</v>
      </c>
      <c r="G69" s="388" t="s">
        <v>90</v>
      </c>
      <c r="H69" s="388" t="s">
        <v>90</v>
      </c>
      <c r="I69" s="388" t="s">
        <v>90</v>
      </c>
      <c r="J69" s="407"/>
      <c r="K69" s="408"/>
      <c r="L69" s="409"/>
      <c r="M69" s="372"/>
    </row>
    <row r="70" spans="2:13" x14ac:dyDescent="0.2">
      <c r="B70" s="387" t="s">
        <v>427</v>
      </c>
      <c r="C70" s="388" t="s">
        <v>90</v>
      </c>
      <c r="D70" s="388" t="s">
        <v>90</v>
      </c>
      <c r="E70" s="388" t="s">
        <v>90</v>
      </c>
      <c r="F70" s="388" t="s">
        <v>90</v>
      </c>
      <c r="G70" s="388" t="s">
        <v>90</v>
      </c>
      <c r="H70" s="388" t="s">
        <v>90</v>
      </c>
      <c r="I70" s="388" t="s">
        <v>90</v>
      </c>
      <c r="J70" s="407"/>
      <c r="K70" s="408"/>
      <c r="L70" s="409"/>
      <c r="M70" s="372"/>
    </row>
    <row r="71" spans="2:13" x14ac:dyDescent="0.2">
      <c r="B71" s="387" t="s">
        <v>428</v>
      </c>
      <c r="C71" s="388" t="s">
        <v>90</v>
      </c>
      <c r="D71" s="388" t="s">
        <v>90</v>
      </c>
      <c r="E71" s="388" t="s">
        <v>90</v>
      </c>
      <c r="F71" s="388" t="s">
        <v>90</v>
      </c>
      <c r="G71" s="388" t="s">
        <v>90</v>
      </c>
      <c r="H71" s="388" t="s">
        <v>90</v>
      </c>
      <c r="I71" s="388" t="s">
        <v>90</v>
      </c>
      <c r="J71" s="407"/>
      <c r="K71" s="408"/>
      <c r="L71" s="409"/>
      <c r="M71" s="372"/>
    </row>
    <row r="72" spans="2:13" x14ac:dyDescent="0.2">
      <c r="B72" s="387" t="s">
        <v>188</v>
      </c>
      <c r="C72" s="388" t="s">
        <v>90</v>
      </c>
      <c r="D72" s="388" t="s">
        <v>90</v>
      </c>
      <c r="E72" s="388" t="s">
        <v>90</v>
      </c>
      <c r="F72" s="388" t="s">
        <v>90</v>
      </c>
      <c r="G72" s="388" t="s">
        <v>90</v>
      </c>
      <c r="H72" s="388" t="s">
        <v>90</v>
      </c>
      <c r="I72" s="388" t="s">
        <v>90</v>
      </c>
      <c r="J72" s="407"/>
      <c r="K72" s="408"/>
      <c r="L72" s="409"/>
      <c r="M72" s="372"/>
    </row>
    <row r="73" spans="2:13" x14ac:dyDescent="0.2">
      <c r="B73" s="410" t="s">
        <v>2307</v>
      </c>
      <c r="C73" s="388" t="s">
        <v>90</v>
      </c>
      <c r="D73" s="388" t="s">
        <v>90</v>
      </c>
      <c r="E73" s="388" t="s">
        <v>90</v>
      </c>
      <c r="F73" s="388" t="s">
        <v>90</v>
      </c>
      <c r="G73" s="388" t="s">
        <v>90</v>
      </c>
      <c r="H73" s="388" t="s">
        <v>90</v>
      </c>
      <c r="I73" s="388" t="s">
        <v>90</v>
      </c>
      <c r="J73" s="407"/>
      <c r="K73" s="408"/>
      <c r="L73" s="409"/>
      <c r="M73" s="372"/>
    </row>
    <row r="74" spans="2:13" x14ac:dyDescent="0.2">
      <c r="B74" s="410" t="s">
        <v>429</v>
      </c>
      <c r="C74" s="388" t="s">
        <v>90</v>
      </c>
      <c r="D74" s="388" t="s">
        <v>90</v>
      </c>
      <c r="E74" s="388" t="s">
        <v>90</v>
      </c>
      <c r="F74" s="388" t="s">
        <v>90</v>
      </c>
      <c r="G74" s="388" t="s">
        <v>90</v>
      </c>
      <c r="H74" s="388" t="s">
        <v>90</v>
      </c>
      <c r="I74" s="388" t="s">
        <v>90</v>
      </c>
      <c r="J74" s="407"/>
      <c r="K74" s="408"/>
      <c r="L74" s="409"/>
      <c r="M74" s="372"/>
    </row>
    <row r="75" spans="2:13" x14ac:dyDescent="0.2">
      <c r="B75" s="410" t="s">
        <v>2308</v>
      </c>
      <c r="C75" s="388" t="s">
        <v>90</v>
      </c>
      <c r="D75" s="388" t="s">
        <v>90</v>
      </c>
      <c r="E75" s="388" t="s">
        <v>90</v>
      </c>
      <c r="F75" s="388" t="s">
        <v>90</v>
      </c>
      <c r="G75" s="388" t="s">
        <v>90</v>
      </c>
      <c r="H75" s="388" t="s">
        <v>90</v>
      </c>
      <c r="I75" s="388" t="s">
        <v>90</v>
      </c>
      <c r="J75" s="407"/>
      <c r="K75" s="408"/>
      <c r="L75" s="409"/>
      <c r="M75" s="372"/>
    </row>
    <row r="76" spans="2:13" x14ac:dyDescent="0.2">
      <c r="B76" s="410" t="s">
        <v>2309</v>
      </c>
      <c r="C76" s="388" t="s">
        <v>90</v>
      </c>
      <c r="D76" s="388" t="s">
        <v>90</v>
      </c>
      <c r="E76" s="388" t="s">
        <v>90</v>
      </c>
      <c r="F76" s="388" t="s">
        <v>90</v>
      </c>
      <c r="G76" s="388" t="s">
        <v>90</v>
      </c>
      <c r="H76" s="388" t="s">
        <v>90</v>
      </c>
      <c r="I76" s="388" t="s">
        <v>90</v>
      </c>
      <c r="J76" s="407"/>
      <c r="K76" s="408"/>
      <c r="L76" s="409"/>
      <c r="M76" s="372"/>
    </row>
    <row r="77" spans="2:13" x14ac:dyDescent="0.2">
      <c r="B77" s="410" t="s">
        <v>2310</v>
      </c>
      <c r="C77" s="388" t="s">
        <v>90</v>
      </c>
      <c r="D77" s="388" t="s">
        <v>90</v>
      </c>
      <c r="E77" s="388" t="s">
        <v>90</v>
      </c>
      <c r="F77" s="388" t="s">
        <v>90</v>
      </c>
      <c r="G77" s="388" t="s">
        <v>90</v>
      </c>
      <c r="H77" s="388" t="s">
        <v>90</v>
      </c>
      <c r="I77" s="388" t="s">
        <v>90</v>
      </c>
      <c r="J77" s="407"/>
      <c r="K77" s="408"/>
      <c r="L77" s="409"/>
      <c r="M77" s="372"/>
    </row>
    <row r="78" spans="2:13" x14ac:dyDescent="0.2">
      <c r="B78" s="410" t="s">
        <v>2311</v>
      </c>
      <c r="C78" s="388" t="s">
        <v>90</v>
      </c>
      <c r="D78" s="388" t="s">
        <v>90</v>
      </c>
      <c r="E78" s="388" t="s">
        <v>90</v>
      </c>
      <c r="F78" s="388" t="s">
        <v>90</v>
      </c>
      <c r="G78" s="388" t="s">
        <v>90</v>
      </c>
      <c r="H78" s="388" t="s">
        <v>90</v>
      </c>
      <c r="I78" s="388" t="s">
        <v>90</v>
      </c>
      <c r="J78" s="407"/>
      <c r="K78" s="408"/>
      <c r="L78" s="409"/>
      <c r="M78" s="372"/>
    </row>
    <row r="79" spans="2:13" x14ac:dyDescent="0.2">
      <c r="B79" s="410" t="s">
        <v>2435</v>
      </c>
      <c r="C79" s="388" t="s">
        <v>90</v>
      </c>
      <c r="D79" s="388" t="s">
        <v>90</v>
      </c>
      <c r="E79" s="388" t="s">
        <v>90</v>
      </c>
      <c r="F79" s="388" t="s">
        <v>90</v>
      </c>
      <c r="G79" s="388" t="s">
        <v>90</v>
      </c>
      <c r="H79" s="388" t="s">
        <v>90</v>
      </c>
      <c r="I79" s="388" t="s">
        <v>90</v>
      </c>
      <c r="J79" s="407"/>
      <c r="K79" s="408"/>
      <c r="L79" s="409"/>
      <c r="M79" s="372"/>
    </row>
    <row r="80" spans="2:13" x14ac:dyDescent="0.2">
      <c r="B80" s="410" t="s">
        <v>2312</v>
      </c>
      <c r="C80" s="388" t="s">
        <v>90</v>
      </c>
      <c r="D80" s="388" t="s">
        <v>90</v>
      </c>
      <c r="E80" s="388" t="s">
        <v>90</v>
      </c>
      <c r="F80" s="388" t="s">
        <v>90</v>
      </c>
      <c r="G80" s="388" t="s">
        <v>90</v>
      </c>
      <c r="H80" s="388" t="s">
        <v>90</v>
      </c>
      <c r="I80" s="388" t="s">
        <v>90</v>
      </c>
      <c r="J80" s="407"/>
      <c r="K80" s="408"/>
      <c r="L80" s="409"/>
      <c r="M80" s="372"/>
    </row>
    <row r="81" spans="2:13" x14ac:dyDescent="0.2">
      <c r="B81" s="410" t="s">
        <v>2314</v>
      </c>
      <c r="C81" s="388" t="s">
        <v>90</v>
      </c>
      <c r="D81" s="388" t="s">
        <v>90</v>
      </c>
      <c r="E81" s="388" t="s">
        <v>90</v>
      </c>
      <c r="F81" s="388" t="s">
        <v>90</v>
      </c>
      <c r="G81" s="388" t="s">
        <v>90</v>
      </c>
      <c r="H81" s="388" t="s">
        <v>90</v>
      </c>
      <c r="I81" s="388" t="s">
        <v>90</v>
      </c>
      <c r="J81" s="407"/>
      <c r="K81" s="408"/>
      <c r="L81" s="409"/>
      <c r="M81" s="372"/>
    </row>
    <row r="82" spans="2:13" x14ac:dyDescent="0.2">
      <c r="B82" s="410" t="s">
        <v>430</v>
      </c>
      <c r="C82" s="388" t="s">
        <v>90</v>
      </c>
      <c r="D82" s="388" t="s">
        <v>90</v>
      </c>
      <c r="E82" s="388" t="s">
        <v>90</v>
      </c>
      <c r="F82" s="388" t="s">
        <v>90</v>
      </c>
      <c r="G82" s="388" t="s">
        <v>90</v>
      </c>
      <c r="H82" s="388" t="s">
        <v>90</v>
      </c>
      <c r="I82" s="388" t="s">
        <v>90</v>
      </c>
      <c r="J82" s="407"/>
      <c r="K82" s="408"/>
      <c r="L82" s="409"/>
      <c r="M82" s="372"/>
    </row>
    <row r="83" spans="2:13" x14ac:dyDescent="0.2">
      <c r="B83" s="410" t="s">
        <v>431</v>
      </c>
      <c r="C83" s="388" t="s">
        <v>90</v>
      </c>
      <c r="D83" s="388" t="s">
        <v>90</v>
      </c>
      <c r="E83" s="388" t="s">
        <v>90</v>
      </c>
      <c r="F83" s="388" t="s">
        <v>90</v>
      </c>
      <c r="G83" s="388" t="s">
        <v>90</v>
      </c>
      <c r="H83" s="388" t="s">
        <v>90</v>
      </c>
      <c r="I83" s="388" t="s">
        <v>90</v>
      </c>
      <c r="J83" s="407"/>
      <c r="K83" s="408"/>
      <c r="L83" s="409"/>
      <c r="M83" s="372"/>
    </row>
    <row r="84" spans="2:13" x14ac:dyDescent="0.2">
      <c r="B84" s="410" t="s">
        <v>447</v>
      </c>
      <c r="C84" s="388" t="s">
        <v>90</v>
      </c>
      <c r="D84" s="388" t="s">
        <v>90</v>
      </c>
      <c r="E84" s="388" t="s">
        <v>90</v>
      </c>
      <c r="F84" s="388" t="s">
        <v>90</v>
      </c>
      <c r="G84" s="388" t="s">
        <v>90</v>
      </c>
      <c r="H84" s="388" t="s">
        <v>90</v>
      </c>
      <c r="I84" s="388" t="s">
        <v>90</v>
      </c>
      <c r="J84" s="407"/>
      <c r="K84" s="408"/>
      <c r="L84" s="409"/>
      <c r="M84" s="372"/>
    </row>
    <row r="85" spans="2:13" x14ac:dyDescent="0.2">
      <c r="B85" s="410" t="s">
        <v>432</v>
      </c>
      <c r="C85" s="388" t="s">
        <v>90</v>
      </c>
      <c r="D85" s="388" t="s">
        <v>90</v>
      </c>
      <c r="E85" s="388" t="s">
        <v>90</v>
      </c>
      <c r="F85" s="388" t="s">
        <v>90</v>
      </c>
      <c r="G85" s="388" t="s">
        <v>90</v>
      </c>
      <c r="H85" s="388" t="s">
        <v>90</v>
      </c>
      <c r="I85" s="388" t="s">
        <v>90</v>
      </c>
      <c r="J85" s="407"/>
      <c r="K85" s="408"/>
      <c r="L85" s="409"/>
      <c r="M85" s="372"/>
    </row>
    <row r="86" spans="2:13" x14ac:dyDescent="0.2">
      <c r="B86" s="410" t="s">
        <v>2315</v>
      </c>
      <c r="C86" s="388" t="s">
        <v>90</v>
      </c>
      <c r="D86" s="388" t="s">
        <v>90</v>
      </c>
      <c r="E86" s="388" t="s">
        <v>90</v>
      </c>
      <c r="F86" s="388" t="s">
        <v>90</v>
      </c>
      <c r="G86" s="388" t="s">
        <v>90</v>
      </c>
      <c r="H86" s="388" t="s">
        <v>90</v>
      </c>
      <c r="I86" s="388" t="s">
        <v>90</v>
      </c>
      <c r="J86" s="407"/>
      <c r="K86" s="408"/>
      <c r="L86" s="409"/>
      <c r="M86" s="372"/>
    </row>
    <row r="87" spans="2:13" x14ac:dyDescent="0.2">
      <c r="B87" s="410" t="s">
        <v>433</v>
      </c>
      <c r="C87" s="388" t="s">
        <v>90</v>
      </c>
      <c r="D87" s="388" t="s">
        <v>90</v>
      </c>
      <c r="E87" s="388" t="s">
        <v>90</v>
      </c>
      <c r="F87" s="388" t="s">
        <v>90</v>
      </c>
      <c r="G87" s="388" t="s">
        <v>90</v>
      </c>
      <c r="H87" s="388" t="s">
        <v>90</v>
      </c>
      <c r="I87" s="388" t="s">
        <v>90</v>
      </c>
      <c r="J87" s="407"/>
      <c r="K87" s="408"/>
      <c r="L87" s="409"/>
      <c r="M87" s="372"/>
    </row>
    <row r="88" spans="2:13" x14ac:dyDescent="0.2">
      <c r="B88" s="410" t="s">
        <v>2275</v>
      </c>
      <c r="C88" s="388" t="s">
        <v>5914</v>
      </c>
      <c r="D88" s="388" t="s">
        <v>90</v>
      </c>
      <c r="E88" s="388" t="s">
        <v>90</v>
      </c>
      <c r="F88" s="388" t="s">
        <v>90</v>
      </c>
      <c r="G88" s="388" t="s">
        <v>90</v>
      </c>
      <c r="H88" s="388" t="s">
        <v>90</v>
      </c>
      <c r="I88" s="388" t="s">
        <v>90</v>
      </c>
      <c r="J88" s="407"/>
      <c r="K88" s="408"/>
      <c r="L88" s="409"/>
      <c r="M88" s="372"/>
    </row>
    <row r="89" spans="2:13" x14ac:dyDescent="0.2">
      <c r="B89" s="410" t="s">
        <v>61</v>
      </c>
      <c r="C89" s="388" t="s">
        <v>5914</v>
      </c>
      <c r="D89" s="388" t="s">
        <v>90</v>
      </c>
      <c r="E89" s="388" t="s">
        <v>90</v>
      </c>
      <c r="F89" s="388" t="s">
        <v>90</v>
      </c>
      <c r="G89" s="388" t="s">
        <v>90</v>
      </c>
      <c r="H89" s="388" t="s">
        <v>90</v>
      </c>
      <c r="I89" s="388" t="s">
        <v>90</v>
      </c>
      <c r="J89" s="407"/>
      <c r="K89" s="408"/>
      <c r="L89" s="409"/>
      <c r="M89" s="372"/>
    </row>
    <row r="90" spans="2:13" x14ac:dyDescent="0.2">
      <c r="B90" s="410" t="s">
        <v>400</v>
      </c>
      <c r="C90" s="388" t="s">
        <v>5914</v>
      </c>
      <c r="D90" s="388" t="s">
        <v>90</v>
      </c>
      <c r="E90" s="388" t="s">
        <v>90</v>
      </c>
      <c r="F90" s="388" t="s">
        <v>90</v>
      </c>
      <c r="G90" s="388" t="s">
        <v>90</v>
      </c>
      <c r="H90" s="388" t="s">
        <v>90</v>
      </c>
      <c r="I90" s="388" t="s">
        <v>90</v>
      </c>
      <c r="J90" s="407"/>
      <c r="K90" s="408"/>
      <c r="L90" s="409"/>
      <c r="M90" s="372"/>
    </row>
    <row r="91" spans="2:13" ht="74.45" customHeight="1" x14ac:dyDescent="0.2">
      <c r="B91" s="410" t="s">
        <v>95</v>
      </c>
      <c r="C91" s="388" t="s">
        <v>3321</v>
      </c>
      <c r="D91" s="388" t="s">
        <v>90</v>
      </c>
      <c r="E91" s="388" t="s">
        <v>90</v>
      </c>
      <c r="F91" s="388" t="s">
        <v>90</v>
      </c>
      <c r="G91" s="388" t="s">
        <v>90</v>
      </c>
      <c r="H91" s="388" t="s">
        <v>90</v>
      </c>
      <c r="I91" s="388" t="s">
        <v>90</v>
      </c>
      <c r="J91" s="547" t="s">
        <v>5081</v>
      </c>
      <c r="K91" s="548"/>
      <c r="L91" s="549"/>
      <c r="M91" s="372"/>
    </row>
    <row r="92" spans="2:13" x14ac:dyDescent="0.2">
      <c r="B92" s="410" t="s">
        <v>62</v>
      </c>
      <c r="C92" s="388" t="s">
        <v>5914</v>
      </c>
      <c r="D92" s="388" t="s">
        <v>90</v>
      </c>
      <c r="E92" s="388" t="s">
        <v>90</v>
      </c>
      <c r="F92" s="388" t="s">
        <v>90</v>
      </c>
      <c r="G92" s="388" t="s">
        <v>90</v>
      </c>
      <c r="H92" s="388" t="s">
        <v>90</v>
      </c>
      <c r="I92" s="388" t="s">
        <v>90</v>
      </c>
      <c r="J92" s="407"/>
      <c r="K92" s="408"/>
      <c r="L92" s="409"/>
      <c r="M92" s="372"/>
    </row>
    <row r="93" spans="2:13" x14ac:dyDescent="0.2">
      <c r="B93" s="410" t="s">
        <v>63</v>
      </c>
      <c r="C93" s="388" t="s">
        <v>5914</v>
      </c>
      <c r="D93" s="388" t="s">
        <v>90</v>
      </c>
      <c r="E93" s="388" t="s">
        <v>90</v>
      </c>
      <c r="F93" s="388" t="s">
        <v>90</v>
      </c>
      <c r="G93" s="388" t="s">
        <v>90</v>
      </c>
      <c r="H93" s="388" t="s">
        <v>90</v>
      </c>
      <c r="I93" s="388" t="s">
        <v>90</v>
      </c>
      <c r="J93" s="407"/>
      <c r="K93" s="408"/>
      <c r="L93" s="409"/>
      <c r="M93" s="372"/>
    </row>
    <row r="94" spans="2:13" x14ac:dyDescent="0.2">
      <c r="B94" s="410" t="s">
        <v>403</v>
      </c>
      <c r="C94" s="388" t="s">
        <v>5914</v>
      </c>
      <c r="D94" s="388" t="s">
        <v>90</v>
      </c>
      <c r="E94" s="388" t="s">
        <v>90</v>
      </c>
      <c r="F94" s="388" t="s">
        <v>90</v>
      </c>
      <c r="G94" s="388" t="s">
        <v>90</v>
      </c>
      <c r="H94" s="388" t="s">
        <v>5914</v>
      </c>
      <c r="I94" s="388" t="s">
        <v>90</v>
      </c>
      <c r="J94" s="407"/>
      <c r="K94" s="408"/>
      <c r="L94" s="409"/>
      <c r="M94" s="372"/>
    </row>
    <row r="95" spans="2:13" x14ac:dyDescent="0.2">
      <c r="B95" s="410" t="s">
        <v>2276</v>
      </c>
      <c r="C95" s="388" t="s">
        <v>5914</v>
      </c>
      <c r="D95" s="388" t="s">
        <v>90</v>
      </c>
      <c r="E95" s="388" t="s">
        <v>90</v>
      </c>
      <c r="F95" s="388" t="s">
        <v>90</v>
      </c>
      <c r="G95" s="388" t="s">
        <v>90</v>
      </c>
      <c r="H95" s="388" t="s">
        <v>90</v>
      </c>
      <c r="I95" s="388" t="s">
        <v>90</v>
      </c>
      <c r="J95" s="407"/>
      <c r="K95" s="408"/>
      <c r="L95" s="409"/>
      <c r="M95" s="372"/>
    </row>
    <row r="96" spans="2:13" x14ac:dyDescent="0.2">
      <c r="B96" s="410" t="s">
        <v>406</v>
      </c>
      <c r="C96" s="388" t="s">
        <v>5914</v>
      </c>
      <c r="D96" s="388" t="s">
        <v>90</v>
      </c>
      <c r="E96" s="388" t="s">
        <v>90</v>
      </c>
      <c r="F96" s="388" t="s">
        <v>90</v>
      </c>
      <c r="G96" s="388" t="s">
        <v>90</v>
      </c>
      <c r="H96" s="388" t="s">
        <v>90</v>
      </c>
      <c r="I96" s="388" t="s">
        <v>90</v>
      </c>
      <c r="J96" s="407"/>
      <c r="K96" s="408"/>
      <c r="L96" s="409"/>
      <c r="M96" s="372"/>
    </row>
    <row r="97" spans="2:13" x14ac:dyDescent="0.2">
      <c r="B97" s="410" t="s">
        <v>64</v>
      </c>
      <c r="C97" s="388" t="s">
        <v>5914</v>
      </c>
      <c r="D97" s="388" t="s">
        <v>90</v>
      </c>
      <c r="E97" s="388" t="s">
        <v>90</v>
      </c>
      <c r="F97" s="388" t="s">
        <v>90</v>
      </c>
      <c r="G97" s="388" t="s">
        <v>90</v>
      </c>
      <c r="H97" s="388" t="s">
        <v>90</v>
      </c>
      <c r="I97" s="388" t="s">
        <v>90</v>
      </c>
      <c r="J97" s="407"/>
      <c r="K97" s="408"/>
      <c r="L97" s="409"/>
      <c r="M97" s="372"/>
    </row>
    <row r="98" spans="2:13" x14ac:dyDescent="0.2">
      <c r="B98" s="410" t="s">
        <v>2277</v>
      </c>
      <c r="C98" s="388" t="s">
        <v>5914</v>
      </c>
      <c r="D98" s="388" t="s">
        <v>90</v>
      </c>
      <c r="E98" s="388" t="s">
        <v>90</v>
      </c>
      <c r="F98" s="388" t="s">
        <v>90</v>
      </c>
      <c r="G98" s="388" t="s">
        <v>90</v>
      </c>
      <c r="H98" s="388" t="s">
        <v>90</v>
      </c>
      <c r="I98" s="388" t="s">
        <v>90</v>
      </c>
      <c r="J98" s="407"/>
      <c r="K98" s="408"/>
      <c r="L98" s="409"/>
      <c r="M98" s="372"/>
    </row>
    <row r="99" spans="2:13" x14ac:dyDescent="0.2">
      <c r="B99" s="410" t="s">
        <v>65</v>
      </c>
      <c r="C99" s="388" t="s">
        <v>5914</v>
      </c>
      <c r="D99" s="388" t="s">
        <v>90</v>
      </c>
      <c r="E99" s="388" t="s">
        <v>90</v>
      </c>
      <c r="F99" s="388" t="s">
        <v>90</v>
      </c>
      <c r="G99" s="388" t="s">
        <v>90</v>
      </c>
      <c r="H99" s="388" t="s">
        <v>90</v>
      </c>
      <c r="I99" s="388" t="s">
        <v>90</v>
      </c>
      <c r="J99" s="407"/>
      <c r="K99" s="408"/>
      <c r="L99" s="409"/>
      <c r="M99" s="372"/>
    </row>
    <row r="100" spans="2:13" ht="57" customHeight="1" x14ac:dyDescent="0.2">
      <c r="B100" s="410" t="s">
        <v>2278</v>
      </c>
      <c r="C100" s="388" t="s">
        <v>5914</v>
      </c>
      <c r="D100" s="388" t="s">
        <v>90</v>
      </c>
      <c r="E100" s="388" t="s">
        <v>90</v>
      </c>
      <c r="F100" s="388" t="s">
        <v>90</v>
      </c>
      <c r="G100" s="388" t="s">
        <v>90</v>
      </c>
      <c r="H100" s="388" t="s">
        <v>90</v>
      </c>
      <c r="I100" s="388" t="s">
        <v>90</v>
      </c>
      <c r="J100" s="547"/>
      <c r="K100" s="548"/>
      <c r="L100" s="549"/>
      <c r="M100" s="372"/>
    </row>
    <row r="101" spans="2:13" x14ac:dyDescent="0.2">
      <c r="B101" s="410" t="s">
        <v>67</v>
      </c>
      <c r="C101" s="388" t="s">
        <v>5914</v>
      </c>
      <c r="D101" s="388" t="s">
        <v>90</v>
      </c>
      <c r="E101" s="388" t="s">
        <v>90</v>
      </c>
      <c r="F101" s="388" t="s">
        <v>90</v>
      </c>
      <c r="G101" s="388" t="s">
        <v>90</v>
      </c>
      <c r="H101" s="388" t="s">
        <v>90</v>
      </c>
      <c r="I101" s="388" t="s">
        <v>90</v>
      </c>
      <c r="J101" s="407"/>
      <c r="K101" s="408"/>
      <c r="L101" s="411"/>
      <c r="M101" s="372"/>
    </row>
    <row r="102" spans="2:13" x14ac:dyDescent="0.2">
      <c r="B102" s="410" t="s">
        <v>408</v>
      </c>
      <c r="C102" s="388" t="s">
        <v>5914</v>
      </c>
      <c r="D102" s="388" t="s">
        <v>90</v>
      </c>
      <c r="E102" s="388" t="s">
        <v>5914</v>
      </c>
      <c r="F102" s="388" t="s">
        <v>90</v>
      </c>
      <c r="G102" s="388" t="s">
        <v>90</v>
      </c>
      <c r="H102" s="388" t="s">
        <v>5914</v>
      </c>
      <c r="I102" s="388" t="s">
        <v>90</v>
      </c>
      <c r="J102" s="407"/>
      <c r="K102" s="408"/>
      <c r="L102" s="409"/>
      <c r="M102" s="372"/>
    </row>
    <row r="103" spans="2:13" x14ac:dyDescent="0.2">
      <c r="B103" s="410" t="s">
        <v>409</v>
      </c>
      <c r="C103" s="388" t="s">
        <v>5914</v>
      </c>
      <c r="D103" s="388" t="s">
        <v>90</v>
      </c>
      <c r="E103" s="388" t="s">
        <v>90</v>
      </c>
      <c r="F103" s="388" t="s">
        <v>90</v>
      </c>
      <c r="G103" s="388" t="s">
        <v>90</v>
      </c>
      <c r="H103" s="388" t="s">
        <v>90</v>
      </c>
      <c r="I103" s="388" t="s">
        <v>90</v>
      </c>
      <c r="J103" s="407"/>
      <c r="K103" s="408"/>
      <c r="L103" s="409"/>
      <c r="M103" s="372"/>
    </row>
    <row r="104" spans="2:13" x14ac:dyDescent="0.2">
      <c r="B104" s="410" t="s">
        <v>2279</v>
      </c>
      <c r="C104" s="388" t="s">
        <v>5914</v>
      </c>
      <c r="D104" s="388" t="s">
        <v>90</v>
      </c>
      <c r="E104" s="388" t="s">
        <v>90</v>
      </c>
      <c r="F104" s="388" t="s">
        <v>90</v>
      </c>
      <c r="G104" s="388" t="s">
        <v>90</v>
      </c>
      <c r="H104" s="388" t="s">
        <v>90</v>
      </c>
      <c r="I104" s="388" t="s">
        <v>90</v>
      </c>
      <c r="J104" s="407"/>
      <c r="K104" s="408"/>
      <c r="L104" s="409"/>
      <c r="M104" s="372"/>
    </row>
    <row r="105" spans="2:13" x14ac:dyDescent="0.2">
      <c r="B105" s="410" t="s">
        <v>68</v>
      </c>
      <c r="C105" s="388" t="s">
        <v>5914</v>
      </c>
      <c r="D105" s="388" t="s">
        <v>90</v>
      </c>
      <c r="E105" s="388" t="s">
        <v>90</v>
      </c>
      <c r="F105" s="388" t="s">
        <v>90</v>
      </c>
      <c r="G105" s="388" t="s">
        <v>90</v>
      </c>
      <c r="H105" s="388" t="s">
        <v>90</v>
      </c>
      <c r="I105" s="388" t="s">
        <v>90</v>
      </c>
      <c r="J105" s="407"/>
      <c r="K105" s="408"/>
      <c r="L105" s="409"/>
      <c r="M105" s="372"/>
    </row>
    <row r="106" spans="2:13" x14ac:dyDescent="0.2">
      <c r="B106" s="410" t="s">
        <v>414</v>
      </c>
      <c r="C106" s="388" t="s">
        <v>5914</v>
      </c>
      <c r="D106" s="388" t="s">
        <v>90</v>
      </c>
      <c r="E106" s="388" t="s">
        <v>90</v>
      </c>
      <c r="F106" s="388" t="s">
        <v>90</v>
      </c>
      <c r="G106" s="388" t="s">
        <v>90</v>
      </c>
      <c r="H106" s="388" t="s">
        <v>90</v>
      </c>
      <c r="I106" s="388" t="s">
        <v>90</v>
      </c>
      <c r="J106" s="407"/>
      <c r="K106" s="408"/>
      <c r="L106" s="409"/>
      <c r="M106" s="372"/>
    </row>
    <row r="107" spans="2:13" x14ac:dyDescent="0.2">
      <c r="B107" s="410" t="s">
        <v>70</v>
      </c>
      <c r="C107" s="388" t="s">
        <v>5914</v>
      </c>
      <c r="D107" s="388" t="s">
        <v>90</v>
      </c>
      <c r="E107" s="388" t="s">
        <v>90</v>
      </c>
      <c r="F107" s="388" t="s">
        <v>90</v>
      </c>
      <c r="G107" s="388" t="s">
        <v>90</v>
      </c>
      <c r="H107" s="388" t="s">
        <v>90</v>
      </c>
      <c r="I107" s="388" t="s">
        <v>90</v>
      </c>
      <c r="J107" s="407"/>
      <c r="K107" s="408"/>
      <c r="L107" s="409"/>
      <c r="M107" s="372"/>
    </row>
    <row r="108" spans="2:13" ht="84.6" customHeight="1" x14ac:dyDescent="0.2">
      <c r="B108" s="410" t="s">
        <v>71</v>
      </c>
      <c r="C108" s="388" t="s">
        <v>3322</v>
      </c>
      <c r="D108" s="388" t="s">
        <v>90</v>
      </c>
      <c r="E108" s="388" t="s">
        <v>90</v>
      </c>
      <c r="F108" s="388" t="s">
        <v>90</v>
      </c>
      <c r="G108" s="388" t="s">
        <v>90</v>
      </c>
      <c r="H108" s="388" t="s">
        <v>90</v>
      </c>
      <c r="I108" s="388" t="s">
        <v>90</v>
      </c>
      <c r="J108" s="547" t="s">
        <v>5082</v>
      </c>
      <c r="K108" s="548"/>
      <c r="L108" s="549"/>
      <c r="M108" s="372"/>
    </row>
    <row r="109" spans="2:13" x14ac:dyDescent="0.2">
      <c r="B109" s="410" t="s">
        <v>72</v>
      </c>
      <c r="C109" s="388" t="s">
        <v>5914</v>
      </c>
      <c r="D109" s="388" t="s">
        <v>90</v>
      </c>
      <c r="E109" s="388" t="s">
        <v>90</v>
      </c>
      <c r="F109" s="388" t="s">
        <v>90</v>
      </c>
      <c r="G109" s="388" t="s">
        <v>90</v>
      </c>
      <c r="H109" s="388" t="s">
        <v>90</v>
      </c>
      <c r="I109" s="388" t="s">
        <v>90</v>
      </c>
      <c r="J109" s="407"/>
      <c r="K109" s="408"/>
      <c r="L109" s="409"/>
      <c r="M109" s="372"/>
    </row>
    <row r="110" spans="2:13" x14ac:dyDescent="0.2">
      <c r="B110" s="410" t="s">
        <v>73</v>
      </c>
      <c r="C110" s="388" t="s">
        <v>5914</v>
      </c>
      <c r="D110" s="388" t="s">
        <v>90</v>
      </c>
      <c r="E110" s="388" t="s">
        <v>5914</v>
      </c>
      <c r="F110" s="388" t="s">
        <v>90</v>
      </c>
      <c r="G110" s="388" t="s">
        <v>90</v>
      </c>
      <c r="H110" s="388" t="s">
        <v>5914</v>
      </c>
      <c r="I110" s="388" t="s">
        <v>90</v>
      </c>
      <c r="J110" s="407"/>
      <c r="K110" s="408"/>
      <c r="L110" s="409"/>
      <c r="M110" s="372"/>
    </row>
    <row r="111" spans="2:13" x14ac:dyDescent="0.2">
      <c r="B111" s="410" t="s">
        <v>416</v>
      </c>
      <c r="C111" s="388" t="s">
        <v>5914</v>
      </c>
      <c r="D111" s="388" t="s">
        <v>90</v>
      </c>
      <c r="E111" s="388" t="s">
        <v>90</v>
      </c>
      <c r="F111" s="388" t="s">
        <v>90</v>
      </c>
      <c r="G111" s="388" t="s">
        <v>90</v>
      </c>
      <c r="H111" s="388" t="s">
        <v>90</v>
      </c>
      <c r="I111" s="388" t="s">
        <v>90</v>
      </c>
      <c r="J111" s="407"/>
      <c r="K111" s="408"/>
      <c r="L111" s="409"/>
      <c r="M111" s="372"/>
    </row>
    <row r="112" spans="2:13" ht="17.25" customHeight="1" x14ac:dyDescent="0.2">
      <c r="B112" s="410" t="s">
        <v>74</v>
      </c>
      <c r="C112" s="388" t="s">
        <v>5914</v>
      </c>
      <c r="D112" s="388" t="s">
        <v>90</v>
      </c>
      <c r="E112" s="388" t="s">
        <v>90</v>
      </c>
      <c r="F112" s="388" t="s">
        <v>90</v>
      </c>
      <c r="G112" s="388" t="s">
        <v>90</v>
      </c>
      <c r="H112" s="388" t="s">
        <v>90</v>
      </c>
      <c r="I112" s="388" t="s">
        <v>90</v>
      </c>
      <c r="J112" s="407"/>
      <c r="K112" s="408"/>
      <c r="L112" s="409"/>
      <c r="M112" s="372"/>
    </row>
    <row r="113" spans="2:13" ht="42.6" customHeight="1" x14ac:dyDescent="0.2">
      <c r="B113" s="410" t="s">
        <v>75</v>
      </c>
      <c r="C113" s="388" t="s">
        <v>5914</v>
      </c>
      <c r="D113" s="388" t="s">
        <v>90</v>
      </c>
      <c r="E113" s="388" t="s">
        <v>90</v>
      </c>
      <c r="F113" s="388" t="s">
        <v>90</v>
      </c>
      <c r="G113" s="388" t="s">
        <v>90</v>
      </c>
      <c r="H113" s="388" t="s">
        <v>90</v>
      </c>
      <c r="I113" s="388" t="s">
        <v>90</v>
      </c>
      <c r="J113" s="547"/>
      <c r="K113" s="548"/>
      <c r="L113" s="549"/>
      <c r="M113" s="372"/>
    </row>
    <row r="114" spans="2:13" x14ac:dyDescent="0.2">
      <c r="B114" s="410" t="s">
        <v>2394</v>
      </c>
      <c r="C114" s="388" t="s">
        <v>5914</v>
      </c>
      <c r="D114" s="388" t="s">
        <v>90</v>
      </c>
      <c r="E114" s="388" t="s">
        <v>90</v>
      </c>
      <c r="F114" s="388" t="s">
        <v>90</v>
      </c>
      <c r="G114" s="388" t="s">
        <v>90</v>
      </c>
      <c r="H114" s="388" t="s">
        <v>90</v>
      </c>
      <c r="I114" s="388" t="s">
        <v>90</v>
      </c>
      <c r="J114" s="407"/>
      <c r="K114" s="408"/>
      <c r="L114" s="409"/>
      <c r="M114" s="372"/>
    </row>
    <row r="115" spans="2:13" x14ac:dyDescent="0.2">
      <c r="B115" s="410" t="s">
        <v>417</v>
      </c>
      <c r="C115" s="388" t="s">
        <v>5914</v>
      </c>
      <c r="D115" s="388" t="s">
        <v>90</v>
      </c>
      <c r="E115" s="388" t="s">
        <v>90</v>
      </c>
      <c r="F115" s="388" t="s">
        <v>90</v>
      </c>
      <c r="G115" s="388" t="s">
        <v>90</v>
      </c>
      <c r="H115" s="388" t="s">
        <v>90</v>
      </c>
      <c r="I115" s="388" t="s">
        <v>90</v>
      </c>
      <c r="J115" s="407"/>
      <c r="K115" s="408"/>
      <c r="L115" s="409"/>
      <c r="M115" s="372"/>
    </row>
    <row r="116" spans="2:13" x14ac:dyDescent="0.2">
      <c r="B116" s="410" t="s">
        <v>418</v>
      </c>
      <c r="C116" s="388" t="s">
        <v>5914</v>
      </c>
      <c r="D116" s="388" t="s">
        <v>90</v>
      </c>
      <c r="E116" s="388" t="s">
        <v>90</v>
      </c>
      <c r="F116" s="388" t="s">
        <v>90</v>
      </c>
      <c r="G116" s="388" t="s">
        <v>90</v>
      </c>
      <c r="H116" s="388" t="s">
        <v>90</v>
      </c>
      <c r="I116" s="388" t="s">
        <v>90</v>
      </c>
      <c r="J116" s="407"/>
      <c r="K116" s="408"/>
      <c r="L116" s="409"/>
      <c r="M116" s="372"/>
    </row>
    <row r="117" spans="2:13" x14ac:dyDescent="0.2">
      <c r="B117" s="410" t="s">
        <v>419</v>
      </c>
      <c r="C117" s="388" t="s">
        <v>5914</v>
      </c>
      <c r="D117" s="388" t="s">
        <v>90</v>
      </c>
      <c r="E117" s="388" t="s">
        <v>90</v>
      </c>
      <c r="F117" s="388" t="s">
        <v>90</v>
      </c>
      <c r="G117" s="388" t="s">
        <v>90</v>
      </c>
      <c r="H117" s="388" t="s">
        <v>90</v>
      </c>
      <c r="I117" s="388" t="s">
        <v>90</v>
      </c>
      <c r="J117" s="407"/>
      <c r="K117" s="408"/>
      <c r="L117" s="409"/>
      <c r="M117" s="372"/>
    </row>
    <row r="118" spans="2:13" x14ac:dyDescent="0.2">
      <c r="B118" s="410" t="s">
        <v>420</v>
      </c>
      <c r="C118" s="388" t="s">
        <v>5914</v>
      </c>
      <c r="D118" s="388" t="s">
        <v>90</v>
      </c>
      <c r="E118" s="388" t="s">
        <v>90</v>
      </c>
      <c r="F118" s="388" t="s">
        <v>90</v>
      </c>
      <c r="G118" s="388" t="s">
        <v>90</v>
      </c>
      <c r="H118" s="388" t="s">
        <v>90</v>
      </c>
      <c r="I118" s="388" t="s">
        <v>90</v>
      </c>
      <c r="J118" s="407"/>
      <c r="K118" s="408"/>
      <c r="L118" s="409"/>
      <c r="M118" s="372"/>
    </row>
    <row r="119" spans="2:13" x14ac:dyDescent="0.2">
      <c r="B119" s="410" t="s">
        <v>2280</v>
      </c>
      <c r="C119" s="388" t="s">
        <v>5914</v>
      </c>
      <c r="D119" s="388" t="s">
        <v>90</v>
      </c>
      <c r="E119" s="388" t="s">
        <v>90</v>
      </c>
      <c r="F119" s="388" t="s">
        <v>90</v>
      </c>
      <c r="G119" s="388" t="s">
        <v>90</v>
      </c>
      <c r="H119" s="388" t="s">
        <v>90</v>
      </c>
      <c r="I119" s="388" t="s">
        <v>90</v>
      </c>
      <c r="J119" s="407"/>
      <c r="K119" s="408"/>
      <c r="L119" s="409"/>
      <c r="M119" s="372"/>
    </row>
    <row r="120" spans="2:13" x14ac:dyDescent="0.2">
      <c r="B120" s="410" t="s">
        <v>77</v>
      </c>
      <c r="C120" s="388" t="s">
        <v>5914</v>
      </c>
      <c r="D120" s="388" t="s">
        <v>90</v>
      </c>
      <c r="E120" s="388" t="s">
        <v>90</v>
      </c>
      <c r="F120" s="388" t="s">
        <v>90</v>
      </c>
      <c r="G120" s="388" t="s">
        <v>90</v>
      </c>
      <c r="H120" s="388" t="s">
        <v>90</v>
      </c>
      <c r="I120" s="388" t="s">
        <v>90</v>
      </c>
      <c r="J120" s="407"/>
      <c r="K120" s="408"/>
      <c r="L120" s="409"/>
      <c r="M120" s="372"/>
    </row>
    <row r="121" spans="2:13" x14ac:dyDescent="0.2">
      <c r="B121" s="410" t="s">
        <v>78</v>
      </c>
      <c r="C121" s="388" t="s">
        <v>90</v>
      </c>
      <c r="D121" s="388" t="s">
        <v>90</v>
      </c>
      <c r="E121" s="388" t="s">
        <v>90</v>
      </c>
      <c r="F121" s="388" t="s">
        <v>90</v>
      </c>
      <c r="G121" s="388" t="s">
        <v>90</v>
      </c>
      <c r="H121" s="388" t="s">
        <v>90</v>
      </c>
      <c r="I121" s="388" t="s">
        <v>90</v>
      </c>
      <c r="J121" s="407"/>
      <c r="K121" s="408"/>
      <c r="L121" s="409"/>
      <c r="M121" s="372"/>
    </row>
    <row r="122" spans="2:13" ht="15.75" customHeight="1" x14ac:dyDescent="0.2">
      <c r="B122" s="410" t="s">
        <v>2281</v>
      </c>
      <c r="C122" s="388" t="s">
        <v>5914</v>
      </c>
      <c r="D122" s="388" t="s">
        <v>90</v>
      </c>
      <c r="E122" s="388" t="s">
        <v>90</v>
      </c>
      <c r="F122" s="388" t="s">
        <v>90</v>
      </c>
      <c r="G122" s="388" t="s">
        <v>90</v>
      </c>
      <c r="H122" s="388" t="s">
        <v>90</v>
      </c>
      <c r="I122" s="388" t="s">
        <v>90</v>
      </c>
      <c r="J122" s="407"/>
      <c r="K122" s="408"/>
      <c r="L122" s="409"/>
      <c r="M122" s="372"/>
    </row>
    <row r="123" spans="2:13" x14ac:dyDescent="0.2">
      <c r="B123" s="410" t="s">
        <v>79</v>
      </c>
      <c r="C123" s="388" t="s">
        <v>5914</v>
      </c>
      <c r="D123" s="388" t="s">
        <v>90</v>
      </c>
      <c r="E123" s="388" t="s">
        <v>90</v>
      </c>
      <c r="F123" s="388" t="s">
        <v>90</v>
      </c>
      <c r="G123" s="388" t="s">
        <v>90</v>
      </c>
      <c r="H123" s="388" t="s">
        <v>90</v>
      </c>
      <c r="I123" s="388" t="s">
        <v>90</v>
      </c>
      <c r="J123" s="407"/>
      <c r="K123" s="408"/>
      <c r="L123" s="409"/>
      <c r="M123" s="372"/>
    </row>
    <row r="124" spans="2:13" ht="33" customHeight="1" x14ac:dyDescent="0.2">
      <c r="B124" s="410" t="s">
        <v>423</v>
      </c>
      <c r="C124" s="388" t="s">
        <v>2347</v>
      </c>
      <c r="D124" s="388" t="s">
        <v>90</v>
      </c>
      <c r="E124" s="388" t="s">
        <v>90</v>
      </c>
      <c r="F124" s="388" t="s">
        <v>90</v>
      </c>
      <c r="G124" s="388" t="s">
        <v>90</v>
      </c>
      <c r="H124" s="388" t="s">
        <v>90</v>
      </c>
      <c r="I124" s="388" t="s">
        <v>90</v>
      </c>
      <c r="J124" s="547" t="s">
        <v>4110</v>
      </c>
      <c r="K124" s="548"/>
      <c r="L124" s="549"/>
      <c r="M124" s="372"/>
    </row>
    <row r="125" spans="2:13" x14ac:dyDescent="0.2">
      <c r="B125" s="410" t="s">
        <v>80</v>
      </c>
      <c r="C125" s="388" t="s">
        <v>5914</v>
      </c>
      <c r="D125" s="388" t="s">
        <v>90</v>
      </c>
      <c r="E125" s="388" t="s">
        <v>90</v>
      </c>
      <c r="F125" s="388" t="s">
        <v>90</v>
      </c>
      <c r="G125" s="388" t="s">
        <v>90</v>
      </c>
      <c r="H125" s="388" t="s">
        <v>90</v>
      </c>
      <c r="I125" s="388" t="s">
        <v>90</v>
      </c>
      <c r="J125" s="407"/>
      <c r="K125" s="408"/>
      <c r="L125" s="409"/>
      <c r="M125" s="372"/>
    </row>
    <row r="126" spans="2:13" ht="41.25" customHeight="1" x14ac:dyDescent="0.2">
      <c r="B126" s="410" t="s">
        <v>2282</v>
      </c>
      <c r="C126" s="388" t="s">
        <v>5914</v>
      </c>
      <c r="D126" s="388" t="s">
        <v>90</v>
      </c>
      <c r="E126" s="388" t="s">
        <v>90</v>
      </c>
      <c r="F126" s="388" t="s">
        <v>90</v>
      </c>
      <c r="G126" s="388" t="s">
        <v>90</v>
      </c>
      <c r="H126" s="388" t="s">
        <v>90</v>
      </c>
      <c r="I126" s="388" t="s">
        <v>90</v>
      </c>
      <c r="J126" s="547"/>
      <c r="K126" s="548"/>
      <c r="L126" s="549"/>
      <c r="M126" s="372"/>
    </row>
    <row r="127" spans="2:13" x14ac:dyDescent="0.2">
      <c r="B127" s="410" t="s">
        <v>2283</v>
      </c>
      <c r="C127" s="388" t="s">
        <v>90</v>
      </c>
      <c r="D127" s="388" t="s">
        <v>90</v>
      </c>
      <c r="E127" s="388" t="s">
        <v>90</v>
      </c>
      <c r="F127" s="388" t="s">
        <v>90</v>
      </c>
      <c r="G127" s="388" t="s">
        <v>90</v>
      </c>
      <c r="H127" s="388" t="s">
        <v>90</v>
      </c>
      <c r="I127" s="388" t="s">
        <v>90</v>
      </c>
      <c r="J127" s="407"/>
      <c r="K127" s="408"/>
      <c r="L127" s="409"/>
      <c r="M127" s="372"/>
    </row>
    <row r="128" spans="2:13" x14ac:dyDescent="0.2">
      <c r="B128" s="410" t="s">
        <v>2284</v>
      </c>
      <c r="C128" s="388" t="s">
        <v>5914</v>
      </c>
      <c r="D128" s="388" t="s">
        <v>90</v>
      </c>
      <c r="E128" s="388" t="s">
        <v>90</v>
      </c>
      <c r="F128" s="388" t="s">
        <v>90</v>
      </c>
      <c r="G128" s="388" t="s">
        <v>90</v>
      </c>
      <c r="H128" s="388" t="s">
        <v>90</v>
      </c>
      <c r="I128" s="388" t="s">
        <v>90</v>
      </c>
      <c r="J128" s="407"/>
      <c r="K128" s="408"/>
      <c r="L128" s="409"/>
      <c r="M128" s="372"/>
    </row>
    <row r="129" spans="2:13" x14ac:dyDescent="0.2">
      <c r="B129" s="410" t="s">
        <v>2285</v>
      </c>
      <c r="C129" s="388" t="s">
        <v>5914</v>
      </c>
      <c r="D129" s="388" t="s">
        <v>90</v>
      </c>
      <c r="E129" s="388" t="s">
        <v>90</v>
      </c>
      <c r="F129" s="388" t="s">
        <v>90</v>
      </c>
      <c r="G129" s="388" t="s">
        <v>90</v>
      </c>
      <c r="H129" s="388" t="s">
        <v>90</v>
      </c>
      <c r="I129" s="388" t="s">
        <v>90</v>
      </c>
      <c r="J129" s="407"/>
      <c r="K129" s="408"/>
      <c r="L129" s="409"/>
      <c r="M129" s="372"/>
    </row>
    <row r="130" spans="2:13" x14ac:dyDescent="0.2">
      <c r="B130" s="410" t="s">
        <v>2286</v>
      </c>
      <c r="C130" s="388" t="s">
        <v>5914</v>
      </c>
      <c r="D130" s="388" t="s">
        <v>90</v>
      </c>
      <c r="E130" s="388" t="s">
        <v>90</v>
      </c>
      <c r="F130" s="388" t="s">
        <v>90</v>
      </c>
      <c r="G130" s="388" t="s">
        <v>90</v>
      </c>
      <c r="H130" s="388" t="s">
        <v>90</v>
      </c>
      <c r="I130" s="388" t="s">
        <v>90</v>
      </c>
      <c r="J130" s="407"/>
      <c r="K130" s="408"/>
      <c r="L130" s="409"/>
      <c r="M130" s="372"/>
    </row>
    <row r="131" spans="2:13" x14ac:dyDescent="0.2">
      <c r="B131" s="410" t="s">
        <v>82</v>
      </c>
      <c r="C131" s="388" t="s">
        <v>5914</v>
      </c>
      <c r="D131" s="388" t="s">
        <v>90</v>
      </c>
      <c r="E131" s="388" t="s">
        <v>90</v>
      </c>
      <c r="F131" s="388" t="s">
        <v>90</v>
      </c>
      <c r="G131" s="388" t="s">
        <v>90</v>
      </c>
      <c r="H131" s="388" t="s">
        <v>90</v>
      </c>
      <c r="I131" s="388" t="s">
        <v>90</v>
      </c>
      <c r="J131" s="407"/>
      <c r="K131" s="408"/>
      <c r="L131" s="409"/>
      <c r="M131" s="372"/>
    </row>
    <row r="132" spans="2:13" ht="46.5" customHeight="1" x14ac:dyDescent="0.2">
      <c r="B132" s="410" t="s">
        <v>179</v>
      </c>
      <c r="C132" s="388" t="s">
        <v>2347</v>
      </c>
      <c r="D132" s="388" t="s">
        <v>90</v>
      </c>
      <c r="E132" s="388" t="s">
        <v>90</v>
      </c>
      <c r="F132" s="388" t="s">
        <v>90</v>
      </c>
      <c r="G132" s="388" t="s">
        <v>90</v>
      </c>
      <c r="H132" s="388" t="s">
        <v>90</v>
      </c>
      <c r="I132" s="388" t="s">
        <v>90</v>
      </c>
      <c r="J132" s="547" t="s">
        <v>4111</v>
      </c>
      <c r="K132" s="548"/>
      <c r="L132" s="549"/>
      <c r="M132" s="372"/>
    </row>
    <row r="133" spans="2:13" x14ac:dyDescent="0.2">
      <c r="B133" s="410" t="s">
        <v>96</v>
      </c>
      <c r="C133" s="388" t="s">
        <v>90</v>
      </c>
      <c r="D133" s="388" t="s">
        <v>90</v>
      </c>
      <c r="E133" s="388" t="s">
        <v>90</v>
      </c>
      <c r="F133" s="388" t="s">
        <v>90</v>
      </c>
      <c r="G133" s="388" t="s">
        <v>90</v>
      </c>
      <c r="H133" s="388" t="s">
        <v>90</v>
      </c>
      <c r="I133" s="388" t="s">
        <v>90</v>
      </c>
      <c r="J133" s="407"/>
      <c r="K133" s="408"/>
      <c r="L133" s="409"/>
      <c r="M133" s="372"/>
    </row>
    <row r="134" spans="2:13" ht="15" customHeight="1" x14ac:dyDescent="0.2">
      <c r="B134" s="410" t="s">
        <v>196</v>
      </c>
      <c r="C134" s="388" t="s">
        <v>90</v>
      </c>
      <c r="D134" s="388" t="s">
        <v>90</v>
      </c>
      <c r="E134" s="388" t="s">
        <v>90</v>
      </c>
      <c r="F134" s="388" t="s">
        <v>90</v>
      </c>
      <c r="G134" s="388" t="s">
        <v>90</v>
      </c>
      <c r="H134" s="388" t="s">
        <v>90</v>
      </c>
      <c r="I134" s="388" t="s">
        <v>90</v>
      </c>
      <c r="J134" s="407"/>
      <c r="K134" s="408"/>
      <c r="L134" s="409"/>
      <c r="M134" s="372"/>
    </row>
    <row r="135" spans="2:13" x14ac:dyDescent="0.2">
      <c r="B135" s="410" t="s">
        <v>198</v>
      </c>
      <c r="C135" s="388" t="s">
        <v>5914</v>
      </c>
      <c r="D135" s="388" t="s">
        <v>90</v>
      </c>
      <c r="E135" s="388" t="s">
        <v>90</v>
      </c>
      <c r="F135" s="388" t="s">
        <v>90</v>
      </c>
      <c r="G135" s="388" t="s">
        <v>90</v>
      </c>
      <c r="H135" s="388" t="s">
        <v>90</v>
      </c>
      <c r="I135" s="388" t="s">
        <v>90</v>
      </c>
      <c r="J135" s="407"/>
      <c r="K135" s="408"/>
      <c r="L135" s="409"/>
      <c r="M135" s="372"/>
    </row>
    <row r="136" spans="2:13" ht="37.5" customHeight="1" x14ac:dyDescent="0.2">
      <c r="B136" s="410" t="s">
        <v>425</v>
      </c>
      <c r="C136" s="388" t="s">
        <v>3323</v>
      </c>
      <c r="D136" s="388" t="s">
        <v>90</v>
      </c>
      <c r="E136" s="388" t="s">
        <v>90</v>
      </c>
      <c r="F136" s="388" t="s">
        <v>90</v>
      </c>
      <c r="G136" s="388" t="s">
        <v>90</v>
      </c>
      <c r="H136" s="388" t="s">
        <v>90</v>
      </c>
      <c r="I136" s="388" t="s">
        <v>90</v>
      </c>
      <c r="J136" s="547" t="s">
        <v>4112</v>
      </c>
      <c r="K136" s="548"/>
      <c r="L136" s="549"/>
      <c r="M136" s="372"/>
    </row>
    <row r="137" spans="2:13" x14ac:dyDescent="0.2">
      <c r="B137" s="410" t="s">
        <v>87</v>
      </c>
      <c r="C137" s="388" t="s">
        <v>5914</v>
      </c>
      <c r="D137" s="388" t="s">
        <v>90</v>
      </c>
      <c r="E137" s="388" t="s">
        <v>90</v>
      </c>
      <c r="F137" s="388" t="s">
        <v>90</v>
      </c>
      <c r="G137" s="388" t="s">
        <v>90</v>
      </c>
      <c r="H137" s="388" t="s">
        <v>90</v>
      </c>
      <c r="I137" s="388" t="s">
        <v>90</v>
      </c>
      <c r="J137" s="407"/>
      <c r="K137" s="408"/>
      <c r="L137" s="409"/>
      <c r="M137" s="372"/>
    </row>
    <row r="138" spans="2:13" x14ac:dyDescent="0.2">
      <c r="B138" s="410" t="s">
        <v>2390</v>
      </c>
      <c r="C138" s="98" t="s">
        <v>5914</v>
      </c>
      <c r="D138" s="98" t="s">
        <v>90</v>
      </c>
      <c r="E138" s="98" t="s">
        <v>90</v>
      </c>
      <c r="F138" s="98" t="s">
        <v>5914</v>
      </c>
      <c r="G138" s="98" t="s">
        <v>90</v>
      </c>
      <c r="H138" s="98" t="s">
        <v>90</v>
      </c>
      <c r="I138" s="388" t="s">
        <v>90</v>
      </c>
      <c r="J138" s="89"/>
      <c r="K138" s="178"/>
      <c r="L138" s="409"/>
      <c r="M138" s="372"/>
    </row>
    <row r="139" spans="2:13" x14ac:dyDescent="0.2">
      <c r="B139" s="410" t="s">
        <v>20</v>
      </c>
      <c r="C139" s="388" t="s">
        <v>5914</v>
      </c>
      <c r="D139" s="388" t="s">
        <v>90</v>
      </c>
      <c r="E139" s="388" t="s">
        <v>90</v>
      </c>
      <c r="F139" s="388" t="s">
        <v>90</v>
      </c>
      <c r="G139" s="388" t="s">
        <v>90</v>
      </c>
      <c r="H139" s="388" t="s">
        <v>90</v>
      </c>
      <c r="I139" s="388" t="s">
        <v>90</v>
      </c>
      <c r="J139" s="407"/>
      <c r="K139" s="408"/>
      <c r="L139" s="409"/>
      <c r="M139" s="372"/>
    </row>
    <row r="140" spans="2:13" x14ac:dyDescent="0.2">
      <c r="B140" s="410" t="s">
        <v>53</v>
      </c>
      <c r="C140" s="388" t="s">
        <v>5914</v>
      </c>
      <c r="D140" s="388" t="s">
        <v>90</v>
      </c>
      <c r="E140" s="388" t="s">
        <v>90</v>
      </c>
      <c r="F140" s="388" t="s">
        <v>90</v>
      </c>
      <c r="G140" s="388" t="s">
        <v>90</v>
      </c>
      <c r="H140" s="388" t="s">
        <v>90</v>
      </c>
      <c r="I140" s="388" t="s">
        <v>90</v>
      </c>
      <c r="J140" s="407"/>
      <c r="K140" s="408"/>
      <c r="L140" s="409"/>
      <c r="M140" s="372"/>
    </row>
    <row r="141" spans="2:13" x14ac:dyDescent="0.2">
      <c r="B141" s="410" t="s">
        <v>54</v>
      </c>
      <c r="C141" s="388" t="s">
        <v>5914</v>
      </c>
      <c r="D141" s="388" t="s">
        <v>90</v>
      </c>
      <c r="E141" s="388" t="s">
        <v>90</v>
      </c>
      <c r="F141" s="388" t="s">
        <v>90</v>
      </c>
      <c r="G141" s="388" t="s">
        <v>90</v>
      </c>
      <c r="H141" s="388" t="s">
        <v>90</v>
      </c>
      <c r="I141" s="388" t="s">
        <v>90</v>
      </c>
      <c r="J141" s="407"/>
      <c r="K141" s="408"/>
      <c r="L141" s="409"/>
      <c r="M141" s="372"/>
    </row>
    <row r="142" spans="2:13" x14ac:dyDescent="0.2">
      <c r="B142" s="410" t="s">
        <v>401</v>
      </c>
      <c r="C142" s="388" t="s">
        <v>5914</v>
      </c>
      <c r="D142" s="388" t="s">
        <v>90</v>
      </c>
      <c r="E142" s="388" t="s">
        <v>90</v>
      </c>
      <c r="F142" s="388" t="s">
        <v>90</v>
      </c>
      <c r="G142" s="388" t="s">
        <v>90</v>
      </c>
      <c r="H142" s="388" t="s">
        <v>90</v>
      </c>
      <c r="I142" s="388" t="s">
        <v>90</v>
      </c>
      <c r="J142" s="407"/>
      <c r="K142" s="408"/>
      <c r="L142" s="409"/>
      <c r="M142" s="372"/>
    </row>
    <row r="143" spans="2:13" x14ac:dyDescent="0.2">
      <c r="B143" s="410" t="s">
        <v>361</v>
      </c>
      <c r="C143" s="388" t="s">
        <v>5914</v>
      </c>
      <c r="D143" s="388" t="s">
        <v>90</v>
      </c>
      <c r="E143" s="388" t="s">
        <v>90</v>
      </c>
      <c r="F143" s="388" t="s">
        <v>90</v>
      </c>
      <c r="G143" s="388" t="s">
        <v>90</v>
      </c>
      <c r="H143" s="388" t="s">
        <v>90</v>
      </c>
      <c r="I143" s="388" t="s">
        <v>90</v>
      </c>
      <c r="J143" s="407"/>
      <c r="K143" s="408"/>
      <c r="L143" s="409"/>
      <c r="M143" s="372"/>
    </row>
    <row r="144" spans="2:13" x14ac:dyDescent="0.2">
      <c r="B144" s="410" t="s">
        <v>404</v>
      </c>
      <c r="C144" s="388" t="s">
        <v>5914</v>
      </c>
      <c r="D144" s="388" t="s">
        <v>90</v>
      </c>
      <c r="E144" s="388" t="s">
        <v>90</v>
      </c>
      <c r="F144" s="388" t="s">
        <v>90</v>
      </c>
      <c r="G144" s="388" t="s">
        <v>90</v>
      </c>
      <c r="H144" s="388" t="s">
        <v>90</v>
      </c>
      <c r="I144" s="388" t="s">
        <v>90</v>
      </c>
      <c r="J144" s="407"/>
      <c r="K144" s="408"/>
      <c r="L144" s="409"/>
      <c r="M144" s="372"/>
    </row>
    <row r="145" spans="2:13" x14ac:dyDescent="0.2">
      <c r="B145" s="410" t="s">
        <v>405</v>
      </c>
      <c r="C145" s="388" t="s">
        <v>5914</v>
      </c>
      <c r="D145" s="388" t="s">
        <v>90</v>
      </c>
      <c r="E145" s="388" t="s">
        <v>90</v>
      </c>
      <c r="F145" s="388" t="s">
        <v>90</v>
      </c>
      <c r="G145" s="388" t="s">
        <v>90</v>
      </c>
      <c r="H145" s="388" t="s">
        <v>90</v>
      </c>
      <c r="I145" s="388" t="s">
        <v>90</v>
      </c>
      <c r="J145" s="407"/>
      <c r="K145" s="408"/>
      <c r="L145" s="409"/>
      <c r="M145" s="372"/>
    </row>
    <row r="146" spans="2:13" x14ac:dyDescent="0.2">
      <c r="B146" s="410" t="s">
        <v>88</v>
      </c>
      <c r="C146" s="388" t="s">
        <v>5914</v>
      </c>
      <c r="D146" s="388" t="s">
        <v>90</v>
      </c>
      <c r="E146" s="388" t="s">
        <v>90</v>
      </c>
      <c r="F146" s="388" t="s">
        <v>90</v>
      </c>
      <c r="G146" s="388" t="s">
        <v>90</v>
      </c>
      <c r="H146" s="388" t="s">
        <v>90</v>
      </c>
      <c r="I146" s="388" t="s">
        <v>90</v>
      </c>
      <c r="J146" s="407"/>
      <c r="K146" s="408"/>
      <c r="L146" s="409"/>
      <c r="M146" s="372"/>
    </row>
    <row r="147" spans="2:13" x14ac:dyDescent="0.2">
      <c r="B147" s="410" t="s">
        <v>2287</v>
      </c>
      <c r="C147" s="388" t="s">
        <v>5914</v>
      </c>
      <c r="D147" s="388" t="s">
        <v>90</v>
      </c>
      <c r="E147" s="388" t="s">
        <v>90</v>
      </c>
      <c r="F147" s="388" t="s">
        <v>90</v>
      </c>
      <c r="G147" s="388" t="s">
        <v>90</v>
      </c>
      <c r="H147" s="388" t="s">
        <v>90</v>
      </c>
      <c r="I147" s="388" t="s">
        <v>90</v>
      </c>
      <c r="J147" s="407"/>
      <c r="K147" s="408"/>
      <c r="L147" s="409"/>
      <c r="M147" s="372"/>
    </row>
    <row r="148" spans="2:13" x14ac:dyDescent="0.2">
      <c r="B148" s="410" t="s">
        <v>55</v>
      </c>
      <c r="C148" s="388" t="s">
        <v>5914</v>
      </c>
      <c r="D148" s="388" t="s">
        <v>90</v>
      </c>
      <c r="E148" s="388" t="s">
        <v>90</v>
      </c>
      <c r="F148" s="388" t="s">
        <v>90</v>
      </c>
      <c r="G148" s="388" t="s">
        <v>90</v>
      </c>
      <c r="H148" s="388" t="s">
        <v>90</v>
      </c>
      <c r="I148" s="388" t="s">
        <v>90</v>
      </c>
      <c r="J148" s="407"/>
      <c r="K148" s="408"/>
      <c r="L148" s="409"/>
      <c r="M148" s="372"/>
    </row>
    <row r="149" spans="2:13" x14ac:dyDescent="0.2">
      <c r="B149" s="410" t="s">
        <v>91</v>
      </c>
      <c r="C149" s="388" t="s">
        <v>5914</v>
      </c>
      <c r="D149" s="388" t="s">
        <v>90</v>
      </c>
      <c r="E149" s="388" t="s">
        <v>90</v>
      </c>
      <c r="F149" s="388" t="s">
        <v>90</v>
      </c>
      <c r="G149" s="388" t="s">
        <v>90</v>
      </c>
      <c r="H149" s="388" t="s">
        <v>90</v>
      </c>
      <c r="I149" s="388" t="s">
        <v>90</v>
      </c>
      <c r="J149" s="547"/>
      <c r="K149" s="548"/>
      <c r="L149" s="549"/>
      <c r="M149" s="372"/>
    </row>
    <row r="150" spans="2:13" x14ac:dyDescent="0.2">
      <c r="B150" s="410" t="s">
        <v>92</v>
      </c>
      <c r="C150" s="388" t="s">
        <v>5914</v>
      </c>
      <c r="D150" s="388" t="s">
        <v>90</v>
      </c>
      <c r="E150" s="388" t="s">
        <v>90</v>
      </c>
      <c r="F150" s="388" t="s">
        <v>90</v>
      </c>
      <c r="G150" s="388" t="s">
        <v>90</v>
      </c>
      <c r="H150" s="388" t="s">
        <v>90</v>
      </c>
      <c r="I150" s="388" t="s">
        <v>90</v>
      </c>
      <c r="J150" s="407"/>
      <c r="K150" s="408"/>
      <c r="L150" s="409"/>
      <c r="M150" s="372"/>
    </row>
    <row r="151" spans="2:13" x14ac:dyDescent="0.2">
      <c r="B151" s="410" t="s">
        <v>56</v>
      </c>
      <c r="C151" s="388" t="s">
        <v>5914</v>
      </c>
      <c r="D151" s="388" t="s">
        <v>90</v>
      </c>
      <c r="E151" s="388" t="s">
        <v>90</v>
      </c>
      <c r="F151" s="388" t="s">
        <v>90</v>
      </c>
      <c r="G151" s="388" t="s">
        <v>90</v>
      </c>
      <c r="H151" s="388" t="s">
        <v>90</v>
      </c>
      <c r="I151" s="388" t="s">
        <v>90</v>
      </c>
      <c r="J151" s="407"/>
      <c r="K151" s="408"/>
      <c r="L151" s="409"/>
      <c r="M151" s="372"/>
    </row>
    <row r="152" spans="2:13" x14ac:dyDescent="0.2">
      <c r="B152" s="410" t="s">
        <v>57</v>
      </c>
      <c r="C152" s="388" t="s">
        <v>5914</v>
      </c>
      <c r="D152" s="388" t="s">
        <v>90</v>
      </c>
      <c r="E152" s="388" t="s">
        <v>90</v>
      </c>
      <c r="F152" s="388" t="s">
        <v>90</v>
      </c>
      <c r="G152" s="388" t="s">
        <v>90</v>
      </c>
      <c r="H152" s="388" t="s">
        <v>90</v>
      </c>
      <c r="I152" s="388" t="s">
        <v>90</v>
      </c>
      <c r="J152" s="407"/>
      <c r="K152" s="408"/>
      <c r="L152" s="409"/>
      <c r="M152" s="372"/>
    </row>
    <row r="153" spans="2:13" x14ac:dyDescent="0.2">
      <c r="B153" s="410" t="s">
        <v>58</v>
      </c>
      <c r="C153" s="388" t="s">
        <v>5914</v>
      </c>
      <c r="D153" s="388" t="s">
        <v>90</v>
      </c>
      <c r="E153" s="388" t="s">
        <v>90</v>
      </c>
      <c r="F153" s="388" t="s">
        <v>90</v>
      </c>
      <c r="G153" s="388" t="s">
        <v>90</v>
      </c>
      <c r="H153" s="388" t="s">
        <v>90</v>
      </c>
      <c r="I153" s="388" t="s">
        <v>90</v>
      </c>
      <c r="J153" s="407"/>
      <c r="K153" s="408"/>
      <c r="L153" s="409"/>
      <c r="M153" s="372"/>
    </row>
    <row r="154" spans="2:13" x14ac:dyDescent="0.2">
      <c r="B154" s="410" t="s">
        <v>59</v>
      </c>
      <c r="C154" s="388" t="s">
        <v>5914</v>
      </c>
      <c r="D154" s="388" t="s">
        <v>90</v>
      </c>
      <c r="E154" s="388" t="s">
        <v>90</v>
      </c>
      <c r="F154" s="388" t="s">
        <v>90</v>
      </c>
      <c r="G154" s="388" t="s">
        <v>90</v>
      </c>
      <c r="H154" s="388" t="s">
        <v>90</v>
      </c>
      <c r="I154" s="388" t="s">
        <v>90</v>
      </c>
      <c r="J154" s="407"/>
      <c r="K154" s="408"/>
      <c r="L154" s="409"/>
      <c r="M154" s="372"/>
    </row>
    <row r="155" spans="2:13" x14ac:dyDescent="0.2">
      <c r="B155" s="410" t="s">
        <v>25</v>
      </c>
      <c r="C155" s="388" t="s">
        <v>5914</v>
      </c>
      <c r="D155" s="388" t="s">
        <v>90</v>
      </c>
      <c r="E155" s="388" t="s">
        <v>90</v>
      </c>
      <c r="F155" s="388" t="s">
        <v>90</v>
      </c>
      <c r="G155" s="388" t="s">
        <v>90</v>
      </c>
      <c r="H155" s="388" t="s">
        <v>90</v>
      </c>
      <c r="I155" s="388" t="s">
        <v>90</v>
      </c>
      <c r="J155" s="407"/>
      <c r="K155" s="408"/>
      <c r="L155" s="409"/>
      <c r="M155" s="372"/>
    </row>
    <row r="156" spans="2:13" x14ac:dyDescent="0.2">
      <c r="B156" s="410" t="s">
        <v>412</v>
      </c>
      <c r="C156" s="388" t="s">
        <v>89</v>
      </c>
      <c r="D156" s="388" t="s">
        <v>90</v>
      </c>
      <c r="E156" s="388" t="s">
        <v>90</v>
      </c>
      <c r="F156" s="388" t="s">
        <v>90</v>
      </c>
      <c r="G156" s="388" t="s">
        <v>90</v>
      </c>
      <c r="H156" s="388" t="s">
        <v>90</v>
      </c>
      <c r="I156" s="388" t="s">
        <v>90</v>
      </c>
      <c r="J156" s="407"/>
      <c r="K156" s="408"/>
      <c r="L156" s="409"/>
      <c r="M156" s="372"/>
    </row>
    <row r="157" spans="2:13" x14ac:dyDescent="0.2">
      <c r="B157" s="410" t="s">
        <v>415</v>
      </c>
      <c r="C157" s="388" t="s">
        <v>5914</v>
      </c>
      <c r="D157" s="388" t="s">
        <v>90</v>
      </c>
      <c r="E157" s="388" t="s">
        <v>90</v>
      </c>
      <c r="F157" s="388" t="s">
        <v>90</v>
      </c>
      <c r="G157" s="388" t="s">
        <v>90</v>
      </c>
      <c r="H157" s="388" t="s">
        <v>90</v>
      </c>
      <c r="I157" s="388" t="s">
        <v>90</v>
      </c>
      <c r="J157" s="407"/>
      <c r="K157" s="408"/>
      <c r="L157" s="409"/>
      <c r="M157" s="372"/>
    </row>
    <row r="158" spans="2:13" x14ac:dyDescent="0.2">
      <c r="B158" s="410" t="s">
        <v>93</v>
      </c>
      <c r="C158" s="388" t="s">
        <v>90</v>
      </c>
      <c r="D158" s="388" t="s">
        <v>90</v>
      </c>
      <c r="E158" s="388" t="s">
        <v>90</v>
      </c>
      <c r="F158" s="388" t="s">
        <v>90</v>
      </c>
      <c r="G158" s="388" t="s">
        <v>90</v>
      </c>
      <c r="H158" s="388" t="s">
        <v>90</v>
      </c>
      <c r="I158" s="388" t="s">
        <v>90</v>
      </c>
      <c r="J158" s="407"/>
      <c r="K158" s="408"/>
      <c r="L158" s="409"/>
      <c r="M158" s="372"/>
    </row>
    <row r="159" spans="2:13" x14ac:dyDescent="0.2">
      <c r="B159" s="410" t="s">
        <v>94</v>
      </c>
      <c r="C159" s="388" t="s">
        <v>5914</v>
      </c>
      <c r="D159" s="388" t="s">
        <v>90</v>
      </c>
      <c r="E159" s="388" t="s">
        <v>90</v>
      </c>
      <c r="F159" s="388" t="s">
        <v>90</v>
      </c>
      <c r="G159" s="388" t="s">
        <v>90</v>
      </c>
      <c r="H159" s="388" t="s">
        <v>90</v>
      </c>
      <c r="I159" s="388" t="s">
        <v>90</v>
      </c>
      <c r="J159" s="407"/>
      <c r="K159" s="408"/>
      <c r="L159" s="409"/>
      <c r="M159" s="372"/>
    </row>
    <row r="160" spans="2:13" x14ac:dyDescent="0.2">
      <c r="B160" s="410" t="s">
        <v>2288</v>
      </c>
      <c r="C160" s="388" t="s">
        <v>90</v>
      </c>
      <c r="D160" s="388" t="s">
        <v>90</v>
      </c>
      <c r="E160" s="388" t="s">
        <v>90</v>
      </c>
      <c r="F160" s="388" t="s">
        <v>90</v>
      </c>
      <c r="G160" s="388" t="s">
        <v>90</v>
      </c>
      <c r="H160" s="388" t="s">
        <v>90</v>
      </c>
      <c r="I160" s="388" t="s">
        <v>90</v>
      </c>
      <c r="J160" s="407"/>
      <c r="K160" s="408"/>
      <c r="L160" s="409"/>
      <c r="M160" s="372"/>
    </row>
    <row r="161" spans="2:13" x14ac:dyDescent="0.2">
      <c r="B161" s="410" t="s">
        <v>2289</v>
      </c>
      <c r="C161" s="388" t="s">
        <v>90</v>
      </c>
      <c r="D161" s="388" t="s">
        <v>90</v>
      </c>
      <c r="E161" s="388" t="s">
        <v>90</v>
      </c>
      <c r="F161" s="388" t="s">
        <v>90</v>
      </c>
      <c r="G161" s="388" t="s">
        <v>90</v>
      </c>
      <c r="H161" s="388" t="s">
        <v>90</v>
      </c>
      <c r="I161" s="388" t="s">
        <v>90</v>
      </c>
      <c r="J161" s="407"/>
      <c r="K161" s="408"/>
      <c r="L161" s="409"/>
      <c r="M161" s="372"/>
    </row>
    <row r="162" spans="2:13" x14ac:dyDescent="0.2">
      <c r="B162" s="410" t="s">
        <v>2290</v>
      </c>
      <c r="C162" s="388" t="s">
        <v>90</v>
      </c>
      <c r="D162" s="388" t="s">
        <v>90</v>
      </c>
      <c r="E162" s="388" t="s">
        <v>90</v>
      </c>
      <c r="F162" s="388" t="s">
        <v>90</v>
      </c>
      <c r="G162" s="388" t="s">
        <v>90</v>
      </c>
      <c r="H162" s="388" t="s">
        <v>90</v>
      </c>
      <c r="I162" s="388" t="s">
        <v>90</v>
      </c>
      <c r="J162" s="407"/>
      <c r="K162" s="408"/>
      <c r="L162" s="409"/>
      <c r="M162" s="372"/>
    </row>
    <row r="163" spans="2:13" x14ac:dyDescent="0.2">
      <c r="B163" s="410" t="s">
        <v>17</v>
      </c>
      <c r="C163" s="388" t="s">
        <v>90</v>
      </c>
      <c r="D163" s="388" t="s">
        <v>90</v>
      </c>
      <c r="E163" s="388" t="s">
        <v>90</v>
      </c>
      <c r="F163" s="388" t="s">
        <v>90</v>
      </c>
      <c r="G163" s="388" t="s">
        <v>90</v>
      </c>
      <c r="H163" s="388" t="s">
        <v>90</v>
      </c>
      <c r="I163" s="388" t="s">
        <v>90</v>
      </c>
      <c r="J163" s="407"/>
      <c r="K163" s="408"/>
      <c r="L163" s="409"/>
      <c r="M163" s="372"/>
    </row>
    <row r="164" spans="2:13" x14ac:dyDescent="0.2">
      <c r="B164" s="410" t="s">
        <v>18</v>
      </c>
      <c r="C164" s="388" t="s">
        <v>90</v>
      </c>
      <c r="D164" s="388" t="s">
        <v>90</v>
      </c>
      <c r="E164" s="388" t="s">
        <v>5914</v>
      </c>
      <c r="F164" s="388" t="s">
        <v>5914</v>
      </c>
      <c r="G164" s="388" t="s">
        <v>90</v>
      </c>
      <c r="H164" s="388" t="s">
        <v>90</v>
      </c>
      <c r="I164" s="388" t="s">
        <v>90</v>
      </c>
      <c r="J164" s="407"/>
      <c r="K164" s="408"/>
      <c r="L164" s="409"/>
      <c r="M164" s="372"/>
    </row>
    <row r="165" spans="2:13" x14ac:dyDescent="0.2">
      <c r="B165" s="410" t="s">
        <v>3</v>
      </c>
      <c r="C165" s="388" t="s">
        <v>90</v>
      </c>
      <c r="D165" s="388" t="s">
        <v>90</v>
      </c>
      <c r="E165" s="388" t="s">
        <v>90</v>
      </c>
      <c r="F165" s="388" t="s">
        <v>90</v>
      </c>
      <c r="G165" s="388" t="s">
        <v>90</v>
      </c>
      <c r="H165" s="388" t="s">
        <v>90</v>
      </c>
      <c r="I165" s="388" t="s">
        <v>90</v>
      </c>
      <c r="J165" s="407"/>
      <c r="K165" s="408"/>
      <c r="L165" s="409"/>
      <c r="M165" s="372"/>
    </row>
    <row r="166" spans="2:13" x14ac:dyDescent="0.2">
      <c r="B166" s="410" t="s">
        <v>26</v>
      </c>
      <c r="C166" s="388" t="s">
        <v>90</v>
      </c>
      <c r="D166" s="388" t="s">
        <v>90</v>
      </c>
      <c r="E166" s="388" t="s">
        <v>90</v>
      </c>
      <c r="F166" s="388" t="s">
        <v>90</v>
      </c>
      <c r="G166" s="388" t="s">
        <v>90</v>
      </c>
      <c r="H166" s="388" t="s">
        <v>90</v>
      </c>
      <c r="I166" s="388" t="s">
        <v>5914</v>
      </c>
      <c r="J166" s="407"/>
      <c r="K166" s="408"/>
      <c r="L166" s="409"/>
      <c r="M166" s="372"/>
    </row>
    <row r="167" spans="2:13" x14ac:dyDescent="0.2">
      <c r="B167" s="410" t="s">
        <v>197</v>
      </c>
      <c r="C167" s="388" t="s">
        <v>90</v>
      </c>
      <c r="D167" s="388" t="s">
        <v>90</v>
      </c>
      <c r="E167" s="388" t="s">
        <v>90</v>
      </c>
      <c r="F167" s="388" t="s">
        <v>90</v>
      </c>
      <c r="G167" s="388" t="s">
        <v>90</v>
      </c>
      <c r="H167" s="388" t="s">
        <v>90</v>
      </c>
      <c r="I167" s="388" t="s">
        <v>90</v>
      </c>
      <c r="J167" s="407"/>
      <c r="K167" s="408"/>
      <c r="L167" s="409"/>
      <c r="M167" s="372"/>
    </row>
    <row r="168" spans="2:13" x14ac:dyDescent="0.2">
      <c r="B168" s="410" t="s">
        <v>52</v>
      </c>
      <c r="C168" s="388" t="s">
        <v>90</v>
      </c>
      <c r="D168" s="388" t="s">
        <v>90</v>
      </c>
      <c r="E168" s="388" t="s">
        <v>90</v>
      </c>
      <c r="F168" s="388" t="s">
        <v>90</v>
      </c>
      <c r="G168" s="388" t="s">
        <v>90</v>
      </c>
      <c r="H168" s="388" t="s">
        <v>90</v>
      </c>
      <c r="I168" s="388" t="s">
        <v>90</v>
      </c>
      <c r="J168" s="407"/>
      <c r="K168" s="408"/>
      <c r="L168" s="409"/>
      <c r="M168" s="372"/>
    </row>
    <row r="169" spans="2:13" x14ac:dyDescent="0.2">
      <c r="B169" s="410" t="s">
        <v>2332</v>
      </c>
      <c r="C169" s="388" t="s">
        <v>90</v>
      </c>
      <c r="D169" s="388" t="s">
        <v>90</v>
      </c>
      <c r="E169" s="388" t="s">
        <v>90</v>
      </c>
      <c r="F169" s="388" t="s">
        <v>90</v>
      </c>
      <c r="G169" s="388" t="s">
        <v>90</v>
      </c>
      <c r="H169" s="388" t="s">
        <v>90</v>
      </c>
      <c r="I169" s="388" t="s">
        <v>90</v>
      </c>
      <c r="J169" s="407"/>
      <c r="K169" s="408"/>
      <c r="L169" s="409"/>
      <c r="M169" s="372"/>
    </row>
    <row r="170" spans="2:13" x14ac:dyDescent="0.2">
      <c r="B170" s="410" t="s">
        <v>140</v>
      </c>
      <c r="C170" s="388" t="s">
        <v>90</v>
      </c>
      <c r="D170" s="388" t="s">
        <v>90</v>
      </c>
      <c r="E170" s="388" t="s">
        <v>90</v>
      </c>
      <c r="F170" s="388" t="s">
        <v>90</v>
      </c>
      <c r="G170" s="388" t="s">
        <v>90</v>
      </c>
      <c r="H170" s="388" t="s">
        <v>90</v>
      </c>
      <c r="I170" s="388" t="s">
        <v>90</v>
      </c>
      <c r="J170" s="407"/>
      <c r="K170" s="408"/>
      <c r="L170" s="409"/>
      <c r="M170" s="372"/>
    </row>
    <row r="171" spans="2:13" x14ac:dyDescent="0.2">
      <c r="B171" s="410" t="s">
        <v>4113</v>
      </c>
      <c r="C171" s="388" t="s">
        <v>5914</v>
      </c>
      <c r="D171" s="388" t="s">
        <v>90</v>
      </c>
      <c r="E171" s="388" t="s">
        <v>90</v>
      </c>
      <c r="F171" s="388" t="s">
        <v>90</v>
      </c>
      <c r="G171" s="388" t="s">
        <v>90</v>
      </c>
      <c r="H171" s="388" t="s">
        <v>90</v>
      </c>
      <c r="I171" s="388" t="s">
        <v>90</v>
      </c>
      <c r="J171" s="407"/>
      <c r="K171" s="408"/>
      <c r="L171" s="409"/>
      <c r="M171" s="372"/>
    </row>
    <row r="172" spans="2:13" x14ac:dyDescent="0.2">
      <c r="B172" s="410" t="s">
        <v>4114</v>
      </c>
      <c r="C172" s="388" t="s">
        <v>5914</v>
      </c>
      <c r="D172" s="388" t="s">
        <v>90</v>
      </c>
      <c r="E172" s="388" t="s">
        <v>90</v>
      </c>
      <c r="F172" s="388" t="s">
        <v>90</v>
      </c>
      <c r="G172" s="388" t="s">
        <v>90</v>
      </c>
      <c r="H172" s="388" t="s">
        <v>90</v>
      </c>
      <c r="I172" s="388" t="s">
        <v>90</v>
      </c>
      <c r="J172" s="407"/>
      <c r="K172" s="408"/>
      <c r="L172" s="409"/>
      <c r="M172" s="372"/>
    </row>
    <row r="173" spans="2:13" x14ac:dyDescent="0.2">
      <c r="B173" s="410" t="s">
        <v>4115</v>
      </c>
      <c r="C173" s="412" t="s">
        <v>5914</v>
      </c>
      <c r="D173" s="388" t="s">
        <v>90</v>
      </c>
      <c r="E173" s="388" t="s">
        <v>90</v>
      </c>
      <c r="F173" s="388" t="s">
        <v>90</v>
      </c>
      <c r="G173" s="388" t="s">
        <v>90</v>
      </c>
      <c r="H173" s="388" t="s">
        <v>90</v>
      </c>
      <c r="I173" s="388" t="s">
        <v>90</v>
      </c>
      <c r="J173" s="407"/>
      <c r="K173" s="408"/>
      <c r="L173" s="409"/>
      <c r="M173" s="372"/>
    </row>
    <row r="174" spans="2:13" x14ac:dyDescent="0.2">
      <c r="B174" s="410" t="s">
        <v>4116</v>
      </c>
      <c r="C174" s="412" t="s">
        <v>5914</v>
      </c>
      <c r="D174" s="388" t="s">
        <v>90</v>
      </c>
      <c r="E174" s="388" t="s">
        <v>90</v>
      </c>
      <c r="F174" s="388" t="s">
        <v>90</v>
      </c>
      <c r="G174" s="388" t="s">
        <v>90</v>
      </c>
      <c r="H174" s="388" t="s">
        <v>90</v>
      </c>
      <c r="I174" s="388" t="s">
        <v>90</v>
      </c>
      <c r="J174" s="407"/>
      <c r="K174" s="408"/>
      <c r="L174" s="409"/>
      <c r="M174" s="372"/>
    </row>
    <row r="175" spans="2:13" x14ac:dyDescent="0.2">
      <c r="B175" s="410" t="s">
        <v>4117</v>
      </c>
      <c r="C175" s="412" t="s">
        <v>5914</v>
      </c>
      <c r="D175" s="388" t="s">
        <v>90</v>
      </c>
      <c r="E175" s="388" t="s">
        <v>90</v>
      </c>
      <c r="F175" s="388" t="s">
        <v>90</v>
      </c>
      <c r="G175" s="388" t="s">
        <v>90</v>
      </c>
      <c r="H175" s="388" t="s">
        <v>90</v>
      </c>
      <c r="I175" s="388" t="s">
        <v>90</v>
      </c>
      <c r="J175" s="407"/>
      <c r="K175" s="408"/>
      <c r="L175" s="409"/>
      <c r="M175" s="372"/>
    </row>
    <row r="176" spans="2:13" x14ac:dyDescent="0.2">
      <c r="B176" s="410" t="s">
        <v>4118</v>
      </c>
      <c r="C176" s="412" t="s">
        <v>5914</v>
      </c>
      <c r="D176" s="388" t="s">
        <v>90</v>
      </c>
      <c r="E176" s="388" t="s">
        <v>90</v>
      </c>
      <c r="F176" s="388" t="s">
        <v>90</v>
      </c>
      <c r="G176" s="388" t="s">
        <v>90</v>
      </c>
      <c r="H176" s="388" t="s">
        <v>90</v>
      </c>
      <c r="I176" s="388" t="s">
        <v>90</v>
      </c>
      <c r="J176" s="407"/>
      <c r="K176" s="408"/>
      <c r="L176" s="409"/>
      <c r="M176" s="372"/>
    </row>
    <row r="177" spans="2:13" x14ac:dyDescent="0.2">
      <c r="B177" s="410" t="s">
        <v>4119</v>
      </c>
      <c r="C177" s="412" t="s">
        <v>5914</v>
      </c>
      <c r="D177" s="388" t="s">
        <v>90</v>
      </c>
      <c r="E177" s="388" t="s">
        <v>90</v>
      </c>
      <c r="F177" s="388" t="s">
        <v>90</v>
      </c>
      <c r="G177" s="388" t="s">
        <v>90</v>
      </c>
      <c r="H177" s="388" t="s">
        <v>90</v>
      </c>
      <c r="I177" s="388" t="s">
        <v>90</v>
      </c>
      <c r="J177" s="407"/>
      <c r="K177" s="408"/>
      <c r="L177" s="409"/>
      <c r="M177" s="372"/>
    </row>
    <row r="178" spans="2:13" x14ac:dyDescent="0.2">
      <c r="B178" s="410" t="s">
        <v>4120</v>
      </c>
      <c r="C178" s="412" t="s">
        <v>5914</v>
      </c>
      <c r="D178" s="388" t="s">
        <v>90</v>
      </c>
      <c r="E178" s="388" t="s">
        <v>90</v>
      </c>
      <c r="F178" s="388" t="s">
        <v>90</v>
      </c>
      <c r="G178" s="388" t="s">
        <v>90</v>
      </c>
      <c r="H178" s="388" t="s">
        <v>90</v>
      </c>
      <c r="I178" s="388" t="s">
        <v>90</v>
      </c>
      <c r="J178" s="407"/>
      <c r="K178" s="408"/>
      <c r="L178" s="409"/>
      <c r="M178" s="372"/>
    </row>
    <row r="179" spans="2:13" x14ac:dyDescent="0.2">
      <c r="B179" s="410" t="s">
        <v>4121</v>
      </c>
      <c r="C179" s="412" t="s">
        <v>5914</v>
      </c>
      <c r="D179" s="388" t="s">
        <v>90</v>
      </c>
      <c r="E179" s="388" t="s">
        <v>90</v>
      </c>
      <c r="F179" s="388" t="s">
        <v>90</v>
      </c>
      <c r="G179" s="388" t="s">
        <v>90</v>
      </c>
      <c r="H179" s="388" t="s">
        <v>90</v>
      </c>
      <c r="I179" s="388" t="s">
        <v>90</v>
      </c>
      <c r="J179" s="407"/>
      <c r="K179" s="408"/>
      <c r="L179" s="409"/>
      <c r="M179" s="372"/>
    </row>
    <row r="180" spans="2:13" x14ac:dyDescent="0.2">
      <c r="B180" s="410" t="s">
        <v>4122</v>
      </c>
      <c r="C180" s="412" t="s">
        <v>5914</v>
      </c>
      <c r="D180" s="388" t="s">
        <v>90</v>
      </c>
      <c r="E180" s="388" t="s">
        <v>90</v>
      </c>
      <c r="F180" s="388" t="s">
        <v>90</v>
      </c>
      <c r="G180" s="388" t="s">
        <v>90</v>
      </c>
      <c r="H180" s="388" t="s">
        <v>90</v>
      </c>
      <c r="I180" s="388" t="s">
        <v>90</v>
      </c>
      <c r="J180" s="407"/>
      <c r="K180" s="408"/>
      <c r="L180" s="409"/>
      <c r="M180" s="372"/>
    </row>
    <row r="181" spans="2:13" x14ac:dyDescent="0.2">
      <c r="B181" s="410" t="s">
        <v>4123</v>
      </c>
      <c r="C181" s="412" t="s">
        <v>5914</v>
      </c>
      <c r="D181" s="388" t="s">
        <v>90</v>
      </c>
      <c r="E181" s="388" t="s">
        <v>90</v>
      </c>
      <c r="F181" s="388" t="s">
        <v>90</v>
      </c>
      <c r="G181" s="388" t="s">
        <v>90</v>
      </c>
      <c r="H181" s="388" t="s">
        <v>90</v>
      </c>
      <c r="I181" s="388" t="s">
        <v>90</v>
      </c>
      <c r="J181" s="407"/>
      <c r="K181" s="408"/>
      <c r="L181" s="409"/>
      <c r="M181" s="372"/>
    </row>
    <row r="182" spans="2:13" x14ac:dyDescent="0.2">
      <c r="B182" s="410" t="s">
        <v>4124</v>
      </c>
      <c r="C182" s="412" t="s">
        <v>5914</v>
      </c>
      <c r="D182" s="388" t="s">
        <v>90</v>
      </c>
      <c r="E182" s="388" t="s">
        <v>90</v>
      </c>
      <c r="F182" s="388" t="s">
        <v>90</v>
      </c>
      <c r="G182" s="388" t="s">
        <v>90</v>
      </c>
      <c r="H182" s="388" t="s">
        <v>90</v>
      </c>
      <c r="I182" s="388" t="s">
        <v>90</v>
      </c>
      <c r="J182" s="407"/>
      <c r="K182" s="408"/>
      <c r="L182" s="409"/>
      <c r="M182" s="372"/>
    </row>
    <row r="183" spans="2:13" x14ac:dyDescent="0.2">
      <c r="B183" s="410" t="s">
        <v>4125</v>
      </c>
      <c r="C183" s="412" t="s">
        <v>5914</v>
      </c>
      <c r="D183" s="388" t="s">
        <v>90</v>
      </c>
      <c r="E183" s="388" t="s">
        <v>90</v>
      </c>
      <c r="F183" s="388" t="s">
        <v>90</v>
      </c>
      <c r="G183" s="388" t="s">
        <v>90</v>
      </c>
      <c r="H183" s="388" t="s">
        <v>90</v>
      </c>
      <c r="I183" s="388" t="s">
        <v>90</v>
      </c>
      <c r="J183" s="407"/>
      <c r="K183" s="408"/>
      <c r="L183" s="409"/>
      <c r="M183" s="372"/>
    </row>
    <row r="184" spans="2:13" x14ac:dyDescent="0.2">
      <c r="B184" s="410" t="s">
        <v>4126</v>
      </c>
      <c r="C184" s="412" t="s">
        <v>5914</v>
      </c>
      <c r="D184" s="388" t="s">
        <v>90</v>
      </c>
      <c r="E184" s="388" t="s">
        <v>90</v>
      </c>
      <c r="F184" s="388" t="s">
        <v>90</v>
      </c>
      <c r="G184" s="388" t="s">
        <v>90</v>
      </c>
      <c r="H184" s="388" t="s">
        <v>90</v>
      </c>
      <c r="I184" s="388" t="s">
        <v>90</v>
      </c>
      <c r="J184" s="407"/>
      <c r="K184" s="408"/>
      <c r="L184" s="409"/>
      <c r="M184" s="372"/>
    </row>
    <row r="185" spans="2:13" x14ac:dyDescent="0.2">
      <c r="B185" s="410" t="s">
        <v>4127</v>
      </c>
      <c r="C185" s="412" t="s">
        <v>5914</v>
      </c>
      <c r="D185" s="388" t="s">
        <v>90</v>
      </c>
      <c r="E185" s="388" t="s">
        <v>90</v>
      </c>
      <c r="F185" s="388" t="s">
        <v>90</v>
      </c>
      <c r="G185" s="388" t="s">
        <v>90</v>
      </c>
      <c r="H185" s="388" t="s">
        <v>90</v>
      </c>
      <c r="I185" s="388" t="s">
        <v>90</v>
      </c>
      <c r="J185" s="407"/>
      <c r="K185" s="408"/>
      <c r="L185" s="409"/>
      <c r="M185" s="372"/>
    </row>
    <row r="186" spans="2:13" x14ac:dyDescent="0.2">
      <c r="B186" s="410" t="s">
        <v>4128</v>
      </c>
      <c r="C186" s="412" t="s">
        <v>5914</v>
      </c>
      <c r="D186" s="388" t="s">
        <v>90</v>
      </c>
      <c r="E186" s="388" t="s">
        <v>90</v>
      </c>
      <c r="F186" s="388" t="s">
        <v>90</v>
      </c>
      <c r="G186" s="388" t="s">
        <v>90</v>
      </c>
      <c r="H186" s="388" t="s">
        <v>90</v>
      </c>
      <c r="I186" s="388" t="s">
        <v>90</v>
      </c>
      <c r="J186" s="407"/>
      <c r="K186" s="408"/>
      <c r="L186" s="409"/>
      <c r="M186" s="372"/>
    </row>
    <row r="187" spans="2:13" x14ac:dyDescent="0.2">
      <c r="B187" s="410" t="s">
        <v>4129</v>
      </c>
      <c r="C187" s="412" t="s">
        <v>5914</v>
      </c>
      <c r="D187" s="388" t="s">
        <v>90</v>
      </c>
      <c r="E187" s="388" t="s">
        <v>90</v>
      </c>
      <c r="F187" s="388" t="s">
        <v>90</v>
      </c>
      <c r="G187" s="388" t="s">
        <v>90</v>
      </c>
      <c r="H187" s="388" t="s">
        <v>90</v>
      </c>
      <c r="I187" s="388" t="s">
        <v>90</v>
      </c>
      <c r="J187" s="407"/>
      <c r="K187" s="408"/>
      <c r="L187" s="409"/>
      <c r="M187" s="372"/>
    </row>
    <row r="188" spans="2:13" x14ac:dyDescent="0.2">
      <c r="B188" s="410" t="s">
        <v>4130</v>
      </c>
      <c r="C188" s="412" t="s">
        <v>5914</v>
      </c>
      <c r="D188" s="388" t="s">
        <v>90</v>
      </c>
      <c r="E188" s="388" t="s">
        <v>90</v>
      </c>
      <c r="F188" s="388" t="s">
        <v>90</v>
      </c>
      <c r="G188" s="388" t="s">
        <v>90</v>
      </c>
      <c r="H188" s="388" t="s">
        <v>90</v>
      </c>
      <c r="I188" s="388" t="s">
        <v>90</v>
      </c>
      <c r="J188" s="407"/>
      <c r="K188" s="408"/>
      <c r="L188" s="409"/>
      <c r="M188" s="372"/>
    </row>
    <row r="189" spans="2:13" x14ac:dyDescent="0.2">
      <c r="B189" s="410" t="s">
        <v>4131</v>
      </c>
      <c r="C189" s="412" t="s">
        <v>5914</v>
      </c>
      <c r="D189" s="388" t="s">
        <v>90</v>
      </c>
      <c r="E189" s="388" t="s">
        <v>90</v>
      </c>
      <c r="F189" s="388" t="s">
        <v>90</v>
      </c>
      <c r="G189" s="388" t="s">
        <v>90</v>
      </c>
      <c r="H189" s="388" t="s">
        <v>90</v>
      </c>
      <c r="I189" s="388" t="s">
        <v>90</v>
      </c>
      <c r="J189" s="407"/>
      <c r="K189" s="408"/>
      <c r="L189" s="409"/>
      <c r="M189" s="372"/>
    </row>
    <row r="190" spans="2:13" x14ac:dyDescent="0.2">
      <c r="B190" s="410" t="s">
        <v>4132</v>
      </c>
      <c r="C190" s="412" t="s">
        <v>5914</v>
      </c>
      <c r="D190" s="388" t="s">
        <v>90</v>
      </c>
      <c r="E190" s="388" t="s">
        <v>90</v>
      </c>
      <c r="F190" s="388" t="s">
        <v>90</v>
      </c>
      <c r="G190" s="388" t="s">
        <v>90</v>
      </c>
      <c r="H190" s="388" t="s">
        <v>90</v>
      </c>
      <c r="I190" s="388" t="s">
        <v>90</v>
      </c>
      <c r="J190" s="407"/>
      <c r="K190" s="408"/>
      <c r="L190" s="409"/>
      <c r="M190" s="372"/>
    </row>
    <row r="191" spans="2:13" x14ac:dyDescent="0.2">
      <c r="B191" s="410" t="s">
        <v>4133</v>
      </c>
      <c r="C191" s="412" t="s">
        <v>5914</v>
      </c>
      <c r="D191" s="388" t="s">
        <v>90</v>
      </c>
      <c r="E191" s="388" t="s">
        <v>90</v>
      </c>
      <c r="F191" s="388" t="s">
        <v>90</v>
      </c>
      <c r="G191" s="388" t="s">
        <v>90</v>
      </c>
      <c r="H191" s="388" t="s">
        <v>90</v>
      </c>
      <c r="I191" s="388" t="s">
        <v>90</v>
      </c>
      <c r="J191" s="407"/>
      <c r="K191" s="408"/>
      <c r="L191" s="409"/>
      <c r="M191" s="372"/>
    </row>
    <row r="192" spans="2:13" x14ac:dyDescent="0.2">
      <c r="B192" s="410" t="s">
        <v>4134</v>
      </c>
      <c r="C192" s="412" t="s">
        <v>5914</v>
      </c>
      <c r="D192" s="388" t="s">
        <v>90</v>
      </c>
      <c r="E192" s="388" t="s">
        <v>90</v>
      </c>
      <c r="F192" s="388" t="s">
        <v>90</v>
      </c>
      <c r="G192" s="388" t="s">
        <v>90</v>
      </c>
      <c r="H192" s="388" t="s">
        <v>90</v>
      </c>
      <c r="I192" s="388" t="s">
        <v>90</v>
      </c>
      <c r="J192" s="407"/>
      <c r="K192" s="408"/>
      <c r="L192" s="409"/>
      <c r="M192" s="372"/>
    </row>
    <row r="193" spans="2:13" x14ac:dyDescent="0.2">
      <c r="B193" s="410" t="s">
        <v>4135</v>
      </c>
      <c r="C193" s="412" t="s">
        <v>5914</v>
      </c>
      <c r="D193" s="388" t="s">
        <v>90</v>
      </c>
      <c r="E193" s="388" t="s">
        <v>90</v>
      </c>
      <c r="F193" s="388" t="s">
        <v>90</v>
      </c>
      <c r="G193" s="388" t="s">
        <v>90</v>
      </c>
      <c r="H193" s="388" t="s">
        <v>90</v>
      </c>
      <c r="I193" s="388" t="s">
        <v>90</v>
      </c>
      <c r="J193" s="407"/>
      <c r="K193" s="408"/>
      <c r="L193" s="409"/>
      <c r="M193" s="372"/>
    </row>
    <row r="194" spans="2:13" x14ac:dyDescent="0.2">
      <c r="B194" s="410" t="s">
        <v>4136</v>
      </c>
      <c r="C194" s="412" t="s">
        <v>5914</v>
      </c>
      <c r="D194" s="388" t="s">
        <v>90</v>
      </c>
      <c r="E194" s="388" t="s">
        <v>90</v>
      </c>
      <c r="F194" s="388" t="s">
        <v>90</v>
      </c>
      <c r="G194" s="388" t="s">
        <v>90</v>
      </c>
      <c r="H194" s="388" t="s">
        <v>90</v>
      </c>
      <c r="I194" s="388" t="s">
        <v>90</v>
      </c>
      <c r="J194" s="407"/>
      <c r="K194" s="408"/>
      <c r="L194" s="409"/>
      <c r="M194" s="372"/>
    </row>
    <row r="195" spans="2:13" x14ac:dyDescent="0.2">
      <c r="B195" s="410" t="s">
        <v>4137</v>
      </c>
      <c r="C195" s="412" t="s">
        <v>5914</v>
      </c>
      <c r="D195" s="388" t="s">
        <v>90</v>
      </c>
      <c r="E195" s="388" t="s">
        <v>90</v>
      </c>
      <c r="F195" s="388" t="s">
        <v>90</v>
      </c>
      <c r="G195" s="388" t="s">
        <v>90</v>
      </c>
      <c r="H195" s="388" t="s">
        <v>90</v>
      </c>
      <c r="I195" s="388" t="s">
        <v>90</v>
      </c>
      <c r="J195" s="407"/>
      <c r="K195" s="408"/>
      <c r="L195" s="409"/>
      <c r="M195" s="372"/>
    </row>
    <row r="196" spans="2:13" x14ac:dyDescent="0.2">
      <c r="B196" s="410" t="s">
        <v>4138</v>
      </c>
      <c r="C196" s="412" t="s">
        <v>5914</v>
      </c>
      <c r="D196" s="388" t="s">
        <v>90</v>
      </c>
      <c r="E196" s="388" t="s">
        <v>90</v>
      </c>
      <c r="F196" s="388" t="s">
        <v>90</v>
      </c>
      <c r="G196" s="388" t="s">
        <v>90</v>
      </c>
      <c r="H196" s="388" t="s">
        <v>90</v>
      </c>
      <c r="I196" s="388" t="s">
        <v>90</v>
      </c>
      <c r="J196" s="407"/>
      <c r="K196" s="408"/>
      <c r="L196" s="409"/>
      <c r="M196" s="372"/>
    </row>
    <row r="197" spans="2:13" x14ac:dyDescent="0.2">
      <c r="B197" s="410" t="s">
        <v>4139</v>
      </c>
      <c r="C197" s="412" t="s">
        <v>5914</v>
      </c>
      <c r="D197" s="388" t="s">
        <v>90</v>
      </c>
      <c r="E197" s="388" t="s">
        <v>90</v>
      </c>
      <c r="F197" s="388" t="s">
        <v>90</v>
      </c>
      <c r="G197" s="388" t="s">
        <v>90</v>
      </c>
      <c r="H197" s="388" t="s">
        <v>90</v>
      </c>
      <c r="I197" s="388" t="s">
        <v>90</v>
      </c>
      <c r="J197" s="407"/>
      <c r="K197" s="408"/>
      <c r="L197" s="409"/>
      <c r="M197" s="372"/>
    </row>
    <row r="198" spans="2:13" x14ac:dyDescent="0.2">
      <c r="B198" s="410" t="s">
        <v>4140</v>
      </c>
      <c r="C198" s="412" t="s">
        <v>5914</v>
      </c>
      <c r="D198" s="388" t="s">
        <v>90</v>
      </c>
      <c r="E198" s="388" t="s">
        <v>90</v>
      </c>
      <c r="F198" s="388" t="s">
        <v>90</v>
      </c>
      <c r="G198" s="388" t="s">
        <v>90</v>
      </c>
      <c r="H198" s="388" t="s">
        <v>90</v>
      </c>
      <c r="I198" s="388" t="s">
        <v>90</v>
      </c>
      <c r="J198" s="407"/>
      <c r="K198" s="408"/>
      <c r="L198" s="409"/>
      <c r="M198" s="372"/>
    </row>
    <row r="199" spans="2:13" x14ac:dyDescent="0.2">
      <c r="B199" s="410" t="s">
        <v>4141</v>
      </c>
      <c r="C199" s="412" t="s">
        <v>5914</v>
      </c>
      <c r="D199" s="388" t="s">
        <v>90</v>
      </c>
      <c r="E199" s="388" t="s">
        <v>90</v>
      </c>
      <c r="F199" s="388" t="s">
        <v>90</v>
      </c>
      <c r="G199" s="388" t="s">
        <v>90</v>
      </c>
      <c r="H199" s="388" t="s">
        <v>90</v>
      </c>
      <c r="I199" s="388" t="s">
        <v>90</v>
      </c>
      <c r="J199" s="407"/>
      <c r="K199" s="408"/>
      <c r="L199" s="409"/>
      <c r="M199" s="372"/>
    </row>
    <row r="200" spans="2:13" x14ac:dyDescent="0.2">
      <c r="B200" s="410" t="s">
        <v>4142</v>
      </c>
      <c r="C200" s="412" t="s">
        <v>5914</v>
      </c>
      <c r="D200" s="388" t="s">
        <v>90</v>
      </c>
      <c r="E200" s="388" t="s">
        <v>90</v>
      </c>
      <c r="F200" s="388" t="s">
        <v>90</v>
      </c>
      <c r="G200" s="388" t="s">
        <v>90</v>
      </c>
      <c r="H200" s="388" t="s">
        <v>90</v>
      </c>
      <c r="I200" s="388" t="s">
        <v>90</v>
      </c>
      <c r="J200" s="407"/>
      <c r="K200" s="408"/>
      <c r="L200" s="409"/>
      <c r="M200" s="372"/>
    </row>
    <row r="201" spans="2:13" x14ac:dyDescent="0.2">
      <c r="B201" s="410" t="s">
        <v>4143</v>
      </c>
      <c r="C201" s="412" t="s">
        <v>5914</v>
      </c>
      <c r="D201" s="388" t="s">
        <v>90</v>
      </c>
      <c r="E201" s="388" t="s">
        <v>90</v>
      </c>
      <c r="F201" s="388" t="s">
        <v>90</v>
      </c>
      <c r="G201" s="388" t="s">
        <v>90</v>
      </c>
      <c r="H201" s="388" t="s">
        <v>90</v>
      </c>
      <c r="I201" s="388" t="s">
        <v>90</v>
      </c>
      <c r="J201" s="407"/>
      <c r="K201" s="408"/>
      <c r="L201" s="409"/>
      <c r="M201" s="372"/>
    </row>
    <row r="202" spans="2:13" x14ac:dyDescent="0.2">
      <c r="B202" s="410" t="s">
        <v>4144</v>
      </c>
      <c r="C202" s="412" t="s">
        <v>5914</v>
      </c>
      <c r="D202" s="388" t="s">
        <v>90</v>
      </c>
      <c r="E202" s="388" t="s">
        <v>90</v>
      </c>
      <c r="F202" s="388" t="s">
        <v>90</v>
      </c>
      <c r="G202" s="388" t="s">
        <v>90</v>
      </c>
      <c r="H202" s="388" t="s">
        <v>90</v>
      </c>
      <c r="I202" s="388" t="s">
        <v>90</v>
      </c>
      <c r="J202" s="407"/>
      <c r="K202" s="408"/>
      <c r="L202" s="409"/>
      <c r="M202" s="372"/>
    </row>
    <row r="203" spans="2:13" x14ac:dyDescent="0.2">
      <c r="B203" s="410" t="s">
        <v>4145</v>
      </c>
      <c r="C203" s="412" t="s">
        <v>5914</v>
      </c>
      <c r="D203" s="388" t="s">
        <v>90</v>
      </c>
      <c r="E203" s="388" t="s">
        <v>90</v>
      </c>
      <c r="F203" s="388" t="s">
        <v>90</v>
      </c>
      <c r="G203" s="388" t="s">
        <v>90</v>
      </c>
      <c r="H203" s="388" t="s">
        <v>90</v>
      </c>
      <c r="I203" s="388" t="s">
        <v>90</v>
      </c>
      <c r="J203" s="407"/>
      <c r="K203" s="408"/>
      <c r="L203" s="409"/>
      <c r="M203" s="372"/>
    </row>
    <row r="204" spans="2:13" x14ac:dyDescent="0.2">
      <c r="B204" s="410" t="s">
        <v>4146</v>
      </c>
      <c r="C204" s="412" t="s">
        <v>5914</v>
      </c>
      <c r="D204" s="388" t="s">
        <v>90</v>
      </c>
      <c r="E204" s="388" t="s">
        <v>90</v>
      </c>
      <c r="F204" s="388" t="s">
        <v>90</v>
      </c>
      <c r="G204" s="388" t="s">
        <v>90</v>
      </c>
      <c r="H204" s="388" t="s">
        <v>90</v>
      </c>
      <c r="I204" s="388" t="s">
        <v>90</v>
      </c>
      <c r="J204" s="407"/>
      <c r="K204" s="408"/>
      <c r="L204" s="409"/>
      <c r="M204" s="372"/>
    </row>
    <row r="205" spans="2:13" x14ac:dyDescent="0.2">
      <c r="B205" s="410" t="s">
        <v>4147</v>
      </c>
      <c r="C205" s="412" t="s">
        <v>5914</v>
      </c>
      <c r="D205" s="388" t="s">
        <v>90</v>
      </c>
      <c r="E205" s="388" t="s">
        <v>90</v>
      </c>
      <c r="F205" s="388" t="s">
        <v>90</v>
      </c>
      <c r="G205" s="388" t="s">
        <v>90</v>
      </c>
      <c r="H205" s="388" t="s">
        <v>90</v>
      </c>
      <c r="I205" s="388" t="s">
        <v>90</v>
      </c>
      <c r="J205" s="407"/>
      <c r="K205" s="408"/>
      <c r="L205" s="409"/>
      <c r="M205" s="372"/>
    </row>
    <row r="206" spans="2:13" x14ac:dyDescent="0.2">
      <c r="B206" s="410" t="s">
        <v>4148</v>
      </c>
      <c r="C206" s="412" t="s">
        <v>5914</v>
      </c>
      <c r="D206" s="388" t="s">
        <v>90</v>
      </c>
      <c r="E206" s="388" t="s">
        <v>90</v>
      </c>
      <c r="F206" s="388" t="s">
        <v>90</v>
      </c>
      <c r="G206" s="388" t="s">
        <v>90</v>
      </c>
      <c r="H206" s="388" t="s">
        <v>90</v>
      </c>
      <c r="I206" s="388" t="s">
        <v>90</v>
      </c>
      <c r="J206" s="407"/>
      <c r="K206" s="408"/>
      <c r="L206" s="409"/>
      <c r="M206" s="372"/>
    </row>
    <row r="207" spans="2:13" x14ac:dyDescent="0.2">
      <c r="B207" s="410" t="s">
        <v>4149</v>
      </c>
      <c r="C207" s="412" t="s">
        <v>5914</v>
      </c>
      <c r="D207" s="388" t="s">
        <v>90</v>
      </c>
      <c r="E207" s="388" t="s">
        <v>90</v>
      </c>
      <c r="F207" s="388" t="s">
        <v>90</v>
      </c>
      <c r="G207" s="388" t="s">
        <v>90</v>
      </c>
      <c r="H207" s="388" t="s">
        <v>90</v>
      </c>
      <c r="I207" s="388" t="s">
        <v>90</v>
      </c>
      <c r="J207" s="407"/>
      <c r="K207" s="408"/>
      <c r="L207" s="409"/>
      <c r="M207" s="372"/>
    </row>
    <row r="208" spans="2:13" x14ac:dyDescent="0.2">
      <c r="B208" s="410" t="s">
        <v>4150</v>
      </c>
      <c r="C208" s="412" t="s">
        <v>5914</v>
      </c>
      <c r="D208" s="388" t="s">
        <v>90</v>
      </c>
      <c r="E208" s="388" t="s">
        <v>90</v>
      </c>
      <c r="F208" s="388" t="s">
        <v>90</v>
      </c>
      <c r="G208" s="388" t="s">
        <v>90</v>
      </c>
      <c r="H208" s="388" t="s">
        <v>90</v>
      </c>
      <c r="I208" s="388" t="s">
        <v>90</v>
      </c>
      <c r="J208" s="407"/>
      <c r="K208" s="408"/>
      <c r="L208" s="409"/>
      <c r="M208" s="372"/>
    </row>
    <row r="209" spans="2:17" x14ac:dyDescent="0.2">
      <c r="B209" s="410" t="s">
        <v>4151</v>
      </c>
      <c r="C209" s="412" t="s">
        <v>5914</v>
      </c>
      <c r="D209" s="388" t="s">
        <v>90</v>
      </c>
      <c r="E209" s="388" t="s">
        <v>90</v>
      </c>
      <c r="F209" s="388" t="s">
        <v>90</v>
      </c>
      <c r="G209" s="388" t="s">
        <v>90</v>
      </c>
      <c r="H209" s="388" t="s">
        <v>90</v>
      </c>
      <c r="I209" s="388" t="s">
        <v>90</v>
      </c>
      <c r="J209" s="407"/>
      <c r="K209" s="408"/>
      <c r="L209" s="409"/>
      <c r="M209" s="372"/>
    </row>
    <row r="210" spans="2:17" x14ac:dyDescent="0.2">
      <c r="B210" s="410" t="s">
        <v>4152</v>
      </c>
      <c r="C210" s="412" t="s">
        <v>5914</v>
      </c>
      <c r="D210" s="388" t="s">
        <v>90</v>
      </c>
      <c r="E210" s="388" t="s">
        <v>90</v>
      </c>
      <c r="F210" s="388" t="s">
        <v>90</v>
      </c>
      <c r="G210" s="388" t="s">
        <v>90</v>
      </c>
      <c r="H210" s="388" t="s">
        <v>90</v>
      </c>
      <c r="I210" s="388" t="s">
        <v>90</v>
      </c>
      <c r="J210" s="407"/>
      <c r="K210" s="408"/>
      <c r="L210" s="409"/>
      <c r="M210" s="372"/>
    </row>
    <row r="211" spans="2:17" x14ac:dyDescent="0.2">
      <c r="B211" s="410" t="s">
        <v>4153</v>
      </c>
      <c r="C211" s="412" t="s">
        <v>5914</v>
      </c>
      <c r="D211" s="388" t="s">
        <v>90</v>
      </c>
      <c r="E211" s="388" t="s">
        <v>90</v>
      </c>
      <c r="F211" s="388" t="s">
        <v>90</v>
      </c>
      <c r="G211" s="388" t="s">
        <v>90</v>
      </c>
      <c r="H211" s="388" t="s">
        <v>90</v>
      </c>
      <c r="I211" s="388" t="s">
        <v>90</v>
      </c>
      <c r="J211" s="407"/>
      <c r="K211" s="408"/>
      <c r="L211" s="409"/>
      <c r="M211" s="372"/>
    </row>
    <row r="212" spans="2:17" x14ac:dyDescent="0.2">
      <c r="B212" s="410" t="s">
        <v>4154</v>
      </c>
      <c r="C212" s="412" t="s">
        <v>5914</v>
      </c>
      <c r="D212" s="388" t="s">
        <v>90</v>
      </c>
      <c r="E212" s="388" t="s">
        <v>90</v>
      </c>
      <c r="F212" s="388" t="s">
        <v>90</v>
      </c>
      <c r="G212" s="388" t="s">
        <v>90</v>
      </c>
      <c r="H212" s="388" t="s">
        <v>90</v>
      </c>
      <c r="I212" s="388" t="s">
        <v>90</v>
      </c>
      <c r="J212" s="407"/>
      <c r="K212" s="408"/>
      <c r="L212" s="409"/>
      <c r="M212" s="372"/>
    </row>
    <row r="213" spans="2:17" x14ac:dyDescent="0.2">
      <c r="B213" s="410" t="s">
        <v>4155</v>
      </c>
      <c r="C213" s="412" t="s">
        <v>5914</v>
      </c>
      <c r="D213" s="388" t="s">
        <v>90</v>
      </c>
      <c r="E213" s="388" t="s">
        <v>90</v>
      </c>
      <c r="F213" s="388" t="s">
        <v>90</v>
      </c>
      <c r="G213" s="388" t="s">
        <v>90</v>
      </c>
      <c r="H213" s="388" t="s">
        <v>90</v>
      </c>
      <c r="I213" s="388" t="s">
        <v>90</v>
      </c>
      <c r="J213" s="407"/>
      <c r="K213" s="408"/>
      <c r="L213" s="409"/>
      <c r="M213" s="372"/>
    </row>
    <row r="214" spans="2:17" ht="13.5" thickBot="1" x14ac:dyDescent="0.25">
      <c r="B214" s="413" t="s">
        <v>4156</v>
      </c>
      <c r="C214" s="414" t="s">
        <v>5914</v>
      </c>
      <c r="D214" s="415" t="s">
        <v>90</v>
      </c>
      <c r="E214" s="415" t="s">
        <v>90</v>
      </c>
      <c r="F214" s="415" t="s">
        <v>90</v>
      </c>
      <c r="G214" s="415" t="s">
        <v>90</v>
      </c>
      <c r="H214" s="415" t="s">
        <v>90</v>
      </c>
      <c r="I214" s="415" t="s">
        <v>90</v>
      </c>
      <c r="J214" s="416"/>
      <c r="K214" s="417"/>
      <c r="L214" s="418"/>
      <c r="M214" s="372"/>
    </row>
    <row r="215" spans="2:17" ht="16.899999999999999" customHeight="1" x14ac:dyDescent="0.2">
      <c r="B215" s="419"/>
      <c r="C215" s="420"/>
      <c r="D215" s="421"/>
      <c r="E215" s="421"/>
      <c r="F215" s="421"/>
      <c r="G215" s="421"/>
      <c r="H215" s="421"/>
      <c r="I215" s="421"/>
      <c r="K215" s="422"/>
      <c r="L215" s="422"/>
      <c r="M215" s="372"/>
    </row>
    <row r="216" spans="2:17" ht="16.899999999999999" customHeight="1" x14ac:dyDescent="0.2"/>
    <row r="217" spans="2:17" x14ac:dyDescent="0.2">
      <c r="B217" s="373" t="s">
        <v>2241</v>
      </c>
      <c r="C217" s="374"/>
      <c r="D217" s="374"/>
      <c r="E217" s="374"/>
    </row>
    <row r="218" spans="2:17" x14ac:dyDescent="0.2">
      <c r="B218" s="375" t="s">
        <v>6279</v>
      </c>
      <c r="C218" s="376"/>
      <c r="D218" s="376"/>
      <c r="E218" s="376"/>
    </row>
    <row r="219" spans="2:17" x14ac:dyDescent="0.2">
      <c r="B219" s="377"/>
      <c r="C219" s="378"/>
      <c r="D219" s="378"/>
      <c r="E219" s="378"/>
    </row>
    <row r="220" spans="2:17" x14ac:dyDescent="0.2">
      <c r="B220" s="379" t="s">
        <v>2259</v>
      </c>
      <c r="C220" s="424"/>
      <c r="D220" s="424"/>
      <c r="E220" s="424"/>
      <c r="M220" s="372"/>
    </row>
    <row r="221" spans="2:17" ht="13.5" thickBot="1" x14ac:dyDescent="0.25">
      <c r="M221" s="372"/>
    </row>
    <row r="222" spans="2:17" ht="13.5" thickBot="1" x14ac:dyDescent="0.25">
      <c r="B222" s="533" t="s">
        <v>5089</v>
      </c>
      <c r="C222" s="535" t="s">
        <v>2346</v>
      </c>
      <c r="D222" s="536"/>
      <c r="E222" s="536"/>
      <c r="F222" s="536"/>
      <c r="G222" s="536"/>
      <c r="H222" s="536"/>
      <c r="I222" s="536"/>
      <c r="J222" s="536"/>
      <c r="K222" s="537"/>
      <c r="L222" s="552" t="s">
        <v>98</v>
      </c>
      <c r="M222" s="372"/>
    </row>
    <row r="223" spans="2:17" ht="13.5" thickBot="1" x14ac:dyDescent="0.25">
      <c r="B223" s="534"/>
      <c r="C223" s="95" t="s">
        <v>2251</v>
      </c>
      <c r="D223" s="95" t="s">
        <v>2252</v>
      </c>
      <c r="E223" s="95" t="s">
        <v>2253</v>
      </c>
      <c r="F223" s="95" t="s">
        <v>2254</v>
      </c>
      <c r="G223" s="95" t="s">
        <v>2255</v>
      </c>
      <c r="H223" s="95" t="s">
        <v>2256</v>
      </c>
      <c r="I223" s="95" t="s">
        <v>2257</v>
      </c>
      <c r="J223" s="95" t="s">
        <v>3329</v>
      </c>
      <c r="K223" s="95" t="s">
        <v>4157</v>
      </c>
      <c r="L223" s="553"/>
      <c r="M223" s="425"/>
      <c r="N223" s="426" t="s">
        <v>109</v>
      </c>
      <c r="O223" s="427" t="s">
        <v>2233</v>
      </c>
      <c r="P223" s="427" t="s">
        <v>2249</v>
      </c>
      <c r="Q223" s="428" t="s">
        <v>2250</v>
      </c>
    </row>
    <row r="224" spans="2:17" x14ac:dyDescent="0.2">
      <c r="B224" s="383" t="s">
        <v>434</v>
      </c>
      <c r="C224" s="384" t="s">
        <v>90</v>
      </c>
      <c r="D224" s="384" t="s">
        <v>90</v>
      </c>
      <c r="E224" s="384" t="s">
        <v>90</v>
      </c>
      <c r="F224" s="384" t="s">
        <v>90</v>
      </c>
      <c r="G224" s="384" t="s">
        <v>90</v>
      </c>
      <c r="H224" s="384" t="s">
        <v>90</v>
      </c>
      <c r="I224" s="384" t="s">
        <v>90</v>
      </c>
      <c r="J224" s="384" t="s">
        <v>90</v>
      </c>
      <c r="K224" s="384" t="s">
        <v>90</v>
      </c>
      <c r="L224" s="429"/>
      <c r="M224" s="372"/>
      <c r="N224" s="430" t="s">
        <v>2251</v>
      </c>
      <c r="O224" s="431" t="s">
        <v>110</v>
      </c>
      <c r="P224" s="432" t="s">
        <v>116</v>
      </c>
      <c r="Q224" s="433">
        <v>40071</v>
      </c>
    </row>
    <row r="225" spans="2:17" x14ac:dyDescent="0.2">
      <c r="B225" s="387" t="s">
        <v>435</v>
      </c>
      <c r="C225" s="388" t="s">
        <v>90</v>
      </c>
      <c r="D225" s="388" t="s">
        <v>90</v>
      </c>
      <c r="E225" s="388" t="s">
        <v>90</v>
      </c>
      <c r="F225" s="388" t="s">
        <v>90</v>
      </c>
      <c r="G225" s="388" t="s">
        <v>90</v>
      </c>
      <c r="H225" s="388" t="s">
        <v>90</v>
      </c>
      <c r="I225" s="388" t="s">
        <v>90</v>
      </c>
      <c r="J225" s="388" t="s">
        <v>90</v>
      </c>
      <c r="K225" s="388" t="s">
        <v>90</v>
      </c>
      <c r="L225" s="434"/>
      <c r="M225" s="372"/>
      <c r="N225" s="430" t="s">
        <v>2252</v>
      </c>
      <c r="O225" s="431" t="s">
        <v>111</v>
      </c>
      <c r="P225" s="432" t="s">
        <v>117</v>
      </c>
      <c r="Q225" s="433" t="s">
        <v>120</v>
      </c>
    </row>
    <row r="226" spans="2:17" x14ac:dyDescent="0.2">
      <c r="B226" s="387" t="s">
        <v>2291</v>
      </c>
      <c r="C226" s="388" t="s">
        <v>90</v>
      </c>
      <c r="D226" s="388" t="s">
        <v>90</v>
      </c>
      <c r="E226" s="388" t="s">
        <v>90</v>
      </c>
      <c r="F226" s="388" t="s">
        <v>90</v>
      </c>
      <c r="G226" s="388" t="s">
        <v>90</v>
      </c>
      <c r="H226" s="388" t="s">
        <v>90</v>
      </c>
      <c r="I226" s="388" t="s">
        <v>90</v>
      </c>
      <c r="J226" s="388" t="s">
        <v>90</v>
      </c>
      <c r="K226" s="388" t="s">
        <v>90</v>
      </c>
      <c r="L226" s="434"/>
      <c r="M226" s="372"/>
      <c r="N226" s="435" t="s">
        <v>2253</v>
      </c>
      <c r="O226" s="431" t="s">
        <v>112</v>
      </c>
      <c r="P226" s="432" t="s">
        <v>118</v>
      </c>
      <c r="Q226" s="436">
        <v>2012</v>
      </c>
    </row>
    <row r="227" spans="2:17" x14ac:dyDescent="0.2">
      <c r="B227" s="387" t="s">
        <v>2409</v>
      </c>
      <c r="C227" s="388" t="s">
        <v>90</v>
      </c>
      <c r="D227" s="388" t="s">
        <v>90</v>
      </c>
      <c r="E227" s="388" t="s">
        <v>90</v>
      </c>
      <c r="F227" s="388" t="s">
        <v>90</v>
      </c>
      <c r="G227" s="388" t="s">
        <v>90</v>
      </c>
      <c r="H227" s="388" t="s">
        <v>90</v>
      </c>
      <c r="I227" s="388" t="s">
        <v>90</v>
      </c>
      <c r="J227" s="388" t="s">
        <v>90</v>
      </c>
      <c r="K227" s="388" t="s">
        <v>90</v>
      </c>
      <c r="L227" s="434"/>
      <c r="M227" s="372"/>
      <c r="N227" s="435" t="s">
        <v>2254</v>
      </c>
      <c r="O227" s="431" t="s">
        <v>113</v>
      </c>
      <c r="P227" s="432" t="s">
        <v>3338</v>
      </c>
      <c r="Q227" s="433" t="s">
        <v>3332</v>
      </c>
    </row>
    <row r="228" spans="2:17" x14ac:dyDescent="0.2">
      <c r="B228" s="387" t="s">
        <v>2292</v>
      </c>
      <c r="C228" s="388" t="s">
        <v>90</v>
      </c>
      <c r="D228" s="388" t="s">
        <v>90</v>
      </c>
      <c r="E228" s="388" t="s">
        <v>90</v>
      </c>
      <c r="F228" s="388" t="s">
        <v>90</v>
      </c>
      <c r="G228" s="388" t="s">
        <v>90</v>
      </c>
      <c r="H228" s="388" t="s">
        <v>90</v>
      </c>
      <c r="I228" s="388" t="s">
        <v>90</v>
      </c>
      <c r="J228" s="388" t="s">
        <v>90</v>
      </c>
      <c r="K228" s="388" t="s">
        <v>90</v>
      </c>
      <c r="L228" s="434"/>
      <c r="M228" s="372"/>
      <c r="N228" s="435" t="s">
        <v>2255</v>
      </c>
      <c r="O228" s="431" t="s">
        <v>114</v>
      </c>
      <c r="P228" s="432" t="s">
        <v>119</v>
      </c>
      <c r="Q228" s="433" t="s">
        <v>121</v>
      </c>
    </row>
    <row r="229" spans="2:17" ht="12" customHeight="1" x14ac:dyDescent="0.2">
      <c r="B229" s="387" t="s">
        <v>398</v>
      </c>
      <c r="C229" s="388" t="s">
        <v>90</v>
      </c>
      <c r="D229" s="388" t="s">
        <v>90</v>
      </c>
      <c r="E229" s="388" t="s">
        <v>90</v>
      </c>
      <c r="F229" s="388" t="s">
        <v>90</v>
      </c>
      <c r="G229" s="388" t="s">
        <v>90</v>
      </c>
      <c r="H229" s="388" t="s">
        <v>90</v>
      </c>
      <c r="I229" s="388" t="s">
        <v>90</v>
      </c>
      <c r="J229" s="388" t="s">
        <v>90</v>
      </c>
      <c r="K229" s="388" t="s">
        <v>90</v>
      </c>
      <c r="L229" s="434"/>
      <c r="M229" s="372"/>
      <c r="N229" s="437" t="s">
        <v>2256</v>
      </c>
      <c r="O229" s="438" t="s">
        <v>3337</v>
      </c>
      <c r="P229" s="438" t="s">
        <v>7453</v>
      </c>
      <c r="Q229" s="439" t="s">
        <v>7454</v>
      </c>
    </row>
    <row r="230" spans="2:17" x14ac:dyDescent="0.2">
      <c r="B230" s="387" t="s">
        <v>2293</v>
      </c>
      <c r="C230" s="388" t="s">
        <v>90</v>
      </c>
      <c r="D230" s="388" t="s">
        <v>90</v>
      </c>
      <c r="E230" s="388" t="s">
        <v>90</v>
      </c>
      <c r="F230" s="388" t="s">
        <v>90</v>
      </c>
      <c r="G230" s="388" t="s">
        <v>90</v>
      </c>
      <c r="H230" s="388" t="s">
        <v>5914</v>
      </c>
      <c r="I230" s="388" t="s">
        <v>90</v>
      </c>
      <c r="J230" s="388" t="s">
        <v>90</v>
      </c>
      <c r="K230" s="388" t="s">
        <v>90</v>
      </c>
      <c r="L230" s="434"/>
      <c r="M230" s="372"/>
      <c r="N230" s="435" t="s">
        <v>2257</v>
      </c>
      <c r="O230" s="431" t="s">
        <v>115</v>
      </c>
      <c r="P230" s="432" t="s">
        <v>2258</v>
      </c>
      <c r="Q230" s="433" t="s">
        <v>122</v>
      </c>
    </row>
    <row r="231" spans="2:17" x14ac:dyDescent="0.2">
      <c r="B231" s="387" t="s">
        <v>2340</v>
      </c>
      <c r="C231" s="388" t="s">
        <v>90</v>
      </c>
      <c r="D231" s="388" t="s">
        <v>90</v>
      </c>
      <c r="E231" s="388" t="s">
        <v>90</v>
      </c>
      <c r="F231" s="388" t="s">
        <v>90</v>
      </c>
      <c r="G231" s="388" t="s">
        <v>90</v>
      </c>
      <c r="H231" s="388" t="s">
        <v>90</v>
      </c>
      <c r="I231" s="388" t="s">
        <v>90</v>
      </c>
      <c r="J231" s="388" t="s">
        <v>90</v>
      </c>
      <c r="K231" s="388" t="s">
        <v>90</v>
      </c>
      <c r="L231" s="434"/>
      <c r="M231" s="372"/>
      <c r="N231" s="435" t="s">
        <v>3329</v>
      </c>
      <c r="O231" s="431" t="s">
        <v>3330</v>
      </c>
      <c r="P231" s="432" t="s">
        <v>3335</v>
      </c>
      <c r="Q231" s="433" t="s">
        <v>3331</v>
      </c>
    </row>
    <row r="232" spans="2:17" x14ac:dyDescent="0.2">
      <c r="B232" s="387" t="s">
        <v>22</v>
      </c>
      <c r="C232" s="388" t="s">
        <v>5914</v>
      </c>
      <c r="D232" s="388" t="s">
        <v>90</v>
      </c>
      <c r="E232" s="388" t="s">
        <v>5914</v>
      </c>
      <c r="F232" s="388" t="s">
        <v>90</v>
      </c>
      <c r="G232" s="388" t="s">
        <v>90</v>
      </c>
      <c r="H232" s="388" t="s">
        <v>90</v>
      </c>
      <c r="I232" s="388" t="s">
        <v>90</v>
      </c>
      <c r="J232" s="388" t="s">
        <v>90</v>
      </c>
      <c r="K232" s="388" t="s">
        <v>90</v>
      </c>
      <c r="L232" s="434"/>
      <c r="M232" s="372"/>
      <c r="N232" s="430" t="s">
        <v>4157</v>
      </c>
      <c r="O232" s="431" t="s">
        <v>4158</v>
      </c>
      <c r="P232" s="432" t="s">
        <v>4159</v>
      </c>
      <c r="Q232" s="433"/>
    </row>
    <row r="233" spans="2:17" x14ac:dyDescent="0.2">
      <c r="B233" s="387" t="s">
        <v>23</v>
      </c>
      <c r="C233" s="388" t="s">
        <v>90</v>
      </c>
      <c r="D233" s="388" t="s">
        <v>90</v>
      </c>
      <c r="E233" s="388" t="s">
        <v>90</v>
      </c>
      <c r="F233" s="388" t="s">
        <v>90</v>
      </c>
      <c r="G233" s="388" t="s">
        <v>90</v>
      </c>
      <c r="H233" s="388" t="s">
        <v>5914</v>
      </c>
      <c r="I233" s="388" t="s">
        <v>90</v>
      </c>
      <c r="J233" s="388" t="s">
        <v>90</v>
      </c>
      <c r="K233" s="388" t="s">
        <v>90</v>
      </c>
      <c r="L233" s="434"/>
      <c r="M233" s="372"/>
    </row>
    <row r="234" spans="2:17" x14ac:dyDescent="0.2">
      <c r="B234" s="387" t="s">
        <v>402</v>
      </c>
      <c r="C234" s="388" t="s">
        <v>90</v>
      </c>
      <c r="D234" s="388" t="s">
        <v>90</v>
      </c>
      <c r="E234" s="388" t="s">
        <v>90</v>
      </c>
      <c r="F234" s="388" t="s">
        <v>90</v>
      </c>
      <c r="G234" s="388" t="s">
        <v>90</v>
      </c>
      <c r="H234" s="388" t="s">
        <v>90</v>
      </c>
      <c r="I234" s="388" t="s">
        <v>90</v>
      </c>
      <c r="J234" s="388" t="s">
        <v>90</v>
      </c>
      <c r="K234" s="388" t="s">
        <v>90</v>
      </c>
      <c r="L234" s="434"/>
      <c r="M234" s="372"/>
    </row>
    <row r="235" spans="2:17" x14ac:dyDescent="0.2">
      <c r="B235" s="387" t="s">
        <v>31</v>
      </c>
      <c r="C235" s="388" t="s">
        <v>90</v>
      </c>
      <c r="D235" s="388" t="s">
        <v>90</v>
      </c>
      <c r="E235" s="388" t="s">
        <v>90</v>
      </c>
      <c r="F235" s="388" t="s">
        <v>90</v>
      </c>
      <c r="G235" s="388" t="s">
        <v>90</v>
      </c>
      <c r="H235" s="388" t="s">
        <v>90</v>
      </c>
      <c r="I235" s="388" t="s">
        <v>90</v>
      </c>
      <c r="J235" s="388" t="s">
        <v>90</v>
      </c>
      <c r="K235" s="388" t="s">
        <v>90</v>
      </c>
      <c r="L235" s="434"/>
      <c r="M235" s="372"/>
    </row>
    <row r="236" spans="2:17" ht="15.75" customHeight="1" x14ac:dyDescent="0.2">
      <c r="B236" s="387" t="s">
        <v>32</v>
      </c>
      <c r="C236" s="388" t="s">
        <v>90</v>
      </c>
      <c r="D236" s="388" t="s">
        <v>90</v>
      </c>
      <c r="E236" s="388" t="s">
        <v>90</v>
      </c>
      <c r="F236" s="388" t="s">
        <v>90</v>
      </c>
      <c r="G236" s="388" t="s">
        <v>90</v>
      </c>
      <c r="H236" s="388" t="s">
        <v>90</v>
      </c>
      <c r="I236" s="388" t="s">
        <v>90</v>
      </c>
      <c r="J236" s="388" t="s">
        <v>90</v>
      </c>
      <c r="K236" s="388" t="s">
        <v>90</v>
      </c>
      <c r="L236" s="434"/>
      <c r="M236" s="372"/>
    </row>
    <row r="237" spans="2:17" x14ac:dyDescent="0.2">
      <c r="B237" s="387" t="s">
        <v>33</v>
      </c>
      <c r="C237" s="388" t="s">
        <v>90</v>
      </c>
      <c r="D237" s="388" t="s">
        <v>90</v>
      </c>
      <c r="E237" s="388" t="s">
        <v>90</v>
      </c>
      <c r="F237" s="388" t="s">
        <v>90</v>
      </c>
      <c r="G237" s="388" t="s">
        <v>90</v>
      </c>
      <c r="H237" s="388" t="s">
        <v>90</v>
      </c>
      <c r="I237" s="388" t="s">
        <v>90</v>
      </c>
      <c r="J237" s="388" t="s">
        <v>90</v>
      </c>
      <c r="K237" s="388" t="s">
        <v>90</v>
      </c>
      <c r="L237" s="434"/>
      <c r="M237" s="372"/>
    </row>
    <row r="238" spans="2:17" ht="102" x14ac:dyDescent="0.2">
      <c r="B238" s="387" t="s">
        <v>2391</v>
      </c>
      <c r="C238" s="388" t="s">
        <v>90</v>
      </c>
      <c r="D238" s="388" t="s">
        <v>90</v>
      </c>
      <c r="E238" s="388" t="s">
        <v>90</v>
      </c>
      <c r="F238" s="388" t="s">
        <v>90</v>
      </c>
      <c r="G238" s="388" t="s">
        <v>5914</v>
      </c>
      <c r="H238" s="388" t="s">
        <v>5914</v>
      </c>
      <c r="I238" s="388" t="s">
        <v>90</v>
      </c>
      <c r="J238" s="388" t="s">
        <v>3323</v>
      </c>
      <c r="K238" s="388" t="s">
        <v>90</v>
      </c>
      <c r="L238" s="434" t="s">
        <v>7455</v>
      </c>
      <c r="M238" s="372"/>
    </row>
    <row r="239" spans="2:17" x14ac:dyDescent="0.2">
      <c r="B239" s="387" t="s">
        <v>34</v>
      </c>
      <c r="C239" s="388" t="s">
        <v>90</v>
      </c>
      <c r="D239" s="388" t="s">
        <v>90</v>
      </c>
      <c r="E239" s="388" t="s">
        <v>90</v>
      </c>
      <c r="F239" s="388" t="s">
        <v>90</v>
      </c>
      <c r="G239" s="388" t="s">
        <v>90</v>
      </c>
      <c r="H239" s="388" t="s">
        <v>90</v>
      </c>
      <c r="I239" s="388" t="s">
        <v>90</v>
      </c>
      <c r="J239" s="388" t="s">
        <v>90</v>
      </c>
      <c r="K239" s="388" t="s">
        <v>90</v>
      </c>
      <c r="L239" s="434"/>
      <c r="M239" s="372"/>
    </row>
    <row r="240" spans="2:17" x14ac:dyDescent="0.2">
      <c r="B240" s="387" t="s">
        <v>35</v>
      </c>
      <c r="C240" s="388" t="s">
        <v>90</v>
      </c>
      <c r="D240" s="388" t="s">
        <v>90</v>
      </c>
      <c r="E240" s="388" t="s">
        <v>90</v>
      </c>
      <c r="F240" s="388" t="s">
        <v>90</v>
      </c>
      <c r="G240" s="388" t="s">
        <v>90</v>
      </c>
      <c r="H240" s="388" t="s">
        <v>90</v>
      </c>
      <c r="I240" s="388" t="s">
        <v>90</v>
      </c>
      <c r="J240" s="388" t="s">
        <v>90</v>
      </c>
      <c r="K240" s="388" t="s">
        <v>90</v>
      </c>
      <c r="L240" s="434"/>
      <c r="M240" s="372"/>
    </row>
    <row r="241" spans="2:13" x14ac:dyDescent="0.2">
      <c r="B241" s="387" t="s">
        <v>407</v>
      </c>
      <c r="C241" s="388" t="s">
        <v>90</v>
      </c>
      <c r="D241" s="388" t="s">
        <v>90</v>
      </c>
      <c r="E241" s="388" t="s">
        <v>90</v>
      </c>
      <c r="F241" s="388" t="s">
        <v>90</v>
      </c>
      <c r="G241" s="388" t="s">
        <v>5914</v>
      </c>
      <c r="H241" s="388" t="s">
        <v>90</v>
      </c>
      <c r="I241" s="388" t="s">
        <v>90</v>
      </c>
      <c r="J241" s="388" t="s">
        <v>90</v>
      </c>
      <c r="K241" s="388" t="s">
        <v>90</v>
      </c>
      <c r="L241" s="434"/>
      <c r="M241" s="372"/>
    </row>
    <row r="242" spans="2:13" x14ac:dyDescent="0.2">
      <c r="B242" s="387" t="s">
        <v>36</v>
      </c>
      <c r="C242" s="388" t="s">
        <v>90</v>
      </c>
      <c r="D242" s="388" t="s">
        <v>90</v>
      </c>
      <c r="E242" s="388" t="s">
        <v>90</v>
      </c>
      <c r="F242" s="388" t="s">
        <v>90</v>
      </c>
      <c r="G242" s="388" t="s">
        <v>90</v>
      </c>
      <c r="H242" s="388" t="s">
        <v>90</v>
      </c>
      <c r="I242" s="388" t="s">
        <v>90</v>
      </c>
      <c r="J242" s="388" t="s">
        <v>90</v>
      </c>
      <c r="K242" s="388" t="s">
        <v>90</v>
      </c>
      <c r="L242" s="434"/>
      <c r="M242" s="372"/>
    </row>
    <row r="243" spans="2:13" x14ac:dyDescent="0.2">
      <c r="B243" s="387" t="s">
        <v>3319</v>
      </c>
      <c r="C243" s="388" t="s">
        <v>90</v>
      </c>
      <c r="D243" s="388" t="s">
        <v>90</v>
      </c>
      <c r="E243" s="388" t="s">
        <v>90</v>
      </c>
      <c r="F243" s="388" t="s">
        <v>90</v>
      </c>
      <c r="G243" s="388" t="s">
        <v>90</v>
      </c>
      <c r="H243" s="388" t="s">
        <v>90</v>
      </c>
      <c r="I243" s="388" t="s">
        <v>90</v>
      </c>
      <c r="J243" s="388" t="s">
        <v>90</v>
      </c>
      <c r="K243" s="388" t="s">
        <v>90</v>
      </c>
      <c r="L243" s="434"/>
      <c r="M243" s="372"/>
    </row>
    <row r="244" spans="2:13" x14ac:dyDescent="0.2">
      <c r="B244" s="387" t="s">
        <v>3320</v>
      </c>
      <c r="C244" s="388" t="s">
        <v>90</v>
      </c>
      <c r="D244" s="388" t="s">
        <v>90</v>
      </c>
      <c r="E244" s="388" t="s">
        <v>90</v>
      </c>
      <c r="F244" s="388" t="s">
        <v>90</v>
      </c>
      <c r="G244" s="388" t="s">
        <v>90</v>
      </c>
      <c r="H244" s="388" t="s">
        <v>90</v>
      </c>
      <c r="I244" s="388" t="s">
        <v>90</v>
      </c>
      <c r="J244" s="388" t="s">
        <v>90</v>
      </c>
      <c r="K244" s="388" t="s">
        <v>90</v>
      </c>
      <c r="L244" s="434"/>
      <c r="M244" s="372"/>
    </row>
    <row r="245" spans="2:13" x14ac:dyDescent="0.2">
      <c r="B245" s="387" t="s">
        <v>2294</v>
      </c>
      <c r="C245" s="388" t="s">
        <v>90</v>
      </c>
      <c r="D245" s="388" t="s">
        <v>90</v>
      </c>
      <c r="E245" s="388" t="s">
        <v>90</v>
      </c>
      <c r="F245" s="388" t="s">
        <v>90</v>
      </c>
      <c r="G245" s="388" t="s">
        <v>90</v>
      </c>
      <c r="H245" s="388" t="s">
        <v>90</v>
      </c>
      <c r="I245" s="388" t="s">
        <v>90</v>
      </c>
      <c r="J245" s="388" t="s">
        <v>90</v>
      </c>
      <c r="K245" s="388" t="s">
        <v>90</v>
      </c>
      <c r="L245" s="434"/>
      <c r="M245" s="372"/>
    </row>
    <row r="246" spans="2:13" ht="15" customHeight="1" x14ac:dyDescent="0.2">
      <c r="B246" s="387" t="s">
        <v>410</v>
      </c>
      <c r="C246" s="388" t="s">
        <v>90</v>
      </c>
      <c r="D246" s="388" t="s">
        <v>90</v>
      </c>
      <c r="E246" s="388" t="s">
        <v>90</v>
      </c>
      <c r="F246" s="388" t="s">
        <v>90</v>
      </c>
      <c r="G246" s="388" t="s">
        <v>90</v>
      </c>
      <c r="H246" s="388" t="s">
        <v>90</v>
      </c>
      <c r="I246" s="388" t="s">
        <v>90</v>
      </c>
      <c r="J246" s="388" t="s">
        <v>90</v>
      </c>
      <c r="K246" s="388" t="s">
        <v>90</v>
      </c>
      <c r="L246" s="434"/>
      <c r="M246" s="372"/>
    </row>
    <row r="247" spans="2:13" ht="15" customHeight="1" x14ac:dyDescent="0.2">
      <c r="B247" s="387" t="s">
        <v>411</v>
      </c>
      <c r="C247" s="388" t="s">
        <v>90</v>
      </c>
      <c r="D247" s="388" t="s">
        <v>90</v>
      </c>
      <c r="E247" s="388" t="s">
        <v>90</v>
      </c>
      <c r="F247" s="388" t="s">
        <v>90</v>
      </c>
      <c r="G247" s="388" t="s">
        <v>90</v>
      </c>
      <c r="H247" s="388" t="s">
        <v>90</v>
      </c>
      <c r="I247" s="388" t="s">
        <v>90</v>
      </c>
      <c r="J247" s="388" t="s">
        <v>90</v>
      </c>
      <c r="K247" s="388" t="s">
        <v>90</v>
      </c>
      <c r="L247" s="434"/>
      <c r="M247" s="372"/>
    </row>
    <row r="248" spans="2:13" x14ac:dyDescent="0.2">
      <c r="B248" s="387" t="s">
        <v>413</v>
      </c>
      <c r="C248" s="388" t="s">
        <v>90</v>
      </c>
      <c r="D248" s="388" t="s">
        <v>90</v>
      </c>
      <c r="E248" s="388" t="s">
        <v>90</v>
      </c>
      <c r="F248" s="388" t="s">
        <v>90</v>
      </c>
      <c r="G248" s="388" t="s">
        <v>90</v>
      </c>
      <c r="H248" s="388" t="s">
        <v>90</v>
      </c>
      <c r="I248" s="388" t="s">
        <v>90</v>
      </c>
      <c r="J248" s="388" t="s">
        <v>90</v>
      </c>
      <c r="K248" s="388" t="s">
        <v>90</v>
      </c>
      <c r="L248" s="434"/>
      <c r="M248" s="372"/>
    </row>
    <row r="249" spans="2:13" ht="15" customHeight="1" x14ac:dyDescent="0.2">
      <c r="B249" s="387" t="s">
        <v>37</v>
      </c>
      <c r="C249" s="388" t="s">
        <v>90</v>
      </c>
      <c r="D249" s="388" t="s">
        <v>90</v>
      </c>
      <c r="E249" s="388" t="s">
        <v>90</v>
      </c>
      <c r="F249" s="388" t="s">
        <v>90</v>
      </c>
      <c r="G249" s="388" t="s">
        <v>90</v>
      </c>
      <c r="H249" s="388" t="s">
        <v>90</v>
      </c>
      <c r="I249" s="388" t="s">
        <v>90</v>
      </c>
      <c r="J249" s="388" t="s">
        <v>90</v>
      </c>
      <c r="K249" s="388" t="s">
        <v>90</v>
      </c>
      <c r="L249" s="434"/>
      <c r="M249" s="372"/>
    </row>
    <row r="250" spans="2:13" x14ac:dyDescent="0.2">
      <c r="B250" s="387" t="s">
        <v>38</v>
      </c>
      <c r="C250" s="388" t="s">
        <v>90</v>
      </c>
      <c r="D250" s="388" t="s">
        <v>90</v>
      </c>
      <c r="E250" s="388" t="s">
        <v>90</v>
      </c>
      <c r="F250" s="388" t="s">
        <v>90</v>
      </c>
      <c r="G250" s="388" t="s">
        <v>90</v>
      </c>
      <c r="H250" s="388" t="s">
        <v>90</v>
      </c>
      <c r="I250" s="388" t="s">
        <v>90</v>
      </c>
      <c r="J250" s="388" t="s">
        <v>90</v>
      </c>
      <c r="K250" s="388" t="s">
        <v>90</v>
      </c>
      <c r="L250" s="434"/>
      <c r="M250" s="372"/>
    </row>
    <row r="251" spans="2:13" x14ac:dyDescent="0.2">
      <c r="B251" s="387" t="s">
        <v>372</v>
      </c>
      <c r="C251" s="388" t="s">
        <v>90</v>
      </c>
      <c r="D251" s="388" t="s">
        <v>90</v>
      </c>
      <c r="E251" s="388" t="s">
        <v>90</v>
      </c>
      <c r="F251" s="388" t="s">
        <v>90</v>
      </c>
      <c r="G251" s="388" t="s">
        <v>90</v>
      </c>
      <c r="H251" s="388" t="s">
        <v>90</v>
      </c>
      <c r="I251" s="388" t="s">
        <v>5914</v>
      </c>
      <c r="J251" s="388" t="s">
        <v>90</v>
      </c>
      <c r="K251" s="388" t="s">
        <v>90</v>
      </c>
      <c r="L251" s="434"/>
      <c r="M251" s="372"/>
    </row>
    <row r="252" spans="2:13" x14ac:dyDescent="0.2">
      <c r="B252" s="387" t="s">
        <v>2295</v>
      </c>
      <c r="C252" s="388" t="s">
        <v>90</v>
      </c>
      <c r="D252" s="388" t="s">
        <v>90</v>
      </c>
      <c r="E252" s="388" t="s">
        <v>90</v>
      </c>
      <c r="F252" s="388" t="s">
        <v>90</v>
      </c>
      <c r="G252" s="388" t="s">
        <v>90</v>
      </c>
      <c r="H252" s="388" t="s">
        <v>90</v>
      </c>
      <c r="I252" s="388" t="s">
        <v>90</v>
      </c>
      <c r="J252" s="388" t="s">
        <v>90</v>
      </c>
      <c r="K252" s="388" t="s">
        <v>90</v>
      </c>
      <c r="L252" s="434"/>
      <c r="M252" s="372"/>
    </row>
    <row r="253" spans="2:13" x14ac:dyDescent="0.2">
      <c r="B253" s="387" t="s">
        <v>40</v>
      </c>
      <c r="C253" s="388" t="s">
        <v>90</v>
      </c>
      <c r="D253" s="388" t="s">
        <v>5914</v>
      </c>
      <c r="E253" s="388" t="s">
        <v>90</v>
      </c>
      <c r="F253" s="388" t="s">
        <v>90</v>
      </c>
      <c r="G253" s="388" t="s">
        <v>90</v>
      </c>
      <c r="H253" s="388" t="s">
        <v>90</v>
      </c>
      <c r="I253" s="388" t="s">
        <v>90</v>
      </c>
      <c r="J253" s="388" t="s">
        <v>90</v>
      </c>
      <c r="K253" s="388" t="s">
        <v>90</v>
      </c>
      <c r="L253" s="434"/>
      <c r="M253" s="372"/>
    </row>
    <row r="254" spans="2:13" x14ac:dyDescent="0.2">
      <c r="B254" s="387" t="s">
        <v>41</v>
      </c>
      <c r="C254" s="388" t="s">
        <v>90</v>
      </c>
      <c r="D254" s="388" t="s">
        <v>90</v>
      </c>
      <c r="E254" s="388" t="s">
        <v>90</v>
      </c>
      <c r="F254" s="388" t="s">
        <v>90</v>
      </c>
      <c r="G254" s="388" t="s">
        <v>90</v>
      </c>
      <c r="H254" s="388" t="s">
        <v>90</v>
      </c>
      <c r="I254" s="388" t="s">
        <v>90</v>
      </c>
      <c r="J254" s="388" t="s">
        <v>90</v>
      </c>
      <c r="K254" s="388" t="s">
        <v>90</v>
      </c>
      <c r="L254" s="434"/>
      <c r="M254" s="372"/>
    </row>
    <row r="255" spans="2:13" x14ac:dyDescent="0.2">
      <c r="B255" s="387" t="s">
        <v>2296</v>
      </c>
      <c r="C255" s="388" t="s">
        <v>90</v>
      </c>
      <c r="D255" s="388" t="s">
        <v>90</v>
      </c>
      <c r="E255" s="388" t="s">
        <v>90</v>
      </c>
      <c r="F255" s="388" t="s">
        <v>5914</v>
      </c>
      <c r="G255" s="388" t="s">
        <v>90</v>
      </c>
      <c r="H255" s="388" t="s">
        <v>90</v>
      </c>
      <c r="I255" s="388" t="s">
        <v>90</v>
      </c>
      <c r="J255" s="388" t="s">
        <v>90</v>
      </c>
      <c r="K255" s="388" t="s">
        <v>90</v>
      </c>
      <c r="L255" s="434"/>
      <c r="M255" s="372"/>
    </row>
    <row r="256" spans="2:13" x14ac:dyDescent="0.2">
      <c r="B256" s="387" t="s">
        <v>42</v>
      </c>
      <c r="C256" s="388" t="s">
        <v>90</v>
      </c>
      <c r="D256" s="388" t="s">
        <v>90</v>
      </c>
      <c r="E256" s="388" t="s">
        <v>90</v>
      </c>
      <c r="F256" s="388" t="s">
        <v>90</v>
      </c>
      <c r="G256" s="388" t="s">
        <v>90</v>
      </c>
      <c r="H256" s="388" t="s">
        <v>90</v>
      </c>
      <c r="I256" s="388" t="s">
        <v>90</v>
      </c>
      <c r="J256" s="388" t="s">
        <v>90</v>
      </c>
      <c r="K256" s="388" t="s">
        <v>90</v>
      </c>
      <c r="L256" s="434"/>
      <c r="M256" s="372"/>
    </row>
    <row r="257" spans="2:13" x14ac:dyDescent="0.2">
      <c r="B257" s="387" t="s">
        <v>43</v>
      </c>
      <c r="C257" s="388" t="s">
        <v>90</v>
      </c>
      <c r="D257" s="388" t="s">
        <v>90</v>
      </c>
      <c r="E257" s="388" t="s">
        <v>90</v>
      </c>
      <c r="F257" s="388" t="s">
        <v>90</v>
      </c>
      <c r="G257" s="388" t="s">
        <v>90</v>
      </c>
      <c r="H257" s="388" t="s">
        <v>90</v>
      </c>
      <c r="I257" s="388" t="s">
        <v>90</v>
      </c>
      <c r="J257" s="388" t="s">
        <v>90</v>
      </c>
      <c r="K257" s="388" t="s">
        <v>90</v>
      </c>
      <c r="L257" s="434"/>
      <c r="M257" s="372"/>
    </row>
    <row r="258" spans="2:13" x14ac:dyDescent="0.2">
      <c r="B258" s="387" t="s">
        <v>44</v>
      </c>
      <c r="C258" s="388" t="s">
        <v>90</v>
      </c>
      <c r="D258" s="388" t="s">
        <v>90</v>
      </c>
      <c r="E258" s="388" t="s">
        <v>90</v>
      </c>
      <c r="F258" s="388" t="s">
        <v>90</v>
      </c>
      <c r="G258" s="388" t="s">
        <v>90</v>
      </c>
      <c r="H258" s="388" t="s">
        <v>90</v>
      </c>
      <c r="I258" s="388" t="s">
        <v>90</v>
      </c>
      <c r="J258" s="388" t="s">
        <v>90</v>
      </c>
      <c r="K258" s="388" t="s">
        <v>90</v>
      </c>
      <c r="L258" s="434"/>
      <c r="M258" s="372"/>
    </row>
    <row r="259" spans="2:13" x14ac:dyDescent="0.2">
      <c r="B259" s="387" t="s">
        <v>2341</v>
      </c>
      <c r="C259" s="388" t="s">
        <v>90</v>
      </c>
      <c r="D259" s="388" t="s">
        <v>90</v>
      </c>
      <c r="E259" s="388" t="s">
        <v>90</v>
      </c>
      <c r="F259" s="388" t="s">
        <v>90</v>
      </c>
      <c r="G259" s="388" t="s">
        <v>90</v>
      </c>
      <c r="H259" s="388" t="s">
        <v>90</v>
      </c>
      <c r="I259" s="388" t="s">
        <v>90</v>
      </c>
      <c r="J259" s="388" t="s">
        <v>90</v>
      </c>
      <c r="K259" s="388" t="s">
        <v>90</v>
      </c>
      <c r="L259" s="434"/>
      <c r="M259" s="372"/>
    </row>
    <row r="260" spans="2:13" x14ac:dyDescent="0.2">
      <c r="B260" s="387" t="s">
        <v>421</v>
      </c>
      <c r="C260" s="388" t="s">
        <v>90</v>
      </c>
      <c r="D260" s="388" t="s">
        <v>90</v>
      </c>
      <c r="E260" s="388" t="s">
        <v>90</v>
      </c>
      <c r="F260" s="388" t="s">
        <v>90</v>
      </c>
      <c r="G260" s="388" t="s">
        <v>90</v>
      </c>
      <c r="H260" s="388" t="s">
        <v>5914</v>
      </c>
      <c r="I260" s="388" t="s">
        <v>90</v>
      </c>
      <c r="J260" s="388" t="s">
        <v>90</v>
      </c>
      <c r="K260" s="388" t="s">
        <v>90</v>
      </c>
      <c r="L260" s="434"/>
      <c r="M260" s="372"/>
    </row>
    <row r="261" spans="2:13" x14ac:dyDescent="0.2">
      <c r="B261" s="387" t="s">
        <v>45</v>
      </c>
      <c r="C261" s="388" t="s">
        <v>90</v>
      </c>
      <c r="D261" s="388" t="s">
        <v>90</v>
      </c>
      <c r="E261" s="388" t="s">
        <v>90</v>
      </c>
      <c r="F261" s="388" t="s">
        <v>90</v>
      </c>
      <c r="G261" s="388" t="s">
        <v>90</v>
      </c>
      <c r="H261" s="388" t="s">
        <v>5914</v>
      </c>
      <c r="I261" s="388" t="s">
        <v>90</v>
      </c>
      <c r="J261" s="388" t="s">
        <v>90</v>
      </c>
      <c r="K261" s="388" t="s">
        <v>90</v>
      </c>
      <c r="L261" s="434"/>
      <c r="M261" s="372"/>
    </row>
    <row r="262" spans="2:13" x14ac:dyDescent="0.2">
      <c r="B262" s="387" t="s">
        <v>422</v>
      </c>
      <c r="C262" s="388" t="s">
        <v>90</v>
      </c>
      <c r="D262" s="388" t="s">
        <v>90</v>
      </c>
      <c r="E262" s="388" t="s">
        <v>90</v>
      </c>
      <c r="F262" s="388" t="s">
        <v>90</v>
      </c>
      <c r="G262" s="388" t="s">
        <v>90</v>
      </c>
      <c r="H262" s="388" t="s">
        <v>90</v>
      </c>
      <c r="I262" s="388" t="s">
        <v>90</v>
      </c>
      <c r="J262" s="388" t="s">
        <v>90</v>
      </c>
      <c r="K262" s="388" t="s">
        <v>90</v>
      </c>
      <c r="L262" s="434"/>
      <c r="M262" s="372"/>
    </row>
    <row r="263" spans="2:13" x14ac:dyDescent="0.2">
      <c r="B263" s="387" t="s">
        <v>46</v>
      </c>
      <c r="C263" s="388" t="s">
        <v>90</v>
      </c>
      <c r="D263" s="388" t="s">
        <v>90</v>
      </c>
      <c r="E263" s="388" t="s">
        <v>90</v>
      </c>
      <c r="F263" s="388" t="s">
        <v>90</v>
      </c>
      <c r="G263" s="388" t="s">
        <v>90</v>
      </c>
      <c r="H263" s="388" t="s">
        <v>90</v>
      </c>
      <c r="I263" s="388" t="s">
        <v>90</v>
      </c>
      <c r="J263" s="388" t="s">
        <v>90</v>
      </c>
      <c r="K263" s="388" t="s">
        <v>90</v>
      </c>
      <c r="L263" s="434"/>
      <c r="M263" s="372"/>
    </row>
    <row r="264" spans="2:13" x14ac:dyDescent="0.2">
      <c r="B264" s="387" t="s">
        <v>2345</v>
      </c>
      <c r="C264" s="388" t="s">
        <v>90</v>
      </c>
      <c r="D264" s="388" t="s">
        <v>90</v>
      </c>
      <c r="E264" s="388" t="s">
        <v>90</v>
      </c>
      <c r="F264" s="388" t="s">
        <v>90</v>
      </c>
      <c r="G264" s="388" t="s">
        <v>90</v>
      </c>
      <c r="H264" s="388" t="s">
        <v>90</v>
      </c>
      <c r="I264" s="388" t="s">
        <v>90</v>
      </c>
      <c r="J264" s="388" t="s">
        <v>90</v>
      </c>
      <c r="K264" s="388" t="s">
        <v>90</v>
      </c>
      <c r="L264" s="434"/>
      <c r="M264" s="372"/>
    </row>
    <row r="265" spans="2:13" x14ac:dyDescent="0.2">
      <c r="B265" s="387" t="s">
        <v>424</v>
      </c>
      <c r="C265" s="388" t="s">
        <v>90</v>
      </c>
      <c r="D265" s="388" t="s">
        <v>90</v>
      </c>
      <c r="E265" s="388" t="s">
        <v>90</v>
      </c>
      <c r="F265" s="388" t="s">
        <v>90</v>
      </c>
      <c r="G265" s="388" t="s">
        <v>90</v>
      </c>
      <c r="H265" s="388" t="s">
        <v>90</v>
      </c>
      <c r="I265" s="388" t="s">
        <v>90</v>
      </c>
      <c r="J265" s="388" t="s">
        <v>90</v>
      </c>
      <c r="K265" s="388" t="s">
        <v>90</v>
      </c>
      <c r="L265" s="434"/>
      <c r="M265" s="372"/>
    </row>
    <row r="266" spans="2:13" x14ac:dyDescent="0.2">
      <c r="B266" s="387" t="s">
        <v>47</v>
      </c>
      <c r="C266" s="388" t="s">
        <v>90</v>
      </c>
      <c r="D266" s="388" t="s">
        <v>90</v>
      </c>
      <c r="E266" s="388" t="s">
        <v>90</v>
      </c>
      <c r="F266" s="388" t="s">
        <v>90</v>
      </c>
      <c r="G266" s="388" t="s">
        <v>90</v>
      </c>
      <c r="H266" s="388" t="s">
        <v>90</v>
      </c>
      <c r="I266" s="388" t="s">
        <v>90</v>
      </c>
      <c r="J266" s="388" t="s">
        <v>90</v>
      </c>
      <c r="K266" s="388" t="s">
        <v>90</v>
      </c>
      <c r="L266" s="434"/>
      <c r="M266" s="372"/>
    </row>
    <row r="267" spans="2:13" x14ac:dyDescent="0.2">
      <c r="B267" s="387" t="s">
        <v>2297</v>
      </c>
      <c r="C267" s="388" t="s">
        <v>90</v>
      </c>
      <c r="D267" s="388" t="s">
        <v>90</v>
      </c>
      <c r="E267" s="388" t="s">
        <v>90</v>
      </c>
      <c r="F267" s="388" t="s">
        <v>90</v>
      </c>
      <c r="G267" s="388" t="s">
        <v>90</v>
      </c>
      <c r="H267" s="388" t="s">
        <v>5914</v>
      </c>
      <c r="I267" s="388" t="s">
        <v>90</v>
      </c>
      <c r="J267" s="388" t="s">
        <v>90</v>
      </c>
      <c r="K267" s="388" t="s">
        <v>90</v>
      </c>
      <c r="L267" s="434"/>
      <c r="M267" s="372"/>
    </row>
    <row r="268" spans="2:13" x14ac:dyDescent="0.2">
      <c r="B268" s="387" t="s">
        <v>2342</v>
      </c>
      <c r="C268" s="388" t="s">
        <v>90</v>
      </c>
      <c r="D268" s="388" t="s">
        <v>90</v>
      </c>
      <c r="E268" s="388" t="s">
        <v>90</v>
      </c>
      <c r="F268" s="388" t="s">
        <v>90</v>
      </c>
      <c r="G268" s="388" t="s">
        <v>90</v>
      </c>
      <c r="H268" s="388" t="s">
        <v>90</v>
      </c>
      <c r="I268" s="388" t="s">
        <v>90</v>
      </c>
      <c r="J268" s="388" t="s">
        <v>90</v>
      </c>
      <c r="K268" s="388" t="s">
        <v>90</v>
      </c>
      <c r="L268" s="434"/>
      <c r="M268" s="372"/>
    </row>
    <row r="269" spans="2:13" x14ac:dyDescent="0.2">
      <c r="B269" s="387" t="s">
        <v>72</v>
      </c>
      <c r="C269" s="388" t="s">
        <v>90</v>
      </c>
      <c r="D269" s="388" t="s">
        <v>90</v>
      </c>
      <c r="E269" s="388" t="s">
        <v>90</v>
      </c>
      <c r="F269" s="388" t="s">
        <v>90</v>
      </c>
      <c r="G269" s="388" t="s">
        <v>90</v>
      </c>
      <c r="H269" s="388" t="s">
        <v>90</v>
      </c>
      <c r="I269" s="388" t="s">
        <v>90</v>
      </c>
      <c r="J269" s="388" t="s">
        <v>90</v>
      </c>
      <c r="K269" s="388" t="s">
        <v>90</v>
      </c>
      <c r="L269" s="434"/>
      <c r="M269" s="372"/>
    </row>
    <row r="270" spans="2:13" x14ac:dyDescent="0.2">
      <c r="B270" s="387" t="s">
        <v>86</v>
      </c>
      <c r="C270" s="388" t="s">
        <v>90</v>
      </c>
      <c r="D270" s="388" t="s">
        <v>90</v>
      </c>
      <c r="E270" s="388" t="s">
        <v>90</v>
      </c>
      <c r="F270" s="388" t="s">
        <v>90</v>
      </c>
      <c r="G270" s="388" t="s">
        <v>90</v>
      </c>
      <c r="H270" s="388" t="s">
        <v>90</v>
      </c>
      <c r="I270" s="388" t="s">
        <v>90</v>
      </c>
      <c r="J270" s="388" t="s">
        <v>90</v>
      </c>
      <c r="K270" s="388" t="s">
        <v>90</v>
      </c>
      <c r="L270" s="434"/>
      <c r="M270" s="372"/>
    </row>
    <row r="271" spans="2:13" x14ac:dyDescent="0.2">
      <c r="B271" s="387" t="s">
        <v>48</v>
      </c>
      <c r="C271" s="388" t="s">
        <v>90</v>
      </c>
      <c r="D271" s="388" t="s">
        <v>90</v>
      </c>
      <c r="E271" s="388" t="s">
        <v>90</v>
      </c>
      <c r="F271" s="388" t="s">
        <v>90</v>
      </c>
      <c r="G271" s="388" t="s">
        <v>90</v>
      </c>
      <c r="H271" s="388" t="s">
        <v>90</v>
      </c>
      <c r="I271" s="388" t="s">
        <v>90</v>
      </c>
      <c r="J271" s="388" t="s">
        <v>90</v>
      </c>
      <c r="K271" s="388" t="s">
        <v>90</v>
      </c>
      <c r="L271" s="434"/>
      <c r="M271" s="372"/>
    </row>
    <row r="272" spans="2:13" x14ac:dyDescent="0.2">
      <c r="B272" s="387" t="s">
        <v>49</v>
      </c>
      <c r="C272" s="388" t="s">
        <v>90</v>
      </c>
      <c r="D272" s="388" t="s">
        <v>90</v>
      </c>
      <c r="E272" s="388" t="s">
        <v>90</v>
      </c>
      <c r="F272" s="388" t="s">
        <v>90</v>
      </c>
      <c r="G272" s="388" t="s">
        <v>90</v>
      </c>
      <c r="H272" s="388" t="s">
        <v>90</v>
      </c>
      <c r="I272" s="388" t="s">
        <v>90</v>
      </c>
      <c r="J272" s="388" t="s">
        <v>90</v>
      </c>
      <c r="K272" s="388" t="s">
        <v>90</v>
      </c>
      <c r="L272" s="434"/>
      <c r="M272" s="372"/>
    </row>
    <row r="273" spans="2:13" x14ac:dyDescent="0.2">
      <c r="B273" s="387" t="s">
        <v>2299</v>
      </c>
      <c r="C273" s="388" t="s">
        <v>90</v>
      </c>
      <c r="D273" s="388" t="s">
        <v>90</v>
      </c>
      <c r="E273" s="388" t="s">
        <v>90</v>
      </c>
      <c r="F273" s="388" t="s">
        <v>90</v>
      </c>
      <c r="G273" s="388" t="s">
        <v>90</v>
      </c>
      <c r="H273" s="388" t="s">
        <v>90</v>
      </c>
      <c r="I273" s="388" t="s">
        <v>90</v>
      </c>
      <c r="J273" s="388" t="s">
        <v>90</v>
      </c>
      <c r="K273" s="388" t="s">
        <v>90</v>
      </c>
      <c r="L273" s="434"/>
      <c r="M273" s="372"/>
    </row>
    <row r="274" spans="2:13" x14ac:dyDescent="0.2">
      <c r="B274" s="387" t="s">
        <v>2300</v>
      </c>
      <c r="C274" s="388" t="s">
        <v>90</v>
      </c>
      <c r="D274" s="388" t="s">
        <v>90</v>
      </c>
      <c r="E274" s="388" t="s">
        <v>90</v>
      </c>
      <c r="F274" s="388" t="s">
        <v>5914</v>
      </c>
      <c r="G274" s="388" t="s">
        <v>90</v>
      </c>
      <c r="H274" s="388" t="s">
        <v>90</v>
      </c>
      <c r="I274" s="388" t="s">
        <v>90</v>
      </c>
      <c r="J274" s="388" t="s">
        <v>90</v>
      </c>
      <c r="K274" s="388" t="s">
        <v>90</v>
      </c>
      <c r="L274" s="434"/>
      <c r="M274" s="372"/>
    </row>
    <row r="275" spans="2:13" x14ac:dyDescent="0.2">
      <c r="B275" s="387" t="s">
        <v>2301</v>
      </c>
      <c r="C275" s="388" t="s">
        <v>90</v>
      </c>
      <c r="D275" s="388" t="s">
        <v>90</v>
      </c>
      <c r="E275" s="388" t="s">
        <v>90</v>
      </c>
      <c r="F275" s="388" t="s">
        <v>90</v>
      </c>
      <c r="G275" s="388" t="s">
        <v>90</v>
      </c>
      <c r="H275" s="388" t="s">
        <v>90</v>
      </c>
      <c r="I275" s="388" t="s">
        <v>90</v>
      </c>
      <c r="J275" s="388" t="s">
        <v>90</v>
      </c>
      <c r="K275" s="388" t="s">
        <v>90</v>
      </c>
      <c r="L275" s="434"/>
      <c r="M275" s="372"/>
    </row>
    <row r="276" spans="2:13" x14ac:dyDescent="0.2">
      <c r="B276" s="387" t="s">
        <v>2302</v>
      </c>
      <c r="C276" s="388" t="s">
        <v>90</v>
      </c>
      <c r="D276" s="388" t="s">
        <v>90</v>
      </c>
      <c r="E276" s="388" t="s">
        <v>90</v>
      </c>
      <c r="F276" s="388" t="s">
        <v>90</v>
      </c>
      <c r="G276" s="388" t="s">
        <v>90</v>
      </c>
      <c r="H276" s="388" t="s">
        <v>90</v>
      </c>
      <c r="I276" s="388" t="s">
        <v>90</v>
      </c>
      <c r="J276" s="388" t="s">
        <v>90</v>
      </c>
      <c r="K276" s="388" t="s">
        <v>90</v>
      </c>
      <c r="L276" s="434"/>
      <c r="M276" s="372"/>
    </row>
    <row r="277" spans="2:13" x14ac:dyDescent="0.2">
      <c r="B277" s="387" t="s">
        <v>2303</v>
      </c>
      <c r="C277" s="388" t="s">
        <v>90</v>
      </c>
      <c r="D277" s="388" t="s">
        <v>90</v>
      </c>
      <c r="E277" s="388" t="s">
        <v>90</v>
      </c>
      <c r="F277" s="388" t="s">
        <v>90</v>
      </c>
      <c r="G277" s="388" t="s">
        <v>90</v>
      </c>
      <c r="H277" s="388" t="s">
        <v>90</v>
      </c>
      <c r="I277" s="388" t="s">
        <v>90</v>
      </c>
      <c r="J277" s="388" t="s">
        <v>90</v>
      </c>
      <c r="K277" s="388" t="s">
        <v>90</v>
      </c>
      <c r="L277" s="434"/>
      <c r="M277" s="372"/>
    </row>
    <row r="278" spans="2:13" x14ac:dyDescent="0.2">
      <c r="B278" s="387" t="s">
        <v>2304</v>
      </c>
      <c r="C278" s="388" t="s">
        <v>90</v>
      </c>
      <c r="D278" s="388" t="s">
        <v>90</v>
      </c>
      <c r="E278" s="388" t="s">
        <v>90</v>
      </c>
      <c r="F278" s="388" t="s">
        <v>90</v>
      </c>
      <c r="G278" s="388" t="s">
        <v>90</v>
      </c>
      <c r="H278" s="388" t="s">
        <v>90</v>
      </c>
      <c r="I278" s="388" t="s">
        <v>90</v>
      </c>
      <c r="J278" s="388" t="s">
        <v>90</v>
      </c>
      <c r="K278" s="388" t="s">
        <v>90</v>
      </c>
      <c r="L278" s="434"/>
      <c r="M278" s="372"/>
    </row>
    <row r="279" spans="2:13" x14ac:dyDescent="0.2">
      <c r="B279" s="387" t="s">
        <v>426</v>
      </c>
      <c r="C279" s="388" t="s">
        <v>90</v>
      </c>
      <c r="D279" s="388" t="s">
        <v>90</v>
      </c>
      <c r="E279" s="388" t="s">
        <v>90</v>
      </c>
      <c r="F279" s="388" t="s">
        <v>90</v>
      </c>
      <c r="G279" s="388" t="s">
        <v>90</v>
      </c>
      <c r="H279" s="388" t="s">
        <v>90</v>
      </c>
      <c r="I279" s="388" t="s">
        <v>90</v>
      </c>
      <c r="J279" s="388" t="s">
        <v>90</v>
      </c>
      <c r="K279" s="388" t="s">
        <v>90</v>
      </c>
      <c r="L279" s="434"/>
      <c r="M279" s="372"/>
    </row>
    <row r="280" spans="2:13" x14ac:dyDescent="0.2">
      <c r="B280" s="387" t="s">
        <v>50</v>
      </c>
      <c r="C280" s="388" t="s">
        <v>90</v>
      </c>
      <c r="D280" s="388" t="s">
        <v>90</v>
      </c>
      <c r="E280" s="388" t="s">
        <v>90</v>
      </c>
      <c r="F280" s="388" t="s">
        <v>90</v>
      </c>
      <c r="G280" s="388" t="s">
        <v>90</v>
      </c>
      <c r="H280" s="388" t="s">
        <v>90</v>
      </c>
      <c r="I280" s="388" t="s">
        <v>90</v>
      </c>
      <c r="J280" s="388" t="s">
        <v>90</v>
      </c>
      <c r="K280" s="388" t="s">
        <v>90</v>
      </c>
      <c r="L280" s="434"/>
      <c r="M280" s="372"/>
    </row>
    <row r="281" spans="2:13" x14ac:dyDescent="0.2">
      <c r="B281" s="387" t="s">
        <v>51</v>
      </c>
      <c r="C281" s="388" t="s">
        <v>90</v>
      </c>
      <c r="D281" s="388" t="s">
        <v>90</v>
      </c>
      <c r="E281" s="388" t="s">
        <v>90</v>
      </c>
      <c r="F281" s="388" t="s">
        <v>90</v>
      </c>
      <c r="G281" s="388" t="s">
        <v>90</v>
      </c>
      <c r="H281" s="388" t="s">
        <v>90</v>
      </c>
      <c r="I281" s="388" t="s">
        <v>90</v>
      </c>
      <c r="J281" s="388" t="s">
        <v>90</v>
      </c>
      <c r="K281" s="388" t="s">
        <v>90</v>
      </c>
      <c r="L281" s="434"/>
      <c r="M281" s="372"/>
    </row>
    <row r="282" spans="2:13" x14ac:dyDescent="0.2">
      <c r="B282" s="387" t="s">
        <v>2305</v>
      </c>
      <c r="C282" s="388" t="s">
        <v>90</v>
      </c>
      <c r="D282" s="388" t="s">
        <v>90</v>
      </c>
      <c r="E282" s="388" t="s">
        <v>90</v>
      </c>
      <c r="F282" s="388" t="s">
        <v>90</v>
      </c>
      <c r="G282" s="388" t="s">
        <v>90</v>
      </c>
      <c r="H282" s="388" t="s">
        <v>5914</v>
      </c>
      <c r="I282" s="388" t="s">
        <v>90</v>
      </c>
      <c r="J282" s="388" t="s">
        <v>90</v>
      </c>
      <c r="K282" s="388" t="s">
        <v>90</v>
      </c>
      <c r="L282" s="434"/>
      <c r="M282" s="372"/>
    </row>
    <row r="283" spans="2:13" x14ac:dyDescent="0.2">
      <c r="B283" s="387" t="s">
        <v>448</v>
      </c>
      <c r="C283" s="388" t="s">
        <v>90</v>
      </c>
      <c r="D283" s="388" t="s">
        <v>90</v>
      </c>
      <c r="E283" s="388" t="s">
        <v>90</v>
      </c>
      <c r="F283" s="388" t="s">
        <v>90</v>
      </c>
      <c r="G283" s="388" t="s">
        <v>90</v>
      </c>
      <c r="H283" s="388" t="s">
        <v>90</v>
      </c>
      <c r="I283" s="388" t="s">
        <v>90</v>
      </c>
      <c r="J283" s="388" t="s">
        <v>90</v>
      </c>
      <c r="K283" s="388" t="s">
        <v>90</v>
      </c>
      <c r="L283" s="434"/>
      <c r="M283" s="372"/>
    </row>
    <row r="284" spans="2:13" x14ac:dyDescent="0.2">
      <c r="B284" s="387" t="s">
        <v>427</v>
      </c>
      <c r="C284" s="388" t="s">
        <v>90</v>
      </c>
      <c r="D284" s="388" t="s">
        <v>90</v>
      </c>
      <c r="E284" s="388" t="s">
        <v>90</v>
      </c>
      <c r="F284" s="388" t="s">
        <v>90</v>
      </c>
      <c r="G284" s="388" t="s">
        <v>90</v>
      </c>
      <c r="H284" s="388" t="s">
        <v>90</v>
      </c>
      <c r="I284" s="388" t="s">
        <v>90</v>
      </c>
      <c r="J284" s="388" t="s">
        <v>90</v>
      </c>
      <c r="K284" s="388" t="s">
        <v>90</v>
      </c>
      <c r="L284" s="434"/>
      <c r="M284" s="372"/>
    </row>
    <row r="285" spans="2:13" x14ac:dyDescent="0.2">
      <c r="B285" s="387" t="s">
        <v>428</v>
      </c>
      <c r="C285" s="388" t="s">
        <v>90</v>
      </c>
      <c r="D285" s="388" t="s">
        <v>90</v>
      </c>
      <c r="E285" s="388" t="s">
        <v>90</v>
      </c>
      <c r="F285" s="388" t="s">
        <v>90</v>
      </c>
      <c r="G285" s="388" t="s">
        <v>90</v>
      </c>
      <c r="H285" s="388" t="s">
        <v>90</v>
      </c>
      <c r="I285" s="388" t="s">
        <v>90</v>
      </c>
      <c r="J285" s="388" t="s">
        <v>90</v>
      </c>
      <c r="K285" s="388" t="s">
        <v>90</v>
      </c>
      <c r="L285" s="434"/>
      <c r="M285" s="372"/>
    </row>
    <row r="286" spans="2:13" x14ac:dyDescent="0.2">
      <c r="B286" s="387" t="s">
        <v>188</v>
      </c>
      <c r="C286" s="388" t="s">
        <v>90</v>
      </c>
      <c r="D286" s="388" t="s">
        <v>90</v>
      </c>
      <c r="E286" s="388" t="s">
        <v>90</v>
      </c>
      <c r="F286" s="388" t="s">
        <v>90</v>
      </c>
      <c r="G286" s="388" t="s">
        <v>90</v>
      </c>
      <c r="H286" s="388" t="s">
        <v>90</v>
      </c>
      <c r="I286" s="388" t="s">
        <v>90</v>
      </c>
      <c r="J286" s="388" t="s">
        <v>90</v>
      </c>
      <c r="K286" s="388" t="s">
        <v>90</v>
      </c>
      <c r="L286" s="434"/>
      <c r="M286" s="372"/>
    </row>
    <row r="287" spans="2:13" x14ac:dyDescent="0.2">
      <c r="B287" s="410" t="s">
        <v>2307</v>
      </c>
      <c r="C287" s="388" t="s">
        <v>90</v>
      </c>
      <c r="D287" s="388" t="s">
        <v>90</v>
      </c>
      <c r="E287" s="388" t="s">
        <v>90</v>
      </c>
      <c r="F287" s="388" t="s">
        <v>5914</v>
      </c>
      <c r="G287" s="388" t="s">
        <v>90</v>
      </c>
      <c r="H287" s="388" t="s">
        <v>90</v>
      </c>
      <c r="I287" s="388" t="s">
        <v>90</v>
      </c>
      <c r="J287" s="388" t="s">
        <v>90</v>
      </c>
      <c r="K287" s="388" t="s">
        <v>90</v>
      </c>
      <c r="L287" s="434"/>
      <c r="M287" s="372"/>
    </row>
    <row r="288" spans="2:13" x14ac:dyDescent="0.2">
      <c r="B288" s="410" t="s">
        <v>429</v>
      </c>
      <c r="C288" s="388" t="s">
        <v>90</v>
      </c>
      <c r="D288" s="388" t="s">
        <v>90</v>
      </c>
      <c r="E288" s="388" t="s">
        <v>90</v>
      </c>
      <c r="F288" s="388" t="s">
        <v>90</v>
      </c>
      <c r="G288" s="388" t="s">
        <v>90</v>
      </c>
      <c r="H288" s="388" t="s">
        <v>5914</v>
      </c>
      <c r="I288" s="388" t="s">
        <v>90</v>
      </c>
      <c r="J288" s="388" t="s">
        <v>90</v>
      </c>
      <c r="K288" s="388" t="s">
        <v>90</v>
      </c>
      <c r="L288" s="434"/>
      <c r="M288" s="372"/>
    </row>
    <row r="289" spans="2:13" x14ac:dyDescent="0.2">
      <c r="B289" s="410" t="s">
        <v>2308</v>
      </c>
      <c r="C289" s="388" t="s">
        <v>90</v>
      </c>
      <c r="D289" s="388" t="s">
        <v>90</v>
      </c>
      <c r="E289" s="388" t="s">
        <v>90</v>
      </c>
      <c r="F289" s="388" t="s">
        <v>90</v>
      </c>
      <c r="G289" s="388" t="s">
        <v>90</v>
      </c>
      <c r="H289" s="388" t="s">
        <v>5914</v>
      </c>
      <c r="I289" s="388" t="s">
        <v>90</v>
      </c>
      <c r="J289" s="388" t="s">
        <v>90</v>
      </c>
      <c r="K289" s="388" t="s">
        <v>90</v>
      </c>
      <c r="L289" s="434"/>
      <c r="M289" s="372"/>
    </row>
    <row r="290" spans="2:13" x14ac:dyDescent="0.2">
      <c r="B290" s="410" t="s">
        <v>2309</v>
      </c>
      <c r="C290" s="388" t="s">
        <v>90</v>
      </c>
      <c r="D290" s="388" t="s">
        <v>90</v>
      </c>
      <c r="E290" s="388" t="s">
        <v>90</v>
      </c>
      <c r="F290" s="388" t="s">
        <v>90</v>
      </c>
      <c r="G290" s="388" t="s">
        <v>90</v>
      </c>
      <c r="H290" s="388" t="s">
        <v>90</v>
      </c>
      <c r="I290" s="388" t="s">
        <v>90</v>
      </c>
      <c r="J290" s="388" t="s">
        <v>90</v>
      </c>
      <c r="K290" s="388" t="s">
        <v>90</v>
      </c>
      <c r="L290" s="434"/>
      <c r="M290" s="372"/>
    </row>
    <row r="291" spans="2:13" x14ac:dyDescent="0.2">
      <c r="B291" s="410" t="s">
        <v>2310</v>
      </c>
      <c r="C291" s="388" t="s">
        <v>90</v>
      </c>
      <c r="D291" s="388" t="s">
        <v>90</v>
      </c>
      <c r="E291" s="388" t="s">
        <v>90</v>
      </c>
      <c r="F291" s="388" t="s">
        <v>90</v>
      </c>
      <c r="G291" s="388" t="s">
        <v>90</v>
      </c>
      <c r="H291" s="388" t="s">
        <v>90</v>
      </c>
      <c r="I291" s="388" t="s">
        <v>90</v>
      </c>
      <c r="J291" s="388" t="s">
        <v>90</v>
      </c>
      <c r="K291" s="388" t="s">
        <v>90</v>
      </c>
      <c r="L291" s="434"/>
      <c r="M291" s="372"/>
    </row>
    <row r="292" spans="2:13" x14ac:dyDescent="0.2">
      <c r="B292" s="410" t="s">
        <v>2311</v>
      </c>
      <c r="C292" s="388" t="s">
        <v>90</v>
      </c>
      <c r="D292" s="388" t="s">
        <v>90</v>
      </c>
      <c r="E292" s="388" t="s">
        <v>90</v>
      </c>
      <c r="F292" s="388" t="s">
        <v>90</v>
      </c>
      <c r="G292" s="388" t="s">
        <v>90</v>
      </c>
      <c r="H292" s="388" t="s">
        <v>90</v>
      </c>
      <c r="I292" s="388" t="s">
        <v>90</v>
      </c>
      <c r="J292" s="388" t="s">
        <v>90</v>
      </c>
      <c r="K292" s="388" t="s">
        <v>90</v>
      </c>
      <c r="L292" s="434"/>
      <c r="M292" s="372"/>
    </row>
    <row r="293" spans="2:13" x14ac:dyDescent="0.2">
      <c r="B293" s="410" t="s">
        <v>2435</v>
      </c>
      <c r="C293" s="388" t="s">
        <v>90</v>
      </c>
      <c r="D293" s="388" t="s">
        <v>90</v>
      </c>
      <c r="E293" s="388" t="s">
        <v>90</v>
      </c>
      <c r="F293" s="388" t="s">
        <v>90</v>
      </c>
      <c r="G293" s="388" t="s">
        <v>90</v>
      </c>
      <c r="H293" s="388" t="s">
        <v>90</v>
      </c>
      <c r="I293" s="388" t="s">
        <v>90</v>
      </c>
      <c r="J293" s="388" t="s">
        <v>90</v>
      </c>
      <c r="K293" s="388" t="s">
        <v>90</v>
      </c>
      <c r="L293" s="434"/>
      <c r="M293" s="372"/>
    </row>
    <row r="294" spans="2:13" x14ac:dyDescent="0.2">
      <c r="B294" s="410" t="s">
        <v>2312</v>
      </c>
      <c r="C294" s="388" t="s">
        <v>90</v>
      </c>
      <c r="D294" s="388" t="s">
        <v>90</v>
      </c>
      <c r="E294" s="388" t="s">
        <v>90</v>
      </c>
      <c r="F294" s="388" t="s">
        <v>90</v>
      </c>
      <c r="G294" s="388" t="s">
        <v>90</v>
      </c>
      <c r="H294" s="388" t="s">
        <v>5914</v>
      </c>
      <c r="I294" s="388" t="s">
        <v>90</v>
      </c>
      <c r="J294" s="388" t="s">
        <v>90</v>
      </c>
      <c r="K294" s="388" t="s">
        <v>90</v>
      </c>
      <c r="L294" s="434"/>
      <c r="M294" s="372"/>
    </row>
    <row r="295" spans="2:13" x14ac:dyDescent="0.2">
      <c r="B295" s="410" t="s">
        <v>2314</v>
      </c>
      <c r="C295" s="388" t="s">
        <v>90</v>
      </c>
      <c r="D295" s="388" t="s">
        <v>90</v>
      </c>
      <c r="E295" s="388" t="s">
        <v>90</v>
      </c>
      <c r="F295" s="388" t="s">
        <v>90</v>
      </c>
      <c r="G295" s="388" t="s">
        <v>90</v>
      </c>
      <c r="H295" s="388" t="s">
        <v>90</v>
      </c>
      <c r="I295" s="388" t="s">
        <v>90</v>
      </c>
      <c r="J295" s="388" t="s">
        <v>90</v>
      </c>
      <c r="K295" s="388" t="s">
        <v>90</v>
      </c>
      <c r="L295" s="434"/>
      <c r="M295" s="372"/>
    </row>
    <row r="296" spans="2:13" x14ac:dyDescent="0.2">
      <c r="B296" s="410" t="s">
        <v>430</v>
      </c>
      <c r="C296" s="388" t="s">
        <v>90</v>
      </c>
      <c r="D296" s="388" t="s">
        <v>90</v>
      </c>
      <c r="E296" s="388" t="s">
        <v>90</v>
      </c>
      <c r="F296" s="388" t="s">
        <v>90</v>
      </c>
      <c r="G296" s="388" t="s">
        <v>90</v>
      </c>
      <c r="H296" s="388" t="s">
        <v>90</v>
      </c>
      <c r="I296" s="388" t="s">
        <v>90</v>
      </c>
      <c r="J296" s="388" t="s">
        <v>90</v>
      </c>
      <c r="K296" s="388" t="s">
        <v>90</v>
      </c>
      <c r="L296" s="434"/>
      <c r="M296" s="372"/>
    </row>
    <row r="297" spans="2:13" x14ac:dyDescent="0.2">
      <c r="B297" s="410" t="s">
        <v>431</v>
      </c>
      <c r="C297" s="388" t="s">
        <v>90</v>
      </c>
      <c r="D297" s="388" t="s">
        <v>90</v>
      </c>
      <c r="E297" s="388" t="s">
        <v>90</v>
      </c>
      <c r="F297" s="388" t="s">
        <v>90</v>
      </c>
      <c r="G297" s="388" t="s">
        <v>90</v>
      </c>
      <c r="H297" s="388" t="s">
        <v>5914</v>
      </c>
      <c r="I297" s="388" t="s">
        <v>90</v>
      </c>
      <c r="J297" s="388" t="s">
        <v>90</v>
      </c>
      <c r="K297" s="388" t="s">
        <v>90</v>
      </c>
      <c r="L297" s="434"/>
      <c r="M297" s="372"/>
    </row>
    <row r="298" spans="2:13" x14ac:dyDescent="0.2">
      <c r="B298" s="410" t="s">
        <v>447</v>
      </c>
      <c r="C298" s="388" t="s">
        <v>90</v>
      </c>
      <c r="D298" s="388" t="s">
        <v>90</v>
      </c>
      <c r="E298" s="388" t="s">
        <v>90</v>
      </c>
      <c r="F298" s="388" t="s">
        <v>90</v>
      </c>
      <c r="G298" s="388" t="s">
        <v>90</v>
      </c>
      <c r="H298" s="388" t="s">
        <v>5914</v>
      </c>
      <c r="I298" s="388" t="s">
        <v>90</v>
      </c>
      <c r="J298" s="388" t="s">
        <v>90</v>
      </c>
      <c r="K298" s="388" t="s">
        <v>90</v>
      </c>
      <c r="L298" s="434"/>
      <c r="M298" s="372"/>
    </row>
    <row r="299" spans="2:13" x14ac:dyDescent="0.2">
      <c r="B299" s="410" t="s">
        <v>432</v>
      </c>
      <c r="C299" s="388" t="s">
        <v>90</v>
      </c>
      <c r="D299" s="388" t="s">
        <v>90</v>
      </c>
      <c r="E299" s="388" t="s">
        <v>90</v>
      </c>
      <c r="F299" s="388" t="s">
        <v>90</v>
      </c>
      <c r="G299" s="388" t="s">
        <v>90</v>
      </c>
      <c r="H299" s="388" t="s">
        <v>90</v>
      </c>
      <c r="I299" s="388" t="s">
        <v>90</v>
      </c>
      <c r="J299" s="388" t="s">
        <v>90</v>
      </c>
      <c r="K299" s="388" t="s">
        <v>90</v>
      </c>
      <c r="L299" s="434"/>
      <c r="M299" s="372"/>
    </row>
    <row r="300" spans="2:13" ht="102" x14ac:dyDescent="0.2">
      <c r="B300" s="410" t="s">
        <v>2315</v>
      </c>
      <c r="C300" s="388" t="s">
        <v>90</v>
      </c>
      <c r="D300" s="388" t="s">
        <v>90</v>
      </c>
      <c r="E300" s="388" t="s">
        <v>90</v>
      </c>
      <c r="F300" s="388" t="s">
        <v>90</v>
      </c>
      <c r="G300" s="388" t="s">
        <v>90</v>
      </c>
      <c r="H300" s="388" t="s">
        <v>7410</v>
      </c>
      <c r="I300" s="388" t="s">
        <v>90</v>
      </c>
      <c r="J300" s="388" t="s">
        <v>3323</v>
      </c>
      <c r="K300" s="388" t="s">
        <v>90</v>
      </c>
      <c r="L300" s="434" t="s">
        <v>7455</v>
      </c>
      <c r="M300" s="372"/>
    </row>
    <row r="301" spans="2:13" x14ac:dyDescent="0.2">
      <c r="B301" s="410" t="s">
        <v>433</v>
      </c>
      <c r="C301" s="388" t="s">
        <v>90</v>
      </c>
      <c r="D301" s="388" t="s">
        <v>90</v>
      </c>
      <c r="E301" s="388" t="s">
        <v>90</v>
      </c>
      <c r="F301" s="388" t="s">
        <v>90</v>
      </c>
      <c r="G301" s="388" t="s">
        <v>90</v>
      </c>
      <c r="H301" s="388" t="s">
        <v>5914</v>
      </c>
      <c r="I301" s="388" t="s">
        <v>90</v>
      </c>
      <c r="J301" s="388" t="s">
        <v>90</v>
      </c>
      <c r="K301" s="388" t="s">
        <v>90</v>
      </c>
      <c r="L301" s="434"/>
      <c r="M301" s="372"/>
    </row>
    <row r="302" spans="2:13" x14ac:dyDescent="0.2">
      <c r="B302" s="410" t="s">
        <v>2275</v>
      </c>
      <c r="C302" s="388" t="s">
        <v>90</v>
      </c>
      <c r="D302" s="388" t="s">
        <v>90</v>
      </c>
      <c r="E302" s="388" t="s">
        <v>90</v>
      </c>
      <c r="F302" s="388" t="s">
        <v>90</v>
      </c>
      <c r="G302" s="388" t="s">
        <v>90</v>
      </c>
      <c r="H302" s="388" t="s">
        <v>90</v>
      </c>
      <c r="I302" s="388" t="s">
        <v>90</v>
      </c>
      <c r="J302" s="388" t="s">
        <v>90</v>
      </c>
      <c r="K302" s="388" t="s">
        <v>90</v>
      </c>
      <c r="L302" s="434"/>
      <c r="M302" s="372"/>
    </row>
    <row r="303" spans="2:13" x14ac:dyDescent="0.2">
      <c r="B303" s="410" t="s">
        <v>61</v>
      </c>
      <c r="C303" s="388" t="s">
        <v>90</v>
      </c>
      <c r="D303" s="388" t="s">
        <v>90</v>
      </c>
      <c r="E303" s="388" t="s">
        <v>90</v>
      </c>
      <c r="F303" s="388" t="s">
        <v>90</v>
      </c>
      <c r="G303" s="388" t="s">
        <v>90</v>
      </c>
      <c r="H303" s="388" t="s">
        <v>90</v>
      </c>
      <c r="I303" s="388" t="s">
        <v>90</v>
      </c>
      <c r="J303" s="388" t="s">
        <v>90</v>
      </c>
      <c r="K303" s="388" t="s">
        <v>90</v>
      </c>
      <c r="L303" s="434"/>
      <c r="M303" s="372"/>
    </row>
    <row r="304" spans="2:13" x14ac:dyDescent="0.2">
      <c r="B304" s="410" t="s">
        <v>400</v>
      </c>
      <c r="C304" s="388" t="s">
        <v>90</v>
      </c>
      <c r="D304" s="388" t="s">
        <v>90</v>
      </c>
      <c r="E304" s="388" t="s">
        <v>90</v>
      </c>
      <c r="F304" s="388" t="s">
        <v>90</v>
      </c>
      <c r="G304" s="388" t="s">
        <v>90</v>
      </c>
      <c r="H304" s="388" t="s">
        <v>90</v>
      </c>
      <c r="I304" s="388" t="s">
        <v>90</v>
      </c>
      <c r="J304" s="388" t="s">
        <v>90</v>
      </c>
      <c r="K304" s="388" t="s">
        <v>90</v>
      </c>
      <c r="L304" s="434"/>
      <c r="M304" s="372"/>
    </row>
    <row r="305" spans="2:13" x14ac:dyDescent="0.2">
      <c r="B305" s="410" t="s">
        <v>95</v>
      </c>
      <c r="C305" s="388" t="s">
        <v>90</v>
      </c>
      <c r="D305" s="388" t="s">
        <v>90</v>
      </c>
      <c r="E305" s="388" t="s">
        <v>90</v>
      </c>
      <c r="F305" s="388" t="s">
        <v>90</v>
      </c>
      <c r="G305" s="388" t="s">
        <v>90</v>
      </c>
      <c r="H305" s="388" t="s">
        <v>90</v>
      </c>
      <c r="I305" s="388" t="s">
        <v>90</v>
      </c>
      <c r="J305" s="388" t="s">
        <v>90</v>
      </c>
      <c r="K305" s="388" t="s">
        <v>90</v>
      </c>
      <c r="L305" s="434"/>
      <c r="M305" s="372"/>
    </row>
    <row r="306" spans="2:13" x14ac:dyDescent="0.2">
      <c r="B306" s="410" t="s">
        <v>62</v>
      </c>
      <c r="C306" s="388" t="s">
        <v>90</v>
      </c>
      <c r="D306" s="388" t="s">
        <v>90</v>
      </c>
      <c r="E306" s="388" t="s">
        <v>90</v>
      </c>
      <c r="F306" s="388" t="s">
        <v>90</v>
      </c>
      <c r="G306" s="388" t="s">
        <v>90</v>
      </c>
      <c r="H306" s="388" t="s">
        <v>90</v>
      </c>
      <c r="I306" s="388" t="s">
        <v>90</v>
      </c>
      <c r="J306" s="388" t="s">
        <v>90</v>
      </c>
      <c r="K306" s="388" t="s">
        <v>90</v>
      </c>
      <c r="L306" s="434"/>
      <c r="M306" s="372"/>
    </row>
    <row r="307" spans="2:13" x14ac:dyDescent="0.2">
      <c r="B307" s="410" t="s">
        <v>63</v>
      </c>
      <c r="C307" s="388" t="s">
        <v>90</v>
      </c>
      <c r="D307" s="388" t="s">
        <v>90</v>
      </c>
      <c r="E307" s="388" t="s">
        <v>90</v>
      </c>
      <c r="F307" s="388" t="s">
        <v>90</v>
      </c>
      <c r="G307" s="388" t="s">
        <v>90</v>
      </c>
      <c r="H307" s="388" t="s">
        <v>90</v>
      </c>
      <c r="I307" s="388" t="s">
        <v>90</v>
      </c>
      <c r="J307" s="388" t="s">
        <v>90</v>
      </c>
      <c r="K307" s="388" t="s">
        <v>90</v>
      </c>
      <c r="L307" s="434"/>
      <c r="M307" s="372"/>
    </row>
    <row r="308" spans="2:13" x14ac:dyDescent="0.2">
      <c r="B308" s="410" t="s">
        <v>403</v>
      </c>
      <c r="C308" s="388" t="s">
        <v>90</v>
      </c>
      <c r="D308" s="388" t="s">
        <v>90</v>
      </c>
      <c r="E308" s="388" t="s">
        <v>90</v>
      </c>
      <c r="F308" s="388" t="s">
        <v>90</v>
      </c>
      <c r="G308" s="388" t="s">
        <v>90</v>
      </c>
      <c r="H308" s="388" t="s">
        <v>90</v>
      </c>
      <c r="I308" s="388" t="s">
        <v>90</v>
      </c>
      <c r="J308" s="388" t="s">
        <v>90</v>
      </c>
      <c r="K308" s="388" t="s">
        <v>90</v>
      </c>
      <c r="L308" s="434"/>
      <c r="M308" s="372"/>
    </row>
    <row r="309" spans="2:13" x14ac:dyDescent="0.2">
      <c r="B309" s="410" t="s">
        <v>2276</v>
      </c>
      <c r="C309" s="388" t="s">
        <v>90</v>
      </c>
      <c r="D309" s="388" t="s">
        <v>90</v>
      </c>
      <c r="E309" s="388" t="s">
        <v>90</v>
      </c>
      <c r="F309" s="388" t="s">
        <v>90</v>
      </c>
      <c r="G309" s="388" t="s">
        <v>90</v>
      </c>
      <c r="H309" s="388" t="s">
        <v>90</v>
      </c>
      <c r="I309" s="388" t="s">
        <v>90</v>
      </c>
      <c r="J309" s="388" t="s">
        <v>90</v>
      </c>
      <c r="K309" s="388" t="s">
        <v>90</v>
      </c>
      <c r="L309" s="434"/>
      <c r="M309" s="372"/>
    </row>
    <row r="310" spans="2:13" x14ac:dyDescent="0.2">
      <c r="B310" s="410" t="s">
        <v>406</v>
      </c>
      <c r="C310" s="388" t="s">
        <v>90</v>
      </c>
      <c r="D310" s="388" t="s">
        <v>90</v>
      </c>
      <c r="E310" s="388" t="s">
        <v>90</v>
      </c>
      <c r="F310" s="388" t="s">
        <v>90</v>
      </c>
      <c r="G310" s="388" t="s">
        <v>90</v>
      </c>
      <c r="H310" s="388" t="s">
        <v>90</v>
      </c>
      <c r="I310" s="388" t="s">
        <v>90</v>
      </c>
      <c r="J310" s="388" t="s">
        <v>90</v>
      </c>
      <c r="K310" s="388" t="s">
        <v>90</v>
      </c>
      <c r="L310" s="434"/>
      <c r="M310" s="372"/>
    </row>
    <row r="311" spans="2:13" x14ac:dyDescent="0.2">
      <c r="B311" s="410" t="s">
        <v>64</v>
      </c>
      <c r="C311" s="388" t="s">
        <v>90</v>
      </c>
      <c r="D311" s="388" t="s">
        <v>90</v>
      </c>
      <c r="E311" s="388" t="s">
        <v>90</v>
      </c>
      <c r="F311" s="388" t="s">
        <v>90</v>
      </c>
      <c r="G311" s="388" t="s">
        <v>90</v>
      </c>
      <c r="H311" s="388" t="s">
        <v>90</v>
      </c>
      <c r="I311" s="388" t="s">
        <v>90</v>
      </c>
      <c r="J311" s="388" t="s">
        <v>90</v>
      </c>
      <c r="K311" s="388" t="s">
        <v>90</v>
      </c>
      <c r="L311" s="434"/>
      <c r="M311" s="372"/>
    </row>
    <row r="312" spans="2:13" x14ac:dyDescent="0.2">
      <c r="B312" s="410" t="s">
        <v>2277</v>
      </c>
      <c r="C312" s="388" t="s">
        <v>90</v>
      </c>
      <c r="D312" s="388" t="s">
        <v>90</v>
      </c>
      <c r="E312" s="388" t="s">
        <v>90</v>
      </c>
      <c r="F312" s="388" t="s">
        <v>90</v>
      </c>
      <c r="G312" s="388" t="s">
        <v>90</v>
      </c>
      <c r="H312" s="388" t="s">
        <v>90</v>
      </c>
      <c r="I312" s="388" t="s">
        <v>90</v>
      </c>
      <c r="J312" s="388" t="s">
        <v>90</v>
      </c>
      <c r="K312" s="388" t="s">
        <v>90</v>
      </c>
      <c r="L312" s="434"/>
      <c r="M312" s="372"/>
    </row>
    <row r="313" spans="2:13" x14ac:dyDescent="0.2">
      <c r="B313" s="410" t="s">
        <v>65</v>
      </c>
      <c r="C313" s="388" t="s">
        <v>90</v>
      </c>
      <c r="D313" s="388" t="s">
        <v>90</v>
      </c>
      <c r="E313" s="388" t="s">
        <v>90</v>
      </c>
      <c r="F313" s="388" t="s">
        <v>90</v>
      </c>
      <c r="G313" s="388" t="s">
        <v>90</v>
      </c>
      <c r="H313" s="388" t="s">
        <v>90</v>
      </c>
      <c r="I313" s="388" t="s">
        <v>90</v>
      </c>
      <c r="J313" s="388" t="s">
        <v>90</v>
      </c>
      <c r="K313" s="388" t="s">
        <v>90</v>
      </c>
      <c r="L313" s="434"/>
      <c r="M313" s="372"/>
    </row>
    <row r="314" spans="2:13" x14ac:dyDescent="0.2">
      <c r="B314" s="410" t="s">
        <v>2278</v>
      </c>
      <c r="C314" s="388" t="s">
        <v>90</v>
      </c>
      <c r="D314" s="388" t="s">
        <v>90</v>
      </c>
      <c r="E314" s="388" t="s">
        <v>90</v>
      </c>
      <c r="F314" s="388" t="s">
        <v>90</v>
      </c>
      <c r="G314" s="388" t="s">
        <v>90</v>
      </c>
      <c r="H314" s="388" t="s">
        <v>90</v>
      </c>
      <c r="I314" s="388" t="s">
        <v>90</v>
      </c>
      <c r="J314" s="388" t="s">
        <v>90</v>
      </c>
      <c r="K314" s="388" t="s">
        <v>90</v>
      </c>
      <c r="L314" s="434"/>
      <c r="M314" s="372"/>
    </row>
    <row r="315" spans="2:13" x14ac:dyDescent="0.2">
      <c r="B315" s="410" t="s">
        <v>67</v>
      </c>
      <c r="C315" s="388" t="s">
        <v>90</v>
      </c>
      <c r="D315" s="388" t="s">
        <v>90</v>
      </c>
      <c r="E315" s="388" t="s">
        <v>90</v>
      </c>
      <c r="F315" s="388" t="s">
        <v>90</v>
      </c>
      <c r="G315" s="388" t="s">
        <v>90</v>
      </c>
      <c r="H315" s="388" t="s">
        <v>90</v>
      </c>
      <c r="I315" s="388" t="s">
        <v>90</v>
      </c>
      <c r="J315" s="388" t="s">
        <v>90</v>
      </c>
      <c r="K315" s="388" t="s">
        <v>90</v>
      </c>
      <c r="L315" s="434"/>
      <c r="M315" s="372"/>
    </row>
    <row r="316" spans="2:13" x14ac:dyDescent="0.2">
      <c r="B316" s="410" t="s">
        <v>408</v>
      </c>
      <c r="C316" s="388" t="s">
        <v>90</v>
      </c>
      <c r="D316" s="388" t="s">
        <v>90</v>
      </c>
      <c r="E316" s="388" t="s">
        <v>90</v>
      </c>
      <c r="F316" s="388" t="s">
        <v>90</v>
      </c>
      <c r="G316" s="388" t="s">
        <v>90</v>
      </c>
      <c r="H316" s="388" t="s">
        <v>90</v>
      </c>
      <c r="I316" s="388" t="s">
        <v>90</v>
      </c>
      <c r="J316" s="388" t="s">
        <v>90</v>
      </c>
      <c r="K316" s="388" t="s">
        <v>90</v>
      </c>
      <c r="L316" s="434"/>
      <c r="M316" s="372"/>
    </row>
    <row r="317" spans="2:13" x14ac:dyDescent="0.2">
      <c r="B317" s="410" t="s">
        <v>409</v>
      </c>
      <c r="C317" s="388" t="s">
        <v>90</v>
      </c>
      <c r="D317" s="388" t="s">
        <v>90</v>
      </c>
      <c r="E317" s="388" t="s">
        <v>90</v>
      </c>
      <c r="F317" s="388" t="s">
        <v>90</v>
      </c>
      <c r="G317" s="388" t="s">
        <v>90</v>
      </c>
      <c r="H317" s="388" t="s">
        <v>90</v>
      </c>
      <c r="I317" s="388" t="s">
        <v>90</v>
      </c>
      <c r="J317" s="388" t="s">
        <v>90</v>
      </c>
      <c r="K317" s="388" t="s">
        <v>90</v>
      </c>
      <c r="L317" s="434"/>
      <c r="M317" s="372"/>
    </row>
    <row r="318" spans="2:13" x14ac:dyDescent="0.2">
      <c r="B318" s="410" t="s">
        <v>2279</v>
      </c>
      <c r="C318" s="388" t="s">
        <v>90</v>
      </c>
      <c r="D318" s="388" t="s">
        <v>90</v>
      </c>
      <c r="E318" s="388" t="s">
        <v>90</v>
      </c>
      <c r="F318" s="388" t="s">
        <v>90</v>
      </c>
      <c r="G318" s="388" t="s">
        <v>90</v>
      </c>
      <c r="H318" s="388" t="s">
        <v>90</v>
      </c>
      <c r="I318" s="388" t="s">
        <v>90</v>
      </c>
      <c r="J318" s="388" t="s">
        <v>90</v>
      </c>
      <c r="K318" s="388" t="s">
        <v>90</v>
      </c>
      <c r="L318" s="434"/>
      <c r="M318" s="372"/>
    </row>
    <row r="319" spans="2:13" x14ac:dyDescent="0.2">
      <c r="B319" s="410" t="s">
        <v>68</v>
      </c>
      <c r="C319" s="388" t="s">
        <v>90</v>
      </c>
      <c r="D319" s="388" t="s">
        <v>90</v>
      </c>
      <c r="E319" s="388" t="s">
        <v>90</v>
      </c>
      <c r="F319" s="388" t="s">
        <v>90</v>
      </c>
      <c r="G319" s="388" t="s">
        <v>90</v>
      </c>
      <c r="H319" s="388" t="s">
        <v>90</v>
      </c>
      <c r="I319" s="388" t="s">
        <v>90</v>
      </c>
      <c r="J319" s="388" t="s">
        <v>90</v>
      </c>
      <c r="K319" s="388" t="s">
        <v>90</v>
      </c>
      <c r="L319" s="434"/>
      <c r="M319" s="372"/>
    </row>
    <row r="320" spans="2:13" x14ac:dyDescent="0.2">
      <c r="B320" s="410" t="s">
        <v>3324</v>
      </c>
      <c r="C320" s="388" t="s">
        <v>90</v>
      </c>
      <c r="D320" s="388" t="s">
        <v>90</v>
      </c>
      <c r="E320" s="388" t="s">
        <v>90</v>
      </c>
      <c r="F320" s="388" t="s">
        <v>90</v>
      </c>
      <c r="G320" s="388" t="s">
        <v>90</v>
      </c>
      <c r="H320" s="388" t="s">
        <v>90</v>
      </c>
      <c r="I320" s="388" t="s">
        <v>90</v>
      </c>
      <c r="J320" s="388" t="s">
        <v>90</v>
      </c>
      <c r="K320" s="388" t="s">
        <v>90</v>
      </c>
      <c r="L320" s="434"/>
      <c r="M320" s="372"/>
    </row>
    <row r="321" spans="2:13" x14ac:dyDescent="0.2">
      <c r="B321" s="410" t="s">
        <v>70</v>
      </c>
      <c r="C321" s="388" t="s">
        <v>90</v>
      </c>
      <c r="D321" s="388" t="s">
        <v>90</v>
      </c>
      <c r="E321" s="388" t="s">
        <v>90</v>
      </c>
      <c r="F321" s="388" t="s">
        <v>90</v>
      </c>
      <c r="G321" s="388" t="s">
        <v>90</v>
      </c>
      <c r="H321" s="388" t="s">
        <v>90</v>
      </c>
      <c r="I321" s="388" t="s">
        <v>90</v>
      </c>
      <c r="J321" s="388" t="s">
        <v>90</v>
      </c>
      <c r="K321" s="388" t="s">
        <v>90</v>
      </c>
      <c r="L321" s="434"/>
      <c r="M321" s="372"/>
    </row>
    <row r="322" spans="2:13" x14ac:dyDescent="0.2">
      <c r="B322" s="410" t="s">
        <v>71</v>
      </c>
      <c r="C322" s="388" t="s">
        <v>90</v>
      </c>
      <c r="D322" s="388" t="s">
        <v>90</v>
      </c>
      <c r="E322" s="388" t="s">
        <v>90</v>
      </c>
      <c r="F322" s="388" t="s">
        <v>90</v>
      </c>
      <c r="G322" s="388" t="s">
        <v>90</v>
      </c>
      <c r="H322" s="388" t="s">
        <v>90</v>
      </c>
      <c r="I322" s="388" t="s">
        <v>90</v>
      </c>
      <c r="J322" s="388" t="s">
        <v>90</v>
      </c>
      <c r="K322" s="388" t="s">
        <v>90</v>
      </c>
      <c r="L322" s="434"/>
      <c r="M322" s="372"/>
    </row>
    <row r="323" spans="2:13" x14ac:dyDescent="0.2">
      <c r="B323" s="410" t="s">
        <v>72</v>
      </c>
      <c r="C323" s="388" t="s">
        <v>90</v>
      </c>
      <c r="D323" s="388" t="s">
        <v>90</v>
      </c>
      <c r="E323" s="388" t="s">
        <v>90</v>
      </c>
      <c r="F323" s="388" t="s">
        <v>90</v>
      </c>
      <c r="G323" s="388" t="s">
        <v>90</v>
      </c>
      <c r="H323" s="388" t="s">
        <v>90</v>
      </c>
      <c r="I323" s="388" t="s">
        <v>90</v>
      </c>
      <c r="J323" s="388" t="s">
        <v>90</v>
      </c>
      <c r="K323" s="388" t="s">
        <v>90</v>
      </c>
      <c r="L323" s="434"/>
      <c r="M323" s="372"/>
    </row>
    <row r="324" spans="2:13" x14ac:dyDescent="0.2">
      <c r="B324" s="410" t="s">
        <v>73</v>
      </c>
      <c r="C324" s="388" t="s">
        <v>90</v>
      </c>
      <c r="D324" s="388" t="s">
        <v>90</v>
      </c>
      <c r="E324" s="388" t="s">
        <v>90</v>
      </c>
      <c r="F324" s="388" t="s">
        <v>90</v>
      </c>
      <c r="G324" s="388" t="s">
        <v>90</v>
      </c>
      <c r="H324" s="388" t="s">
        <v>90</v>
      </c>
      <c r="I324" s="388" t="s">
        <v>90</v>
      </c>
      <c r="J324" s="388" t="s">
        <v>90</v>
      </c>
      <c r="K324" s="388" t="s">
        <v>90</v>
      </c>
      <c r="L324" s="434"/>
      <c r="M324" s="372"/>
    </row>
    <row r="325" spans="2:13" x14ac:dyDescent="0.2">
      <c r="B325" s="410" t="s">
        <v>416</v>
      </c>
      <c r="C325" s="388" t="s">
        <v>90</v>
      </c>
      <c r="D325" s="388" t="s">
        <v>90</v>
      </c>
      <c r="E325" s="388" t="s">
        <v>90</v>
      </c>
      <c r="F325" s="388" t="s">
        <v>90</v>
      </c>
      <c r="G325" s="388" t="s">
        <v>90</v>
      </c>
      <c r="H325" s="388" t="s">
        <v>90</v>
      </c>
      <c r="I325" s="388" t="s">
        <v>90</v>
      </c>
      <c r="J325" s="388" t="s">
        <v>90</v>
      </c>
      <c r="K325" s="388" t="s">
        <v>90</v>
      </c>
      <c r="L325" s="434"/>
      <c r="M325" s="372"/>
    </row>
    <row r="326" spans="2:13" x14ac:dyDescent="0.2">
      <c r="B326" s="410" t="s">
        <v>74</v>
      </c>
      <c r="C326" s="388" t="s">
        <v>90</v>
      </c>
      <c r="D326" s="388" t="s">
        <v>90</v>
      </c>
      <c r="E326" s="388" t="s">
        <v>90</v>
      </c>
      <c r="F326" s="388" t="s">
        <v>90</v>
      </c>
      <c r="G326" s="388" t="s">
        <v>90</v>
      </c>
      <c r="H326" s="388" t="s">
        <v>90</v>
      </c>
      <c r="I326" s="388" t="s">
        <v>90</v>
      </c>
      <c r="J326" s="388" t="s">
        <v>90</v>
      </c>
      <c r="K326" s="388" t="s">
        <v>90</v>
      </c>
      <c r="L326" s="434"/>
      <c r="M326" s="372"/>
    </row>
    <row r="327" spans="2:13" x14ac:dyDescent="0.2">
      <c r="B327" s="410" t="s">
        <v>75</v>
      </c>
      <c r="C327" s="388" t="s">
        <v>90</v>
      </c>
      <c r="D327" s="388" t="s">
        <v>90</v>
      </c>
      <c r="E327" s="388" t="s">
        <v>90</v>
      </c>
      <c r="F327" s="388" t="s">
        <v>90</v>
      </c>
      <c r="G327" s="388" t="s">
        <v>90</v>
      </c>
      <c r="H327" s="388" t="s">
        <v>90</v>
      </c>
      <c r="I327" s="388" t="s">
        <v>90</v>
      </c>
      <c r="J327" s="388" t="s">
        <v>90</v>
      </c>
      <c r="K327" s="388" t="s">
        <v>90</v>
      </c>
      <c r="L327" s="434"/>
      <c r="M327" s="372"/>
    </row>
    <row r="328" spans="2:13" x14ac:dyDescent="0.2">
      <c r="B328" s="410" t="s">
        <v>2394</v>
      </c>
      <c r="C328" s="388" t="s">
        <v>90</v>
      </c>
      <c r="D328" s="388" t="s">
        <v>90</v>
      </c>
      <c r="E328" s="388" t="s">
        <v>90</v>
      </c>
      <c r="F328" s="388" t="s">
        <v>90</v>
      </c>
      <c r="G328" s="388" t="s">
        <v>90</v>
      </c>
      <c r="H328" s="388" t="s">
        <v>90</v>
      </c>
      <c r="I328" s="388" t="s">
        <v>90</v>
      </c>
      <c r="J328" s="388" t="s">
        <v>90</v>
      </c>
      <c r="K328" s="388" t="s">
        <v>90</v>
      </c>
      <c r="L328" s="434"/>
      <c r="M328" s="372"/>
    </row>
    <row r="329" spans="2:13" x14ac:dyDescent="0.2">
      <c r="B329" s="410" t="s">
        <v>417</v>
      </c>
      <c r="C329" s="388" t="s">
        <v>90</v>
      </c>
      <c r="D329" s="388" t="s">
        <v>90</v>
      </c>
      <c r="E329" s="388" t="s">
        <v>90</v>
      </c>
      <c r="F329" s="388" t="s">
        <v>90</v>
      </c>
      <c r="G329" s="388" t="s">
        <v>90</v>
      </c>
      <c r="H329" s="388" t="s">
        <v>90</v>
      </c>
      <c r="I329" s="388" t="s">
        <v>90</v>
      </c>
      <c r="J329" s="388" t="s">
        <v>90</v>
      </c>
      <c r="K329" s="388" t="s">
        <v>90</v>
      </c>
      <c r="L329" s="434"/>
      <c r="M329" s="372"/>
    </row>
    <row r="330" spans="2:13" x14ac:dyDescent="0.2">
      <c r="B330" s="410" t="s">
        <v>418</v>
      </c>
      <c r="C330" s="388" t="s">
        <v>90</v>
      </c>
      <c r="D330" s="388" t="s">
        <v>90</v>
      </c>
      <c r="E330" s="388" t="s">
        <v>90</v>
      </c>
      <c r="F330" s="388" t="s">
        <v>90</v>
      </c>
      <c r="G330" s="388" t="s">
        <v>90</v>
      </c>
      <c r="H330" s="388" t="s">
        <v>90</v>
      </c>
      <c r="I330" s="388" t="s">
        <v>90</v>
      </c>
      <c r="J330" s="388" t="s">
        <v>90</v>
      </c>
      <c r="K330" s="388" t="s">
        <v>90</v>
      </c>
      <c r="L330" s="434"/>
      <c r="M330" s="372"/>
    </row>
    <row r="331" spans="2:13" x14ac:dyDescent="0.2">
      <c r="B331" s="410" t="s">
        <v>419</v>
      </c>
      <c r="C331" s="388" t="s">
        <v>90</v>
      </c>
      <c r="D331" s="388" t="s">
        <v>90</v>
      </c>
      <c r="E331" s="388" t="s">
        <v>90</v>
      </c>
      <c r="F331" s="388" t="s">
        <v>90</v>
      </c>
      <c r="G331" s="388" t="s">
        <v>90</v>
      </c>
      <c r="H331" s="388" t="s">
        <v>90</v>
      </c>
      <c r="I331" s="388" t="s">
        <v>90</v>
      </c>
      <c r="J331" s="388" t="s">
        <v>90</v>
      </c>
      <c r="K331" s="388" t="s">
        <v>90</v>
      </c>
      <c r="L331" s="434"/>
      <c r="M331" s="372"/>
    </row>
    <row r="332" spans="2:13" x14ac:dyDescent="0.2">
      <c r="B332" s="410" t="s">
        <v>420</v>
      </c>
      <c r="C332" s="388" t="s">
        <v>90</v>
      </c>
      <c r="D332" s="388" t="s">
        <v>90</v>
      </c>
      <c r="E332" s="388" t="s">
        <v>90</v>
      </c>
      <c r="F332" s="388" t="s">
        <v>90</v>
      </c>
      <c r="G332" s="388" t="s">
        <v>90</v>
      </c>
      <c r="H332" s="388" t="s">
        <v>90</v>
      </c>
      <c r="I332" s="388" t="s">
        <v>90</v>
      </c>
      <c r="J332" s="388" t="s">
        <v>90</v>
      </c>
      <c r="K332" s="388" t="s">
        <v>90</v>
      </c>
      <c r="L332" s="434"/>
      <c r="M332" s="372"/>
    </row>
    <row r="333" spans="2:13" x14ac:dyDescent="0.2">
      <c r="B333" s="410" t="s">
        <v>2280</v>
      </c>
      <c r="C333" s="388" t="s">
        <v>90</v>
      </c>
      <c r="D333" s="388" t="s">
        <v>90</v>
      </c>
      <c r="E333" s="388" t="s">
        <v>90</v>
      </c>
      <c r="F333" s="388" t="s">
        <v>90</v>
      </c>
      <c r="G333" s="388" t="s">
        <v>90</v>
      </c>
      <c r="H333" s="388" t="s">
        <v>90</v>
      </c>
      <c r="I333" s="388" t="s">
        <v>90</v>
      </c>
      <c r="J333" s="388" t="s">
        <v>90</v>
      </c>
      <c r="K333" s="388" t="s">
        <v>90</v>
      </c>
      <c r="L333" s="434"/>
      <c r="M333" s="372"/>
    </row>
    <row r="334" spans="2:13" x14ac:dyDescent="0.2">
      <c r="B334" s="410" t="s">
        <v>77</v>
      </c>
      <c r="C334" s="388" t="s">
        <v>90</v>
      </c>
      <c r="D334" s="388" t="s">
        <v>90</v>
      </c>
      <c r="E334" s="388" t="s">
        <v>90</v>
      </c>
      <c r="F334" s="388" t="s">
        <v>90</v>
      </c>
      <c r="G334" s="388" t="s">
        <v>90</v>
      </c>
      <c r="H334" s="388" t="s">
        <v>90</v>
      </c>
      <c r="I334" s="388" t="s">
        <v>90</v>
      </c>
      <c r="J334" s="388" t="s">
        <v>90</v>
      </c>
      <c r="K334" s="388" t="s">
        <v>90</v>
      </c>
      <c r="L334" s="434"/>
      <c r="M334" s="372"/>
    </row>
    <row r="335" spans="2:13" x14ac:dyDescent="0.2">
      <c r="B335" s="410" t="s">
        <v>78</v>
      </c>
      <c r="C335" s="388" t="s">
        <v>90</v>
      </c>
      <c r="D335" s="388" t="s">
        <v>90</v>
      </c>
      <c r="E335" s="388" t="s">
        <v>90</v>
      </c>
      <c r="F335" s="388" t="s">
        <v>90</v>
      </c>
      <c r="G335" s="388" t="s">
        <v>90</v>
      </c>
      <c r="H335" s="388" t="s">
        <v>90</v>
      </c>
      <c r="I335" s="388" t="s">
        <v>90</v>
      </c>
      <c r="J335" s="388" t="s">
        <v>90</v>
      </c>
      <c r="K335" s="388" t="s">
        <v>90</v>
      </c>
      <c r="L335" s="434"/>
      <c r="M335" s="372"/>
    </row>
    <row r="336" spans="2:13" x14ac:dyDescent="0.2">
      <c r="B336" s="410" t="s">
        <v>2281</v>
      </c>
      <c r="C336" s="388" t="s">
        <v>90</v>
      </c>
      <c r="D336" s="388" t="s">
        <v>90</v>
      </c>
      <c r="E336" s="388" t="s">
        <v>90</v>
      </c>
      <c r="F336" s="388" t="s">
        <v>90</v>
      </c>
      <c r="G336" s="388" t="s">
        <v>90</v>
      </c>
      <c r="H336" s="388" t="s">
        <v>90</v>
      </c>
      <c r="I336" s="388" t="s">
        <v>90</v>
      </c>
      <c r="J336" s="388" t="s">
        <v>90</v>
      </c>
      <c r="K336" s="388" t="s">
        <v>90</v>
      </c>
      <c r="L336" s="434"/>
      <c r="M336" s="372"/>
    </row>
    <row r="337" spans="2:13" x14ac:dyDescent="0.2">
      <c r="B337" s="410" t="s">
        <v>79</v>
      </c>
      <c r="C337" s="388" t="s">
        <v>90</v>
      </c>
      <c r="D337" s="388" t="s">
        <v>90</v>
      </c>
      <c r="E337" s="388" t="s">
        <v>90</v>
      </c>
      <c r="F337" s="388" t="s">
        <v>90</v>
      </c>
      <c r="G337" s="388" t="s">
        <v>90</v>
      </c>
      <c r="H337" s="388" t="s">
        <v>90</v>
      </c>
      <c r="I337" s="388" t="s">
        <v>90</v>
      </c>
      <c r="J337" s="388" t="s">
        <v>90</v>
      </c>
      <c r="K337" s="388" t="s">
        <v>90</v>
      </c>
      <c r="L337" s="434"/>
      <c r="M337" s="372"/>
    </row>
    <row r="338" spans="2:13" x14ac:dyDescent="0.2">
      <c r="B338" s="410" t="s">
        <v>423</v>
      </c>
      <c r="C338" s="388" t="s">
        <v>90</v>
      </c>
      <c r="D338" s="388" t="s">
        <v>90</v>
      </c>
      <c r="E338" s="388" t="s">
        <v>90</v>
      </c>
      <c r="F338" s="388" t="s">
        <v>90</v>
      </c>
      <c r="G338" s="388" t="s">
        <v>90</v>
      </c>
      <c r="H338" s="388" t="s">
        <v>90</v>
      </c>
      <c r="I338" s="388" t="s">
        <v>90</v>
      </c>
      <c r="J338" s="388" t="s">
        <v>90</v>
      </c>
      <c r="K338" s="388" t="s">
        <v>90</v>
      </c>
      <c r="L338" s="434"/>
      <c r="M338" s="372"/>
    </row>
    <row r="339" spans="2:13" x14ac:dyDescent="0.2">
      <c r="B339" s="410" t="s">
        <v>80</v>
      </c>
      <c r="C339" s="388" t="s">
        <v>90</v>
      </c>
      <c r="D339" s="388" t="s">
        <v>90</v>
      </c>
      <c r="E339" s="388" t="s">
        <v>90</v>
      </c>
      <c r="F339" s="388" t="s">
        <v>90</v>
      </c>
      <c r="G339" s="388" t="s">
        <v>90</v>
      </c>
      <c r="H339" s="388" t="s">
        <v>90</v>
      </c>
      <c r="I339" s="388" t="s">
        <v>90</v>
      </c>
      <c r="J339" s="388" t="s">
        <v>90</v>
      </c>
      <c r="K339" s="388" t="s">
        <v>90</v>
      </c>
      <c r="L339" s="434"/>
      <c r="M339" s="372"/>
    </row>
    <row r="340" spans="2:13" x14ac:dyDescent="0.2">
      <c r="B340" s="410" t="s">
        <v>2282</v>
      </c>
      <c r="C340" s="388" t="s">
        <v>90</v>
      </c>
      <c r="D340" s="388" t="s">
        <v>90</v>
      </c>
      <c r="E340" s="388" t="s">
        <v>90</v>
      </c>
      <c r="F340" s="388" t="s">
        <v>90</v>
      </c>
      <c r="G340" s="388" t="s">
        <v>90</v>
      </c>
      <c r="H340" s="388" t="s">
        <v>90</v>
      </c>
      <c r="I340" s="388" t="s">
        <v>90</v>
      </c>
      <c r="J340" s="388" t="s">
        <v>90</v>
      </c>
      <c r="K340" s="388" t="s">
        <v>90</v>
      </c>
      <c r="L340" s="434"/>
      <c r="M340" s="372"/>
    </row>
    <row r="341" spans="2:13" x14ac:dyDescent="0.2">
      <c r="B341" s="410" t="s">
        <v>2283</v>
      </c>
      <c r="C341" s="388" t="s">
        <v>90</v>
      </c>
      <c r="D341" s="388" t="s">
        <v>90</v>
      </c>
      <c r="E341" s="388" t="s">
        <v>90</v>
      </c>
      <c r="F341" s="388" t="s">
        <v>90</v>
      </c>
      <c r="G341" s="388" t="s">
        <v>90</v>
      </c>
      <c r="H341" s="388" t="s">
        <v>90</v>
      </c>
      <c r="I341" s="388" t="s">
        <v>90</v>
      </c>
      <c r="J341" s="388" t="s">
        <v>90</v>
      </c>
      <c r="K341" s="388" t="s">
        <v>90</v>
      </c>
      <c r="L341" s="434"/>
      <c r="M341" s="372"/>
    </row>
    <row r="342" spans="2:13" x14ac:dyDescent="0.2">
      <c r="B342" s="410" t="s">
        <v>2284</v>
      </c>
      <c r="C342" s="388" t="s">
        <v>90</v>
      </c>
      <c r="D342" s="388" t="s">
        <v>90</v>
      </c>
      <c r="E342" s="388" t="s">
        <v>90</v>
      </c>
      <c r="F342" s="388" t="s">
        <v>90</v>
      </c>
      <c r="G342" s="388" t="s">
        <v>90</v>
      </c>
      <c r="H342" s="388" t="s">
        <v>90</v>
      </c>
      <c r="I342" s="388" t="s">
        <v>90</v>
      </c>
      <c r="J342" s="388" t="s">
        <v>90</v>
      </c>
      <c r="K342" s="388" t="s">
        <v>90</v>
      </c>
      <c r="L342" s="434"/>
      <c r="M342" s="372"/>
    </row>
    <row r="343" spans="2:13" x14ac:dyDescent="0.2">
      <c r="B343" s="410" t="s">
        <v>2285</v>
      </c>
      <c r="C343" s="388" t="s">
        <v>90</v>
      </c>
      <c r="D343" s="388" t="s">
        <v>90</v>
      </c>
      <c r="E343" s="388" t="s">
        <v>90</v>
      </c>
      <c r="F343" s="388" t="s">
        <v>90</v>
      </c>
      <c r="G343" s="388" t="s">
        <v>90</v>
      </c>
      <c r="H343" s="388" t="s">
        <v>90</v>
      </c>
      <c r="I343" s="388" t="s">
        <v>90</v>
      </c>
      <c r="J343" s="388" t="s">
        <v>90</v>
      </c>
      <c r="K343" s="388" t="s">
        <v>90</v>
      </c>
      <c r="L343" s="434"/>
      <c r="M343" s="372"/>
    </row>
    <row r="344" spans="2:13" x14ac:dyDescent="0.2">
      <c r="B344" s="410" t="s">
        <v>2286</v>
      </c>
      <c r="C344" s="388" t="s">
        <v>90</v>
      </c>
      <c r="D344" s="388" t="s">
        <v>90</v>
      </c>
      <c r="E344" s="388" t="s">
        <v>90</v>
      </c>
      <c r="F344" s="388" t="s">
        <v>90</v>
      </c>
      <c r="G344" s="388" t="s">
        <v>90</v>
      </c>
      <c r="H344" s="388" t="s">
        <v>90</v>
      </c>
      <c r="I344" s="388" t="s">
        <v>90</v>
      </c>
      <c r="J344" s="388" t="s">
        <v>90</v>
      </c>
      <c r="K344" s="388" t="s">
        <v>90</v>
      </c>
      <c r="L344" s="434"/>
      <c r="M344" s="372"/>
    </row>
    <row r="345" spans="2:13" x14ac:dyDescent="0.2">
      <c r="B345" s="410" t="s">
        <v>82</v>
      </c>
      <c r="C345" s="388" t="s">
        <v>90</v>
      </c>
      <c r="D345" s="388" t="s">
        <v>90</v>
      </c>
      <c r="E345" s="388" t="s">
        <v>90</v>
      </c>
      <c r="F345" s="388" t="s">
        <v>90</v>
      </c>
      <c r="G345" s="388" t="s">
        <v>90</v>
      </c>
      <c r="H345" s="388" t="s">
        <v>90</v>
      </c>
      <c r="I345" s="388" t="s">
        <v>90</v>
      </c>
      <c r="J345" s="388" t="s">
        <v>90</v>
      </c>
      <c r="K345" s="388" t="s">
        <v>90</v>
      </c>
      <c r="L345" s="434"/>
      <c r="M345" s="372"/>
    </row>
    <row r="346" spans="2:13" x14ac:dyDescent="0.2">
      <c r="B346" s="410" t="s">
        <v>179</v>
      </c>
      <c r="C346" s="388" t="s">
        <v>90</v>
      </c>
      <c r="D346" s="388" t="s">
        <v>90</v>
      </c>
      <c r="E346" s="388" t="s">
        <v>90</v>
      </c>
      <c r="F346" s="388" t="s">
        <v>90</v>
      </c>
      <c r="G346" s="388" t="s">
        <v>90</v>
      </c>
      <c r="H346" s="388" t="s">
        <v>90</v>
      </c>
      <c r="I346" s="388" t="s">
        <v>90</v>
      </c>
      <c r="J346" s="388" t="s">
        <v>90</v>
      </c>
      <c r="K346" s="388" t="s">
        <v>90</v>
      </c>
      <c r="L346" s="434"/>
      <c r="M346" s="372"/>
    </row>
    <row r="347" spans="2:13" x14ac:dyDescent="0.2">
      <c r="B347" s="410" t="s">
        <v>96</v>
      </c>
      <c r="C347" s="388" t="s">
        <v>90</v>
      </c>
      <c r="D347" s="388" t="s">
        <v>90</v>
      </c>
      <c r="E347" s="388" t="s">
        <v>90</v>
      </c>
      <c r="F347" s="388" t="s">
        <v>90</v>
      </c>
      <c r="G347" s="388" t="s">
        <v>90</v>
      </c>
      <c r="H347" s="388" t="s">
        <v>90</v>
      </c>
      <c r="I347" s="388" t="s">
        <v>90</v>
      </c>
      <c r="J347" s="388" t="s">
        <v>90</v>
      </c>
      <c r="K347" s="388" t="s">
        <v>90</v>
      </c>
      <c r="L347" s="434"/>
      <c r="M347" s="372"/>
    </row>
    <row r="348" spans="2:13" x14ac:dyDescent="0.2">
      <c r="B348" s="410" t="s">
        <v>196</v>
      </c>
      <c r="C348" s="388" t="s">
        <v>90</v>
      </c>
      <c r="D348" s="388" t="s">
        <v>90</v>
      </c>
      <c r="E348" s="388" t="s">
        <v>90</v>
      </c>
      <c r="F348" s="388" t="s">
        <v>90</v>
      </c>
      <c r="G348" s="388" t="s">
        <v>90</v>
      </c>
      <c r="H348" s="388" t="s">
        <v>90</v>
      </c>
      <c r="I348" s="388" t="s">
        <v>90</v>
      </c>
      <c r="J348" s="388" t="s">
        <v>90</v>
      </c>
      <c r="K348" s="388" t="s">
        <v>90</v>
      </c>
      <c r="L348" s="434"/>
      <c r="M348" s="372"/>
    </row>
    <row r="349" spans="2:13" x14ac:dyDescent="0.2">
      <c r="B349" s="410" t="s">
        <v>198</v>
      </c>
      <c r="C349" s="388" t="s">
        <v>90</v>
      </c>
      <c r="D349" s="388" t="s">
        <v>90</v>
      </c>
      <c r="E349" s="388" t="s">
        <v>90</v>
      </c>
      <c r="F349" s="388" t="s">
        <v>90</v>
      </c>
      <c r="G349" s="388" t="s">
        <v>90</v>
      </c>
      <c r="H349" s="388" t="s">
        <v>90</v>
      </c>
      <c r="I349" s="388" t="s">
        <v>90</v>
      </c>
      <c r="J349" s="388" t="s">
        <v>90</v>
      </c>
      <c r="K349" s="388" t="s">
        <v>90</v>
      </c>
      <c r="L349" s="434"/>
      <c r="M349" s="372"/>
    </row>
    <row r="350" spans="2:13" x14ac:dyDescent="0.2">
      <c r="B350" s="410" t="s">
        <v>425</v>
      </c>
      <c r="C350" s="388" t="s">
        <v>90</v>
      </c>
      <c r="D350" s="388" t="s">
        <v>90</v>
      </c>
      <c r="E350" s="388" t="s">
        <v>90</v>
      </c>
      <c r="F350" s="388" t="s">
        <v>90</v>
      </c>
      <c r="G350" s="388" t="s">
        <v>90</v>
      </c>
      <c r="H350" s="388" t="s">
        <v>90</v>
      </c>
      <c r="I350" s="388" t="s">
        <v>90</v>
      </c>
      <c r="J350" s="388" t="s">
        <v>90</v>
      </c>
      <c r="K350" s="388" t="s">
        <v>90</v>
      </c>
      <c r="L350" s="434"/>
      <c r="M350" s="372"/>
    </row>
    <row r="351" spans="2:13" x14ac:dyDescent="0.2">
      <c r="B351" s="410" t="s">
        <v>87</v>
      </c>
      <c r="C351" s="388" t="s">
        <v>90</v>
      </c>
      <c r="D351" s="388" t="s">
        <v>90</v>
      </c>
      <c r="E351" s="388" t="s">
        <v>90</v>
      </c>
      <c r="F351" s="388" t="s">
        <v>90</v>
      </c>
      <c r="G351" s="388" t="s">
        <v>90</v>
      </c>
      <c r="H351" s="388" t="s">
        <v>90</v>
      </c>
      <c r="I351" s="388" t="s">
        <v>90</v>
      </c>
      <c r="J351" s="388" t="s">
        <v>90</v>
      </c>
      <c r="K351" s="388" t="s">
        <v>90</v>
      </c>
      <c r="L351" s="434"/>
      <c r="M351" s="372"/>
    </row>
    <row r="352" spans="2:13" x14ac:dyDescent="0.2">
      <c r="B352" s="410" t="s">
        <v>2390</v>
      </c>
      <c r="C352" s="98" t="s">
        <v>90</v>
      </c>
      <c r="D352" s="98" t="s">
        <v>90</v>
      </c>
      <c r="E352" s="98" t="s">
        <v>90</v>
      </c>
      <c r="F352" s="98" t="s">
        <v>90</v>
      </c>
      <c r="G352" s="98" t="s">
        <v>90</v>
      </c>
      <c r="H352" s="98" t="s">
        <v>90</v>
      </c>
      <c r="I352" s="98" t="s">
        <v>90</v>
      </c>
      <c r="J352" s="98" t="s">
        <v>90</v>
      </c>
      <c r="K352" s="388" t="s">
        <v>90</v>
      </c>
      <c r="L352" s="66"/>
      <c r="M352" s="372"/>
    </row>
    <row r="353" spans="2:13" x14ac:dyDescent="0.2">
      <c r="B353" s="410" t="s">
        <v>20</v>
      </c>
      <c r="C353" s="388" t="s">
        <v>90</v>
      </c>
      <c r="D353" s="388" t="s">
        <v>90</v>
      </c>
      <c r="E353" s="388" t="s">
        <v>90</v>
      </c>
      <c r="F353" s="388" t="s">
        <v>90</v>
      </c>
      <c r="G353" s="388" t="s">
        <v>90</v>
      </c>
      <c r="H353" s="388" t="s">
        <v>90</v>
      </c>
      <c r="I353" s="388" t="s">
        <v>90</v>
      </c>
      <c r="J353" s="388" t="s">
        <v>90</v>
      </c>
      <c r="K353" s="388" t="s">
        <v>90</v>
      </c>
      <c r="L353" s="434"/>
      <c r="M353" s="372"/>
    </row>
    <row r="354" spans="2:13" x14ac:dyDescent="0.2">
      <c r="B354" s="410" t="s">
        <v>53</v>
      </c>
      <c r="C354" s="388" t="s">
        <v>90</v>
      </c>
      <c r="D354" s="388" t="s">
        <v>90</v>
      </c>
      <c r="E354" s="388" t="s">
        <v>90</v>
      </c>
      <c r="F354" s="388" t="s">
        <v>90</v>
      </c>
      <c r="G354" s="388" t="s">
        <v>90</v>
      </c>
      <c r="H354" s="388" t="s">
        <v>90</v>
      </c>
      <c r="I354" s="388" t="s">
        <v>90</v>
      </c>
      <c r="J354" s="388" t="s">
        <v>90</v>
      </c>
      <c r="K354" s="388" t="s">
        <v>90</v>
      </c>
      <c r="L354" s="434"/>
      <c r="M354" s="372"/>
    </row>
    <row r="355" spans="2:13" x14ac:dyDescent="0.2">
      <c r="B355" s="410" t="s">
        <v>54</v>
      </c>
      <c r="C355" s="388" t="s">
        <v>90</v>
      </c>
      <c r="D355" s="388" t="s">
        <v>90</v>
      </c>
      <c r="E355" s="388" t="s">
        <v>90</v>
      </c>
      <c r="F355" s="388" t="s">
        <v>90</v>
      </c>
      <c r="G355" s="388" t="s">
        <v>90</v>
      </c>
      <c r="H355" s="388" t="s">
        <v>90</v>
      </c>
      <c r="I355" s="388" t="s">
        <v>90</v>
      </c>
      <c r="J355" s="388" t="s">
        <v>90</v>
      </c>
      <c r="K355" s="388" t="s">
        <v>90</v>
      </c>
      <c r="L355" s="434"/>
      <c r="M355" s="372"/>
    </row>
    <row r="356" spans="2:13" x14ac:dyDescent="0.2">
      <c r="B356" s="410" t="s">
        <v>401</v>
      </c>
      <c r="C356" s="388" t="s">
        <v>90</v>
      </c>
      <c r="D356" s="388" t="s">
        <v>90</v>
      </c>
      <c r="E356" s="388" t="s">
        <v>90</v>
      </c>
      <c r="F356" s="388" t="s">
        <v>90</v>
      </c>
      <c r="G356" s="388" t="s">
        <v>90</v>
      </c>
      <c r="H356" s="388" t="s">
        <v>90</v>
      </c>
      <c r="I356" s="388" t="s">
        <v>90</v>
      </c>
      <c r="J356" s="388" t="s">
        <v>90</v>
      </c>
      <c r="K356" s="388" t="s">
        <v>90</v>
      </c>
      <c r="L356" s="434"/>
      <c r="M356" s="372"/>
    </row>
    <row r="357" spans="2:13" x14ac:dyDescent="0.2">
      <c r="B357" s="410" t="s">
        <v>361</v>
      </c>
      <c r="C357" s="388" t="s">
        <v>90</v>
      </c>
      <c r="D357" s="388" t="s">
        <v>90</v>
      </c>
      <c r="E357" s="388" t="s">
        <v>90</v>
      </c>
      <c r="F357" s="388" t="s">
        <v>90</v>
      </c>
      <c r="G357" s="388" t="s">
        <v>90</v>
      </c>
      <c r="H357" s="388" t="s">
        <v>90</v>
      </c>
      <c r="I357" s="388" t="s">
        <v>90</v>
      </c>
      <c r="J357" s="388" t="s">
        <v>90</v>
      </c>
      <c r="K357" s="388" t="s">
        <v>90</v>
      </c>
      <c r="L357" s="434"/>
      <c r="M357" s="372"/>
    </row>
    <row r="358" spans="2:13" x14ac:dyDescent="0.2">
      <c r="B358" s="410" t="s">
        <v>404</v>
      </c>
      <c r="C358" s="388" t="s">
        <v>90</v>
      </c>
      <c r="D358" s="388" t="s">
        <v>90</v>
      </c>
      <c r="E358" s="388" t="s">
        <v>90</v>
      </c>
      <c r="F358" s="388" t="s">
        <v>90</v>
      </c>
      <c r="G358" s="388" t="s">
        <v>90</v>
      </c>
      <c r="H358" s="388" t="s">
        <v>90</v>
      </c>
      <c r="I358" s="388" t="s">
        <v>90</v>
      </c>
      <c r="J358" s="388" t="s">
        <v>90</v>
      </c>
      <c r="K358" s="388" t="s">
        <v>90</v>
      </c>
      <c r="L358" s="434"/>
      <c r="M358" s="372"/>
    </row>
    <row r="359" spans="2:13" x14ac:dyDescent="0.2">
      <c r="B359" s="410" t="s">
        <v>405</v>
      </c>
      <c r="C359" s="388" t="s">
        <v>90</v>
      </c>
      <c r="D359" s="388" t="s">
        <v>90</v>
      </c>
      <c r="E359" s="388" t="s">
        <v>90</v>
      </c>
      <c r="F359" s="388" t="s">
        <v>90</v>
      </c>
      <c r="G359" s="388" t="s">
        <v>90</v>
      </c>
      <c r="H359" s="388" t="s">
        <v>90</v>
      </c>
      <c r="I359" s="388" t="s">
        <v>90</v>
      </c>
      <c r="J359" s="388" t="s">
        <v>90</v>
      </c>
      <c r="K359" s="388" t="s">
        <v>90</v>
      </c>
      <c r="L359" s="434"/>
      <c r="M359" s="372"/>
    </row>
    <row r="360" spans="2:13" x14ac:dyDescent="0.2">
      <c r="B360" s="410" t="s">
        <v>88</v>
      </c>
      <c r="C360" s="388" t="s">
        <v>90</v>
      </c>
      <c r="D360" s="388" t="s">
        <v>90</v>
      </c>
      <c r="E360" s="388" t="s">
        <v>90</v>
      </c>
      <c r="F360" s="388" t="s">
        <v>90</v>
      </c>
      <c r="G360" s="388" t="s">
        <v>90</v>
      </c>
      <c r="H360" s="388" t="s">
        <v>90</v>
      </c>
      <c r="I360" s="388" t="s">
        <v>90</v>
      </c>
      <c r="J360" s="388" t="s">
        <v>90</v>
      </c>
      <c r="K360" s="388" t="s">
        <v>90</v>
      </c>
      <c r="L360" s="434"/>
      <c r="M360" s="372"/>
    </row>
    <row r="361" spans="2:13" x14ac:dyDescent="0.2">
      <c r="B361" s="410" t="s">
        <v>2287</v>
      </c>
      <c r="C361" s="388" t="s">
        <v>90</v>
      </c>
      <c r="D361" s="388" t="s">
        <v>90</v>
      </c>
      <c r="E361" s="388" t="s">
        <v>90</v>
      </c>
      <c r="F361" s="388" t="s">
        <v>90</v>
      </c>
      <c r="G361" s="388" t="s">
        <v>90</v>
      </c>
      <c r="H361" s="388" t="s">
        <v>90</v>
      </c>
      <c r="I361" s="388" t="s">
        <v>90</v>
      </c>
      <c r="J361" s="388" t="s">
        <v>90</v>
      </c>
      <c r="K361" s="388" t="s">
        <v>90</v>
      </c>
      <c r="L361" s="434"/>
      <c r="M361" s="372"/>
    </row>
    <row r="362" spans="2:13" x14ac:dyDescent="0.2">
      <c r="B362" s="410" t="s">
        <v>55</v>
      </c>
      <c r="C362" s="388" t="s">
        <v>90</v>
      </c>
      <c r="D362" s="388" t="s">
        <v>90</v>
      </c>
      <c r="E362" s="388" t="s">
        <v>90</v>
      </c>
      <c r="F362" s="388" t="s">
        <v>90</v>
      </c>
      <c r="G362" s="388" t="s">
        <v>90</v>
      </c>
      <c r="H362" s="388" t="s">
        <v>90</v>
      </c>
      <c r="I362" s="388" t="s">
        <v>90</v>
      </c>
      <c r="J362" s="388" t="s">
        <v>90</v>
      </c>
      <c r="K362" s="388" t="s">
        <v>90</v>
      </c>
      <c r="L362" s="434"/>
      <c r="M362" s="372"/>
    </row>
    <row r="363" spans="2:13" x14ac:dyDescent="0.2">
      <c r="B363" s="410" t="s">
        <v>91</v>
      </c>
      <c r="C363" s="388" t="s">
        <v>90</v>
      </c>
      <c r="D363" s="388" t="s">
        <v>90</v>
      </c>
      <c r="E363" s="388" t="s">
        <v>90</v>
      </c>
      <c r="F363" s="388" t="s">
        <v>90</v>
      </c>
      <c r="G363" s="388" t="s">
        <v>90</v>
      </c>
      <c r="H363" s="388" t="s">
        <v>90</v>
      </c>
      <c r="I363" s="388" t="s">
        <v>90</v>
      </c>
      <c r="J363" s="388" t="s">
        <v>90</v>
      </c>
      <c r="K363" s="388" t="s">
        <v>90</v>
      </c>
      <c r="L363" s="434"/>
      <c r="M363" s="372"/>
    </row>
    <row r="364" spans="2:13" x14ac:dyDescent="0.2">
      <c r="B364" s="410" t="s">
        <v>92</v>
      </c>
      <c r="C364" s="388" t="s">
        <v>90</v>
      </c>
      <c r="D364" s="388" t="s">
        <v>90</v>
      </c>
      <c r="E364" s="388" t="s">
        <v>90</v>
      </c>
      <c r="F364" s="388" t="s">
        <v>90</v>
      </c>
      <c r="G364" s="388" t="s">
        <v>90</v>
      </c>
      <c r="H364" s="388" t="s">
        <v>90</v>
      </c>
      <c r="I364" s="388" t="s">
        <v>90</v>
      </c>
      <c r="J364" s="388" t="s">
        <v>90</v>
      </c>
      <c r="K364" s="388" t="s">
        <v>90</v>
      </c>
      <c r="L364" s="434"/>
      <c r="M364" s="372"/>
    </row>
    <row r="365" spans="2:13" x14ac:dyDescent="0.2">
      <c r="B365" s="410" t="s">
        <v>56</v>
      </c>
      <c r="C365" s="388" t="s">
        <v>90</v>
      </c>
      <c r="D365" s="388" t="s">
        <v>90</v>
      </c>
      <c r="E365" s="388" t="s">
        <v>90</v>
      </c>
      <c r="F365" s="388" t="s">
        <v>90</v>
      </c>
      <c r="G365" s="388" t="s">
        <v>90</v>
      </c>
      <c r="H365" s="388" t="s">
        <v>90</v>
      </c>
      <c r="I365" s="388" t="s">
        <v>90</v>
      </c>
      <c r="J365" s="388" t="s">
        <v>90</v>
      </c>
      <c r="K365" s="388" t="s">
        <v>90</v>
      </c>
      <c r="L365" s="434"/>
      <c r="M365" s="372"/>
    </row>
    <row r="366" spans="2:13" x14ac:dyDescent="0.2">
      <c r="B366" s="410" t="s">
        <v>57</v>
      </c>
      <c r="C366" s="388" t="s">
        <v>90</v>
      </c>
      <c r="D366" s="388" t="s">
        <v>90</v>
      </c>
      <c r="E366" s="388" t="s">
        <v>90</v>
      </c>
      <c r="F366" s="388" t="s">
        <v>90</v>
      </c>
      <c r="G366" s="388" t="s">
        <v>90</v>
      </c>
      <c r="H366" s="388" t="s">
        <v>90</v>
      </c>
      <c r="I366" s="388" t="s">
        <v>90</v>
      </c>
      <c r="J366" s="388" t="s">
        <v>90</v>
      </c>
      <c r="K366" s="388" t="s">
        <v>90</v>
      </c>
      <c r="L366" s="434"/>
      <c r="M366" s="372"/>
    </row>
    <row r="367" spans="2:13" x14ac:dyDescent="0.2">
      <c r="B367" s="410" t="s">
        <v>58</v>
      </c>
      <c r="C367" s="388" t="s">
        <v>90</v>
      </c>
      <c r="D367" s="388" t="s">
        <v>90</v>
      </c>
      <c r="E367" s="388" t="s">
        <v>90</v>
      </c>
      <c r="F367" s="388" t="s">
        <v>90</v>
      </c>
      <c r="G367" s="388" t="s">
        <v>90</v>
      </c>
      <c r="H367" s="388" t="s">
        <v>90</v>
      </c>
      <c r="I367" s="388" t="s">
        <v>90</v>
      </c>
      <c r="J367" s="388" t="s">
        <v>90</v>
      </c>
      <c r="K367" s="388" t="s">
        <v>90</v>
      </c>
      <c r="L367" s="434"/>
      <c r="M367" s="372"/>
    </row>
    <row r="368" spans="2:13" x14ac:dyDescent="0.2">
      <c r="B368" s="410" t="s">
        <v>59</v>
      </c>
      <c r="C368" s="388" t="s">
        <v>90</v>
      </c>
      <c r="D368" s="388" t="s">
        <v>90</v>
      </c>
      <c r="E368" s="388" t="s">
        <v>90</v>
      </c>
      <c r="F368" s="388" t="s">
        <v>90</v>
      </c>
      <c r="G368" s="388" t="s">
        <v>90</v>
      </c>
      <c r="H368" s="388" t="s">
        <v>90</v>
      </c>
      <c r="I368" s="388" t="s">
        <v>90</v>
      </c>
      <c r="J368" s="388" t="s">
        <v>90</v>
      </c>
      <c r="K368" s="388" t="s">
        <v>90</v>
      </c>
      <c r="L368" s="434"/>
      <c r="M368" s="372"/>
    </row>
    <row r="369" spans="2:13" x14ac:dyDescent="0.2">
      <c r="B369" s="410" t="s">
        <v>25</v>
      </c>
      <c r="C369" s="388" t="s">
        <v>90</v>
      </c>
      <c r="D369" s="388" t="s">
        <v>90</v>
      </c>
      <c r="E369" s="388" t="s">
        <v>90</v>
      </c>
      <c r="F369" s="388" t="s">
        <v>90</v>
      </c>
      <c r="G369" s="388" t="s">
        <v>90</v>
      </c>
      <c r="H369" s="388" t="s">
        <v>90</v>
      </c>
      <c r="I369" s="388" t="s">
        <v>90</v>
      </c>
      <c r="J369" s="388" t="s">
        <v>90</v>
      </c>
      <c r="K369" s="388" t="s">
        <v>90</v>
      </c>
      <c r="L369" s="434"/>
      <c r="M369" s="372"/>
    </row>
    <row r="370" spans="2:13" x14ac:dyDescent="0.2">
      <c r="B370" s="410" t="s">
        <v>412</v>
      </c>
      <c r="C370" s="388" t="s">
        <v>90</v>
      </c>
      <c r="D370" s="388" t="s">
        <v>90</v>
      </c>
      <c r="E370" s="388" t="s">
        <v>90</v>
      </c>
      <c r="F370" s="388" t="s">
        <v>90</v>
      </c>
      <c r="G370" s="388" t="s">
        <v>90</v>
      </c>
      <c r="H370" s="388" t="s">
        <v>90</v>
      </c>
      <c r="I370" s="388" t="s">
        <v>90</v>
      </c>
      <c r="J370" s="388" t="s">
        <v>90</v>
      </c>
      <c r="K370" s="388" t="s">
        <v>90</v>
      </c>
      <c r="L370" s="434"/>
      <c r="M370" s="372"/>
    </row>
    <row r="371" spans="2:13" x14ac:dyDescent="0.2">
      <c r="B371" s="410" t="s">
        <v>415</v>
      </c>
      <c r="C371" s="388" t="s">
        <v>90</v>
      </c>
      <c r="D371" s="388" t="s">
        <v>90</v>
      </c>
      <c r="E371" s="388" t="s">
        <v>90</v>
      </c>
      <c r="F371" s="388" t="s">
        <v>90</v>
      </c>
      <c r="G371" s="388" t="s">
        <v>90</v>
      </c>
      <c r="H371" s="388" t="s">
        <v>90</v>
      </c>
      <c r="I371" s="388" t="s">
        <v>90</v>
      </c>
      <c r="J371" s="388" t="s">
        <v>90</v>
      </c>
      <c r="K371" s="388" t="s">
        <v>90</v>
      </c>
      <c r="L371" s="434"/>
      <c r="M371" s="372"/>
    </row>
    <row r="372" spans="2:13" x14ac:dyDescent="0.2">
      <c r="B372" s="410" t="s">
        <v>93</v>
      </c>
      <c r="C372" s="388" t="s">
        <v>90</v>
      </c>
      <c r="D372" s="388" t="s">
        <v>90</v>
      </c>
      <c r="E372" s="388" t="s">
        <v>90</v>
      </c>
      <c r="F372" s="388" t="s">
        <v>90</v>
      </c>
      <c r="G372" s="388" t="s">
        <v>90</v>
      </c>
      <c r="H372" s="388" t="s">
        <v>90</v>
      </c>
      <c r="I372" s="388" t="s">
        <v>90</v>
      </c>
      <c r="J372" s="388" t="s">
        <v>90</v>
      </c>
      <c r="K372" s="388" t="s">
        <v>90</v>
      </c>
      <c r="L372" s="434"/>
      <c r="M372" s="372"/>
    </row>
    <row r="373" spans="2:13" x14ac:dyDescent="0.2">
      <c r="B373" s="410" t="s">
        <v>94</v>
      </c>
      <c r="C373" s="388" t="s">
        <v>90</v>
      </c>
      <c r="D373" s="388" t="s">
        <v>90</v>
      </c>
      <c r="E373" s="388" t="s">
        <v>90</v>
      </c>
      <c r="F373" s="388" t="s">
        <v>90</v>
      </c>
      <c r="G373" s="388" t="s">
        <v>90</v>
      </c>
      <c r="H373" s="388" t="s">
        <v>90</v>
      </c>
      <c r="I373" s="388" t="s">
        <v>90</v>
      </c>
      <c r="J373" s="388" t="s">
        <v>90</v>
      </c>
      <c r="K373" s="388" t="s">
        <v>90</v>
      </c>
      <c r="L373" s="434"/>
      <c r="M373" s="372"/>
    </row>
    <row r="374" spans="2:13" x14ac:dyDescent="0.2">
      <c r="B374" s="410" t="s">
        <v>2288</v>
      </c>
      <c r="C374" s="388" t="s">
        <v>90</v>
      </c>
      <c r="D374" s="388" t="s">
        <v>90</v>
      </c>
      <c r="E374" s="388" t="s">
        <v>90</v>
      </c>
      <c r="F374" s="388" t="s">
        <v>90</v>
      </c>
      <c r="G374" s="388" t="s">
        <v>90</v>
      </c>
      <c r="H374" s="388" t="s">
        <v>90</v>
      </c>
      <c r="I374" s="388" t="s">
        <v>90</v>
      </c>
      <c r="J374" s="388" t="s">
        <v>90</v>
      </c>
      <c r="K374" s="388" t="s">
        <v>90</v>
      </c>
      <c r="L374" s="434"/>
      <c r="M374" s="372"/>
    </row>
    <row r="375" spans="2:13" x14ac:dyDescent="0.2">
      <c r="B375" s="410" t="s">
        <v>2289</v>
      </c>
      <c r="C375" s="388" t="s">
        <v>90</v>
      </c>
      <c r="D375" s="388" t="s">
        <v>90</v>
      </c>
      <c r="E375" s="388" t="s">
        <v>90</v>
      </c>
      <c r="F375" s="388" t="s">
        <v>90</v>
      </c>
      <c r="G375" s="388" t="s">
        <v>90</v>
      </c>
      <c r="H375" s="388" t="s">
        <v>90</v>
      </c>
      <c r="I375" s="388" t="s">
        <v>90</v>
      </c>
      <c r="J375" s="388" t="s">
        <v>90</v>
      </c>
      <c r="K375" s="388" t="s">
        <v>90</v>
      </c>
      <c r="L375" s="434"/>
      <c r="M375" s="372"/>
    </row>
    <row r="376" spans="2:13" x14ac:dyDescent="0.2">
      <c r="B376" s="410" t="s">
        <v>2290</v>
      </c>
      <c r="C376" s="388" t="s">
        <v>90</v>
      </c>
      <c r="D376" s="388" t="s">
        <v>90</v>
      </c>
      <c r="E376" s="388" t="s">
        <v>90</v>
      </c>
      <c r="F376" s="388" t="s">
        <v>90</v>
      </c>
      <c r="G376" s="388" t="s">
        <v>90</v>
      </c>
      <c r="H376" s="388" t="s">
        <v>90</v>
      </c>
      <c r="I376" s="388" t="s">
        <v>90</v>
      </c>
      <c r="J376" s="388" t="s">
        <v>90</v>
      </c>
      <c r="K376" s="388" t="s">
        <v>90</v>
      </c>
      <c r="L376" s="434"/>
      <c r="M376" s="372"/>
    </row>
    <row r="377" spans="2:13" x14ac:dyDescent="0.2">
      <c r="B377" s="410" t="s">
        <v>17</v>
      </c>
      <c r="C377" s="388" t="s">
        <v>90</v>
      </c>
      <c r="D377" s="388" t="s">
        <v>90</v>
      </c>
      <c r="E377" s="388" t="s">
        <v>90</v>
      </c>
      <c r="F377" s="388" t="s">
        <v>90</v>
      </c>
      <c r="G377" s="388" t="s">
        <v>90</v>
      </c>
      <c r="H377" s="388" t="s">
        <v>90</v>
      </c>
      <c r="I377" s="388" t="s">
        <v>90</v>
      </c>
      <c r="J377" s="388" t="s">
        <v>90</v>
      </c>
      <c r="K377" s="388" t="s">
        <v>90</v>
      </c>
      <c r="L377" s="434"/>
      <c r="M377" s="372"/>
    </row>
    <row r="378" spans="2:13" x14ac:dyDescent="0.2">
      <c r="B378" s="410" t="s">
        <v>18</v>
      </c>
      <c r="C378" s="388" t="s">
        <v>90</v>
      </c>
      <c r="D378" s="388" t="s">
        <v>90</v>
      </c>
      <c r="E378" s="388" t="s">
        <v>90</v>
      </c>
      <c r="F378" s="388" t="s">
        <v>90</v>
      </c>
      <c r="G378" s="388" t="s">
        <v>5914</v>
      </c>
      <c r="H378" s="388" t="s">
        <v>90</v>
      </c>
      <c r="I378" s="388" t="s">
        <v>90</v>
      </c>
      <c r="J378" s="388" t="s">
        <v>90</v>
      </c>
      <c r="K378" s="388" t="s">
        <v>90</v>
      </c>
      <c r="L378" s="434"/>
      <c r="M378" s="372"/>
    </row>
    <row r="379" spans="2:13" x14ac:dyDescent="0.2">
      <c r="B379" s="410" t="s">
        <v>3</v>
      </c>
      <c r="C379" s="388" t="s">
        <v>90</v>
      </c>
      <c r="D379" s="388" t="s">
        <v>90</v>
      </c>
      <c r="E379" s="388" t="s">
        <v>90</v>
      </c>
      <c r="F379" s="388" t="s">
        <v>90</v>
      </c>
      <c r="G379" s="388" t="s">
        <v>90</v>
      </c>
      <c r="H379" s="388" t="s">
        <v>90</v>
      </c>
      <c r="I379" s="388" t="s">
        <v>90</v>
      </c>
      <c r="J379" s="388" t="s">
        <v>90</v>
      </c>
      <c r="K379" s="388" t="s">
        <v>90</v>
      </c>
      <c r="L379" s="434"/>
      <c r="M379" s="372"/>
    </row>
    <row r="380" spans="2:13" x14ac:dyDescent="0.2">
      <c r="B380" s="410" t="s">
        <v>26</v>
      </c>
      <c r="C380" s="388" t="s">
        <v>90</v>
      </c>
      <c r="D380" s="388" t="s">
        <v>5914</v>
      </c>
      <c r="E380" s="388" t="s">
        <v>90</v>
      </c>
      <c r="F380" s="388" t="s">
        <v>90</v>
      </c>
      <c r="G380" s="388" t="s">
        <v>90</v>
      </c>
      <c r="H380" s="388" t="s">
        <v>90</v>
      </c>
      <c r="I380" s="388" t="s">
        <v>5914</v>
      </c>
      <c r="J380" s="388" t="s">
        <v>90</v>
      </c>
      <c r="K380" s="388" t="s">
        <v>90</v>
      </c>
      <c r="L380" s="434"/>
      <c r="M380" s="372"/>
    </row>
    <row r="381" spans="2:13" x14ac:dyDescent="0.2">
      <c r="B381" s="410" t="s">
        <v>197</v>
      </c>
      <c r="C381" s="388" t="s">
        <v>90</v>
      </c>
      <c r="D381" s="388" t="s">
        <v>90</v>
      </c>
      <c r="E381" s="388" t="s">
        <v>90</v>
      </c>
      <c r="F381" s="388" t="s">
        <v>90</v>
      </c>
      <c r="G381" s="388" t="s">
        <v>90</v>
      </c>
      <c r="H381" s="388" t="s">
        <v>90</v>
      </c>
      <c r="I381" s="388" t="s">
        <v>90</v>
      </c>
      <c r="J381" s="388" t="s">
        <v>90</v>
      </c>
      <c r="K381" s="388" t="s">
        <v>90</v>
      </c>
      <c r="L381" s="434"/>
      <c r="M381" s="372"/>
    </row>
    <row r="382" spans="2:13" x14ac:dyDescent="0.2">
      <c r="B382" s="410" t="s">
        <v>52</v>
      </c>
      <c r="C382" s="388" t="s">
        <v>90</v>
      </c>
      <c r="D382" s="388" t="s">
        <v>90</v>
      </c>
      <c r="E382" s="388" t="s">
        <v>90</v>
      </c>
      <c r="F382" s="388" t="s">
        <v>90</v>
      </c>
      <c r="G382" s="388" t="s">
        <v>90</v>
      </c>
      <c r="H382" s="388" t="s">
        <v>90</v>
      </c>
      <c r="I382" s="388" t="s">
        <v>90</v>
      </c>
      <c r="J382" s="388" t="s">
        <v>90</v>
      </c>
      <c r="K382" s="388" t="s">
        <v>90</v>
      </c>
      <c r="L382" s="434"/>
      <c r="M382" s="372"/>
    </row>
    <row r="383" spans="2:13" x14ac:dyDescent="0.2">
      <c r="B383" s="410" t="s">
        <v>2332</v>
      </c>
      <c r="C383" s="388" t="s">
        <v>90</v>
      </c>
      <c r="D383" s="388" t="s">
        <v>90</v>
      </c>
      <c r="E383" s="388" t="s">
        <v>90</v>
      </c>
      <c r="F383" s="388" t="s">
        <v>90</v>
      </c>
      <c r="G383" s="388" t="s">
        <v>90</v>
      </c>
      <c r="H383" s="388" t="s">
        <v>90</v>
      </c>
      <c r="I383" s="388" t="s">
        <v>90</v>
      </c>
      <c r="J383" s="388" t="s">
        <v>90</v>
      </c>
      <c r="K383" s="388" t="s">
        <v>90</v>
      </c>
      <c r="L383" s="434"/>
      <c r="M383" s="372"/>
    </row>
    <row r="384" spans="2:13" x14ac:dyDescent="0.2">
      <c r="B384" s="410" t="s">
        <v>441</v>
      </c>
      <c r="C384" s="388" t="s">
        <v>90</v>
      </c>
      <c r="D384" s="388" t="s">
        <v>90</v>
      </c>
      <c r="E384" s="388" t="s">
        <v>90</v>
      </c>
      <c r="F384" s="388" t="s">
        <v>90</v>
      </c>
      <c r="G384" s="388" t="s">
        <v>90</v>
      </c>
      <c r="H384" s="388" t="s">
        <v>5914</v>
      </c>
      <c r="I384" s="388" t="s">
        <v>90</v>
      </c>
      <c r="J384" s="388" t="s">
        <v>90</v>
      </c>
      <c r="K384" s="388" t="s">
        <v>90</v>
      </c>
      <c r="L384" s="434"/>
      <c r="M384" s="372"/>
    </row>
    <row r="385" spans="2:13" x14ac:dyDescent="0.2">
      <c r="B385" s="410" t="s">
        <v>444</v>
      </c>
      <c r="C385" s="388" t="s">
        <v>90</v>
      </c>
      <c r="D385" s="388" t="s">
        <v>90</v>
      </c>
      <c r="E385" s="388" t="s">
        <v>90</v>
      </c>
      <c r="F385" s="388" t="s">
        <v>90</v>
      </c>
      <c r="G385" s="388" t="s">
        <v>90</v>
      </c>
      <c r="H385" s="388" t="s">
        <v>5914</v>
      </c>
      <c r="I385" s="388" t="s">
        <v>90</v>
      </c>
      <c r="J385" s="388" t="s">
        <v>90</v>
      </c>
      <c r="K385" s="388" t="s">
        <v>90</v>
      </c>
      <c r="L385" s="434"/>
      <c r="M385" s="372"/>
    </row>
    <row r="386" spans="2:13" ht="102" x14ac:dyDescent="0.2">
      <c r="B386" s="410" t="s">
        <v>2387</v>
      </c>
      <c r="C386" s="388" t="s">
        <v>90</v>
      </c>
      <c r="D386" s="388" t="s">
        <v>90</v>
      </c>
      <c r="E386" s="388" t="s">
        <v>90</v>
      </c>
      <c r="F386" s="388" t="s">
        <v>90</v>
      </c>
      <c r="G386" s="388" t="s">
        <v>90</v>
      </c>
      <c r="H386" s="388" t="s">
        <v>7456</v>
      </c>
      <c r="I386" s="388" t="s">
        <v>90</v>
      </c>
      <c r="J386" s="388" t="s">
        <v>3323</v>
      </c>
      <c r="K386" s="388" t="s">
        <v>90</v>
      </c>
      <c r="L386" s="434" t="s">
        <v>7455</v>
      </c>
      <c r="M386" s="372"/>
    </row>
    <row r="387" spans="2:13" x14ac:dyDescent="0.2">
      <c r="B387" s="410" t="s">
        <v>2398</v>
      </c>
      <c r="C387" s="388" t="s">
        <v>90</v>
      </c>
      <c r="D387" s="388" t="s">
        <v>90</v>
      </c>
      <c r="E387" s="388" t="s">
        <v>90</v>
      </c>
      <c r="F387" s="388" t="s">
        <v>90</v>
      </c>
      <c r="G387" s="388" t="s">
        <v>90</v>
      </c>
      <c r="H387" s="388" t="s">
        <v>5914</v>
      </c>
      <c r="I387" s="388" t="s">
        <v>90</v>
      </c>
      <c r="J387" s="388" t="s">
        <v>90</v>
      </c>
      <c r="K387" s="388" t="s">
        <v>90</v>
      </c>
      <c r="L387" s="434"/>
      <c r="M387" s="372"/>
    </row>
    <row r="388" spans="2:13" x14ac:dyDescent="0.2">
      <c r="B388" s="410" t="s">
        <v>2313</v>
      </c>
      <c r="C388" s="388" t="s">
        <v>90</v>
      </c>
      <c r="D388" s="388" t="s">
        <v>90</v>
      </c>
      <c r="E388" s="388" t="s">
        <v>90</v>
      </c>
      <c r="F388" s="388" t="s">
        <v>90</v>
      </c>
      <c r="G388" s="388" t="s">
        <v>90</v>
      </c>
      <c r="H388" s="388" t="s">
        <v>5914</v>
      </c>
      <c r="I388" s="388" t="s">
        <v>90</v>
      </c>
      <c r="J388" s="388" t="s">
        <v>90</v>
      </c>
      <c r="K388" s="388" t="s">
        <v>90</v>
      </c>
      <c r="L388" s="434"/>
      <c r="M388" s="372"/>
    </row>
    <row r="389" spans="2:13" x14ac:dyDescent="0.2">
      <c r="B389" s="410" t="s">
        <v>140</v>
      </c>
      <c r="C389" s="388" t="s">
        <v>90</v>
      </c>
      <c r="D389" s="388" t="s">
        <v>90</v>
      </c>
      <c r="E389" s="388" t="s">
        <v>90</v>
      </c>
      <c r="F389" s="388" t="s">
        <v>90</v>
      </c>
      <c r="G389" s="388" t="s">
        <v>90</v>
      </c>
      <c r="H389" s="388" t="s">
        <v>90</v>
      </c>
      <c r="I389" s="388" t="s">
        <v>90</v>
      </c>
      <c r="J389" s="388" t="s">
        <v>90</v>
      </c>
      <c r="K389" s="388" t="s">
        <v>90</v>
      </c>
      <c r="L389" s="434"/>
      <c r="M389" s="372"/>
    </row>
    <row r="390" spans="2:13" x14ac:dyDescent="0.2">
      <c r="B390" s="410" t="s">
        <v>2442</v>
      </c>
      <c r="C390" s="388" t="s">
        <v>90</v>
      </c>
      <c r="D390" s="388" t="s">
        <v>90</v>
      </c>
      <c r="E390" s="388" t="s">
        <v>90</v>
      </c>
      <c r="F390" s="388" t="s">
        <v>90</v>
      </c>
      <c r="G390" s="388" t="s">
        <v>90</v>
      </c>
      <c r="H390" s="388" t="s">
        <v>90</v>
      </c>
      <c r="I390" s="388" t="s">
        <v>90</v>
      </c>
      <c r="J390" s="388" t="s">
        <v>90</v>
      </c>
      <c r="K390" s="388" t="s">
        <v>90</v>
      </c>
      <c r="L390" s="434"/>
      <c r="M390" s="372"/>
    </row>
    <row r="391" spans="2:13" x14ac:dyDescent="0.2">
      <c r="B391" s="410" t="s">
        <v>2388</v>
      </c>
      <c r="C391" s="388" t="s">
        <v>90</v>
      </c>
      <c r="D391" s="388" t="s">
        <v>90</v>
      </c>
      <c r="E391" s="388" t="s">
        <v>90</v>
      </c>
      <c r="F391" s="388" t="s">
        <v>5914</v>
      </c>
      <c r="G391" s="388" t="s">
        <v>90</v>
      </c>
      <c r="H391" s="388" t="s">
        <v>90</v>
      </c>
      <c r="I391" s="388" t="s">
        <v>90</v>
      </c>
      <c r="J391" s="388" t="s">
        <v>90</v>
      </c>
      <c r="K391" s="388" t="s">
        <v>90</v>
      </c>
      <c r="L391" s="434"/>
      <c r="M391" s="372"/>
    </row>
    <row r="392" spans="2:13" x14ac:dyDescent="0.2">
      <c r="B392" s="410" t="s">
        <v>3351</v>
      </c>
      <c r="C392" s="388" t="s">
        <v>90</v>
      </c>
      <c r="D392" s="388" t="s">
        <v>90</v>
      </c>
      <c r="E392" s="388" t="s">
        <v>90</v>
      </c>
      <c r="F392" s="388" t="s">
        <v>90</v>
      </c>
      <c r="G392" s="388" t="s">
        <v>90</v>
      </c>
      <c r="H392" s="388" t="s">
        <v>5914</v>
      </c>
      <c r="I392" s="388" t="s">
        <v>90</v>
      </c>
      <c r="J392" s="388" t="s">
        <v>90</v>
      </c>
      <c r="K392" s="388" t="s">
        <v>90</v>
      </c>
      <c r="L392" s="434"/>
      <c r="M392" s="372"/>
    </row>
    <row r="393" spans="2:13" x14ac:dyDescent="0.2">
      <c r="B393" s="410" t="s">
        <v>2382</v>
      </c>
      <c r="C393" s="388" t="s">
        <v>90</v>
      </c>
      <c r="D393" s="388" t="s">
        <v>90</v>
      </c>
      <c r="E393" s="388" t="s">
        <v>90</v>
      </c>
      <c r="F393" s="388" t="s">
        <v>90</v>
      </c>
      <c r="G393" s="388" t="s">
        <v>90</v>
      </c>
      <c r="H393" s="388" t="s">
        <v>5914</v>
      </c>
      <c r="I393" s="388" t="s">
        <v>90</v>
      </c>
      <c r="J393" s="388" t="s">
        <v>90</v>
      </c>
      <c r="K393" s="388" t="s">
        <v>90</v>
      </c>
      <c r="L393" s="434"/>
      <c r="M393" s="372"/>
    </row>
    <row r="394" spans="2:13" ht="127.5" x14ac:dyDescent="0.2">
      <c r="B394" s="410" t="s">
        <v>3343</v>
      </c>
      <c r="C394" s="388" t="s">
        <v>90</v>
      </c>
      <c r="D394" s="388" t="s">
        <v>90</v>
      </c>
      <c r="E394" s="388" t="s">
        <v>90</v>
      </c>
      <c r="F394" s="388" t="s">
        <v>90</v>
      </c>
      <c r="G394" s="388" t="s">
        <v>90</v>
      </c>
      <c r="H394" s="388" t="s">
        <v>5083</v>
      </c>
      <c r="I394" s="388" t="s">
        <v>90</v>
      </c>
      <c r="J394" s="388" t="s">
        <v>90</v>
      </c>
      <c r="K394" s="388" t="s">
        <v>90</v>
      </c>
      <c r="L394" s="434" t="s">
        <v>5084</v>
      </c>
      <c r="M394" s="372"/>
    </row>
    <row r="395" spans="2:13" x14ac:dyDescent="0.2">
      <c r="B395" s="440" t="s">
        <v>3436</v>
      </c>
      <c r="C395" s="441" t="s">
        <v>90</v>
      </c>
      <c r="D395" s="441" t="s">
        <v>90</v>
      </c>
      <c r="E395" s="441" t="s">
        <v>90</v>
      </c>
      <c r="F395" s="441" t="s">
        <v>90</v>
      </c>
      <c r="G395" s="441" t="s">
        <v>90</v>
      </c>
      <c r="H395" s="441" t="s">
        <v>7456</v>
      </c>
      <c r="I395" s="441" t="s">
        <v>90</v>
      </c>
      <c r="J395" s="441" t="s">
        <v>90</v>
      </c>
      <c r="K395" s="441" t="s">
        <v>90</v>
      </c>
      <c r="L395" s="442"/>
      <c r="M395" s="372"/>
    </row>
    <row r="396" spans="2:13" x14ac:dyDescent="0.2">
      <c r="B396" s="410" t="s">
        <v>5085</v>
      </c>
      <c r="C396" s="388" t="s">
        <v>90</v>
      </c>
      <c r="D396" s="388" t="s">
        <v>90</v>
      </c>
      <c r="E396" s="388" t="s">
        <v>90</v>
      </c>
      <c r="F396" s="388" t="s">
        <v>90</v>
      </c>
      <c r="G396" s="388" t="s">
        <v>90</v>
      </c>
      <c r="H396" s="388" t="s">
        <v>7456</v>
      </c>
      <c r="I396" s="388" t="s">
        <v>90</v>
      </c>
      <c r="J396" s="388" t="s">
        <v>90</v>
      </c>
      <c r="K396" s="388" t="s">
        <v>90</v>
      </c>
      <c r="L396" s="434"/>
      <c r="M396" s="372"/>
    </row>
    <row r="397" spans="2:13" x14ac:dyDescent="0.2">
      <c r="B397" s="443" t="s">
        <v>4160</v>
      </c>
      <c r="C397" s="444" t="s">
        <v>90</v>
      </c>
      <c r="D397" s="444" t="s">
        <v>90</v>
      </c>
      <c r="E397" s="444" t="s">
        <v>90</v>
      </c>
      <c r="F397" s="444" t="s">
        <v>90</v>
      </c>
      <c r="G397" s="444" t="s">
        <v>90</v>
      </c>
      <c r="H397" s="444" t="s">
        <v>90</v>
      </c>
      <c r="I397" s="444" t="s">
        <v>90</v>
      </c>
      <c r="J397" s="444" t="s">
        <v>90</v>
      </c>
      <c r="K397" s="444" t="s">
        <v>83</v>
      </c>
      <c r="L397" s="445"/>
      <c r="M397" s="372"/>
    </row>
    <row r="398" spans="2:13" x14ac:dyDescent="0.2">
      <c r="B398" s="410" t="s">
        <v>4161</v>
      </c>
      <c r="C398" s="388" t="s">
        <v>90</v>
      </c>
      <c r="D398" s="388" t="s">
        <v>90</v>
      </c>
      <c r="E398" s="388" t="s">
        <v>90</v>
      </c>
      <c r="F398" s="388" t="s">
        <v>90</v>
      </c>
      <c r="G398" s="388" t="s">
        <v>90</v>
      </c>
      <c r="H398" s="388" t="s">
        <v>90</v>
      </c>
      <c r="I398" s="388" t="s">
        <v>90</v>
      </c>
      <c r="J398" s="388" t="s">
        <v>90</v>
      </c>
      <c r="K398" s="388" t="s">
        <v>83</v>
      </c>
      <c r="L398" s="434"/>
      <c r="M398" s="372"/>
    </row>
    <row r="399" spans="2:13" x14ac:dyDescent="0.2">
      <c r="B399" s="410" t="s">
        <v>4162</v>
      </c>
      <c r="C399" s="388" t="s">
        <v>90</v>
      </c>
      <c r="D399" s="388" t="s">
        <v>90</v>
      </c>
      <c r="E399" s="388" t="s">
        <v>90</v>
      </c>
      <c r="F399" s="388" t="s">
        <v>90</v>
      </c>
      <c r="G399" s="388" t="s">
        <v>90</v>
      </c>
      <c r="H399" s="388" t="s">
        <v>90</v>
      </c>
      <c r="I399" s="388" t="s">
        <v>90</v>
      </c>
      <c r="J399" s="388" t="s">
        <v>90</v>
      </c>
      <c r="K399" s="388" t="s">
        <v>83</v>
      </c>
      <c r="L399" s="434"/>
      <c r="M399" s="372"/>
    </row>
    <row r="400" spans="2:13" x14ac:dyDescent="0.2">
      <c r="B400" s="410" t="s">
        <v>4163</v>
      </c>
      <c r="C400" s="388" t="s">
        <v>90</v>
      </c>
      <c r="D400" s="388" t="s">
        <v>90</v>
      </c>
      <c r="E400" s="388" t="s">
        <v>90</v>
      </c>
      <c r="F400" s="388" t="s">
        <v>90</v>
      </c>
      <c r="G400" s="388" t="s">
        <v>90</v>
      </c>
      <c r="H400" s="388" t="s">
        <v>90</v>
      </c>
      <c r="I400" s="388" t="s">
        <v>90</v>
      </c>
      <c r="J400" s="388" t="s">
        <v>90</v>
      </c>
      <c r="K400" s="388" t="s">
        <v>83</v>
      </c>
      <c r="L400" s="434"/>
      <c r="M400" s="372"/>
    </row>
    <row r="401" spans="2:13" x14ac:dyDescent="0.2">
      <c r="B401" s="410" t="s">
        <v>4164</v>
      </c>
      <c r="C401" s="388" t="s">
        <v>90</v>
      </c>
      <c r="D401" s="388" t="s">
        <v>90</v>
      </c>
      <c r="E401" s="388" t="s">
        <v>90</v>
      </c>
      <c r="F401" s="388" t="s">
        <v>90</v>
      </c>
      <c r="G401" s="388" t="s">
        <v>90</v>
      </c>
      <c r="H401" s="388" t="s">
        <v>90</v>
      </c>
      <c r="I401" s="388" t="s">
        <v>90</v>
      </c>
      <c r="J401" s="388" t="s">
        <v>90</v>
      </c>
      <c r="K401" s="388" t="s">
        <v>83</v>
      </c>
      <c r="L401" s="434"/>
      <c r="M401" s="372"/>
    </row>
    <row r="402" spans="2:13" x14ac:dyDescent="0.2">
      <c r="B402" s="410" t="s">
        <v>4165</v>
      </c>
      <c r="C402" s="388" t="s">
        <v>90</v>
      </c>
      <c r="D402" s="388" t="s">
        <v>90</v>
      </c>
      <c r="E402" s="388" t="s">
        <v>90</v>
      </c>
      <c r="F402" s="388" t="s">
        <v>90</v>
      </c>
      <c r="G402" s="388" t="s">
        <v>90</v>
      </c>
      <c r="H402" s="388" t="s">
        <v>90</v>
      </c>
      <c r="I402" s="388" t="s">
        <v>90</v>
      </c>
      <c r="J402" s="388" t="s">
        <v>90</v>
      </c>
      <c r="K402" s="388" t="s">
        <v>83</v>
      </c>
      <c r="L402" s="434"/>
      <c r="M402" s="372"/>
    </row>
    <row r="403" spans="2:13" x14ac:dyDescent="0.2">
      <c r="B403" s="410" t="s">
        <v>4166</v>
      </c>
      <c r="C403" s="388" t="s">
        <v>90</v>
      </c>
      <c r="D403" s="388" t="s">
        <v>90</v>
      </c>
      <c r="E403" s="388" t="s">
        <v>90</v>
      </c>
      <c r="F403" s="388" t="s">
        <v>90</v>
      </c>
      <c r="G403" s="388" t="s">
        <v>90</v>
      </c>
      <c r="H403" s="388" t="s">
        <v>90</v>
      </c>
      <c r="I403" s="388" t="s">
        <v>90</v>
      </c>
      <c r="J403" s="388" t="s">
        <v>90</v>
      </c>
      <c r="K403" s="388" t="s">
        <v>83</v>
      </c>
      <c r="L403" s="434"/>
      <c r="M403" s="372"/>
    </row>
    <row r="404" spans="2:13" x14ac:dyDescent="0.2">
      <c r="B404" s="410" t="s">
        <v>4167</v>
      </c>
      <c r="C404" s="388" t="s">
        <v>90</v>
      </c>
      <c r="D404" s="388" t="s">
        <v>90</v>
      </c>
      <c r="E404" s="388" t="s">
        <v>90</v>
      </c>
      <c r="F404" s="388" t="s">
        <v>90</v>
      </c>
      <c r="G404" s="388" t="s">
        <v>90</v>
      </c>
      <c r="H404" s="388" t="s">
        <v>90</v>
      </c>
      <c r="I404" s="388" t="s">
        <v>90</v>
      </c>
      <c r="J404" s="388" t="s">
        <v>90</v>
      </c>
      <c r="K404" s="388" t="s">
        <v>83</v>
      </c>
      <c r="L404" s="434"/>
      <c r="M404" s="372"/>
    </row>
    <row r="405" spans="2:13" x14ac:dyDescent="0.2">
      <c r="B405" s="410" t="s">
        <v>4168</v>
      </c>
      <c r="C405" s="388" t="s">
        <v>90</v>
      </c>
      <c r="D405" s="388" t="s">
        <v>90</v>
      </c>
      <c r="E405" s="388" t="s">
        <v>90</v>
      </c>
      <c r="F405" s="388" t="s">
        <v>90</v>
      </c>
      <c r="G405" s="388" t="s">
        <v>90</v>
      </c>
      <c r="H405" s="388" t="s">
        <v>90</v>
      </c>
      <c r="I405" s="388" t="s">
        <v>90</v>
      </c>
      <c r="J405" s="388" t="s">
        <v>90</v>
      </c>
      <c r="K405" s="388" t="s">
        <v>83</v>
      </c>
      <c r="L405" s="434"/>
      <c r="M405" s="372"/>
    </row>
    <row r="406" spans="2:13" x14ac:dyDescent="0.2">
      <c r="B406" s="410" t="s">
        <v>4169</v>
      </c>
      <c r="C406" s="388" t="s">
        <v>90</v>
      </c>
      <c r="D406" s="388" t="s">
        <v>90</v>
      </c>
      <c r="E406" s="388" t="s">
        <v>90</v>
      </c>
      <c r="F406" s="388" t="s">
        <v>90</v>
      </c>
      <c r="G406" s="388" t="s">
        <v>90</v>
      </c>
      <c r="H406" s="388" t="s">
        <v>90</v>
      </c>
      <c r="I406" s="388" t="s">
        <v>90</v>
      </c>
      <c r="J406" s="388" t="s">
        <v>90</v>
      </c>
      <c r="K406" s="388" t="s">
        <v>83</v>
      </c>
      <c r="L406" s="434"/>
      <c r="M406" s="372"/>
    </row>
    <row r="407" spans="2:13" x14ac:dyDescent="0.2">
      <c r="B407" s="410" t="s">
        <v>4170</v>
      </c>
      <c r="C407" s="388" t="s">
        <v>90</v>
      </c>
      <c r="D407" s="388" t="s">
        <v>90</v>
      </c>
      <c r="E407" s="388" t="s">
        <v>90</v>
      </c>
      <c r="F407" s="388" t="s">
        <v>90</v>
      </c>
      <c r="G407" s="388" t="s">
        <v>90</v>
      </c>
      <c r="H407" s="388" t="s">
        <v>90</v>
      </c>
      <c r="I407" s="388" t="s">
        <v>90</v>
      </c>
      <c r="J407" s="388" t="s">
        <v>90</v>
      </c>
      <c r="K407" s="388" t="s">
        <v>83</v>
      </c>
      <c r="L407" s="434"/>
      <c r="M407" s="372"/>
    </row>
    <row r="408" spans="2:13" x14ac:dyDescent="0.2">
      <c r="B408" s="410" t="s">
        <v>4171</v>
      </c>
      <c r="C408" s="388" t="s">
        <v>90</v>
      </c>
      <c r="D408" s="388" t="s">
        <v>90</v>
      </c>
      <c r="E408" s="388" t="s">
        <v>90</v>
      </c>
      <c r="F408" s="388" t="s">
        <v>90</v>
      </c>
      <c r="G408" s="388" t="s">
        <v>90</v>
      </c>
      <c r="H408" s="388" t="s">
        <v>90</v>
      </c>
      <c r="I408" s="388" t="s">
        <v>90</v>
      </c>
      <c r="J408" s="388" t="s">
        <v>90</v>
      </c>
      <c r="K408" s="388" t="s">
        <v>83</v>
      </c>
      <c r="L408" s="434"/>
      <c r="M408" s="372"/>
    </row>
    <row r="409" spans="2:13" x14ac:dyDescent="0.2">
      <c r="B409" s="410" t="s">
        <v>4172</v>
      </c>
      <c r="C409" s="388" t="s">
        <v>90</v>
      </c>
      <c r="D409" s="388" t="s">
        <v>90</v>
      </c>
      <c r="E409" s="388" t="s">
        <v>90</v>
      </c>
      <c r="F409" s="388" t="s">
        <v>90</v>
      </c>
      <c r="G409" s="388" t="s">
        <v>90</v>
      </c>
      <c r="H409" s="388" t="s">
        <v>90</v>
      </c>
      <c r="I409" s="388" t="s">
        <v>90</v>
      </c>
      <c r="J409" s="388" t="s">
        <v>90</v>
      </c>
      <c r="K409" s="388" t="s">
        <v>83</v>
      </c>
      <c r="L409" s="434"/>
      <c r="M409" s="372"/>
    </row>
    <row r="410" spans="2:13" x14ac:dyDescent="0.2">
      <c r="B410" s="410" t="s">
        <v>4173</v>
      </c>
      <c r="C410" s="388" t="s">
        <v>90</v>
      </c>
      <c r="D410" s="388" t="s">
        <v>90</v>
      </c>
      <c r="E410" s="388" t="s">
        <v>90</v>
      </c>
      <c r="F410" s="388" t="s">
        <v>90</v>
      </c>
      <c r="G410" s="388" t="s">
        <v>90</v>
      </c>
      <c r="H410" s="388" t="s">
        <v>90</v>
      </c>
      <c r="I410" s="388" t="s">
        <v>90</v>
      </c>
      <c r="J410" s="388" t="s">
        <v>90</v>
      </c>
      <c r="K410" s="388" t="s">
        <v>83</v>
      </c>
      <c r="L410" s="434"/>
      <c r="M410" s="372"/>
    </row>
    <row r="411" spans="2:13" ht="13.5" thickBot="1" x14ac:dyDescent="0.25">
      <c r="B411" s="413" t="s">
        <v>4174</v>
      </c>
      <c r="C411" s="415" t="s">
        <v>90</v>
      </c>
      <c r="D411" s="415" t="s">
        <v>90</v>
      </c>
      <c r="E411" s="415" t="s">
        <v>90</v>
      </c>
      <c r="F411" s="415" t="s">
        <v>90</v>
      </c>
      <c r="G411" s="415" t="s">
        <v>90</v>
      </c>
      <c r="H411" s="415" t="s">
        <v>90</v>
      </c>
      <c r="I411" s="415" t="s">
        <v>90</v>
      </c>
      <c r="J411" s="415" t="s">
        <v>90</v>
      </c>
      <c r="K411" s="415" t="s">
        <v>83</v>
      </c>
      <c r="L411" s="446"/>
      <c r="M411" s="372"/>
    </row>
    <row r="412" spans="2:13" x14ac:dyDescent="0.2">
      <c r="M412" s="372"/>
    </row>
    <row r="413" spans="2:13" x14ac:dyDescent="0.2">
      <c r="M413" s="372"/>
    </row>
    <row r="414" spans="2:13" x14ac:dyDescent="0.2">
      <c r="M414" s="372"/>
    </row>
    <row r="415" spans="2:13" x14ac:dyDescent="0.2">
      <c r="M415" s="372"/>
    </row>
    <row r="416" spans="2:13" x14ac:dyDescent="0.2">
      <c r="M416" s="372"/>
    </row>
    <row r="417" spans="2:17" x14ac:dyDescent="0.2">
      <c r="M417" s="372"/>
    </row>
    <row r="418" spans="2:17" x14ac:dyDescent="0.2">
      <c r="B418" s="373" t="s">
        <v>2241</v>
      </c>
      <c r="C418" s="374"/>
      <c r="M418" s="372"/>
    </row>
    <row r="419" spans="2:17" x14ac:dyDescent="0.2">
      <c r="B419" s="375" t="s">
        <v>6279</v>
      </c>
      <c r="C419" s="376"/>
      <c r="M419" s="372"/>
    </row>
    <row r="420" spans="2:17" x14ac:dyDescent="0.2">
      <c r="B420" s="377"/>
      <c r="C420" s="378"/>
      <c r="M420" s="372"/>
    </row>
    <row r="421" spans="2:17" x14ac:dyDescent="0.2">
      <c r="B421" s="379" t="s">
        <v>2274</v>
      </c>
      <c r="C421" s="379"/>
      <c r="M421" s="372"/>
    </row>
    <row r="422" spans="2:17" ht="13.5" customHeight="1" thickBot="1" x14ac:dyDescent="0.25">
      <c r="M422" s="372"/>
    </row>
    <row r="423" spans="2:17" ht="13.5" thickBot="1" x14ac:dyDescent="0.25">
      <c r="B423" s="533" t="s">
        <v>5089</v>
      </c>
      <c r="C423" s="535" t="s">
        <v>2346</v>
      </c>
      <c r="D423" s="536"/>
      <c r="E423" s="536"/>
      <c r="F423" s="536"/>
      <c r="G423" s="536"/>
      <c r="H423" s="536"/>
      <c r="I423" s="536"/>
      <c r="J423" s="537"/>
      <c r="K423" s="125"/>
      <c r="L423" s="552" t="s">
        <v>98</v>
      </c>
      <c r="M423" s="372"/>
      <c r="N423" s="380" t="s">
        <v>123</v>
      </c>
      <c r="O423" s="381" t="s">
        <v>2233</v>
      </c>
      <c r="P423" s="381" t="s">
        <v>2249</v>
      </c>
      <c r="Q423" s="382" t="s">
        <v>2250</v>
      </c>
    </row>
    <row r="424" spans="2:17" ht="13.5" thickBot="1" x14ac:dyDescent="0.25">
      <c r="B424" s="534"/>
      <c r="C424" s="95" t="s">
        <v>2260</v>
      </c>
      <c r="D424" s="95" t="s">
        <v>2261</v>
      </c>
      <c r="E424" s="95" t="s">
        <v>2262</v>
      </c>
      <c r="F424" s="95" t="s">
        <v>3333</v>
      </c>
      <c r="G424" s="95"/>
      <c r="H424" s="95"/>
      <c r="I424" s="95"/>
      <c r="J424" s="95"/>
      <c r="K424" s="126"/>
      <c r="L424" s="553"/>
      <c r="M424" s="372"/>
      <c r="N424" s="447" t="s">
        <v>2260</v>
      </c>
      <c r="O424" s="447" t="s">
        <v>113</v>
      </c>
      <c r="P424" s="447" t="s">
        <v>3338</v>
      </c>
      <c r="Q424" s="448" t="s">
        <v>3332</v>
      </c>
    </row>
    <row r="425" spans="2:17" ht="12.75" customHeight="1" x14ac:dyDescent="0.2">
      <c r="B425" s="383" t="s">
        <v>434</v>
      </c>
      <c r="C425" s="384" t="s">
        <v>90</v>
      </c>
      <c r="D425" s="384" t="s">
        <v>90</v>
      </c>
      <c r="E425" s="384" t="s">
        <v>90</v>
      </c>
      <c r="F425" s="384" t="s">
        <v>90</v>
      </c>
      <c r="G425" s="96"/>
      <c r="H425" s="96"/>
      <c r="I425" s="96"/>
      <c r="J425" s="96"/>
      <c r="K425" s="96"/>
      <c r="L425" s="429"/>
      <c r="M425" s="372"/>
      <c r="N425" s="432" t="s">
        <v>2261</v>
      </c>
      <c r="O425" s="432" t="s">
        <v>124</v>
      </c>
      <c r="P425" s="432" t="s">
        <v>119</v>
      </c>
      <c r="Q425" s="449" t="s">
        <v>121</v>
      </c>
    </row>
    <row r="426" spans="2:17" ht="38.25" x14ac:dyDescent="0.2">
      <c r="B426" s="387" t="s">
        <v>435</v>
      </c>
      <c r="C426" s="388" t="s">
        <v>90</v>
      </c>
      <c r="D426" s="388" t="s">
        <v>90</v>
      </c>
      <c r="E426" s="388" t="s">
        <v>90</v>
      </c>
      <c r="F426" s="388" t="s">
        <v>90</v>
      </c>
      <c r="G426" s="97"/>
      <c r="H426" s="97"/>
      <c r="I426" s="97"/>
      <c r="J426" s="97"/>
      <c r="K426" s="97"/>
      <c r="L426" s="434"/>
      <c r="M426" s="372"/>
      <c r="N426" s="450" t="s">
        <v>2262</v>
      </c>
      <c r="O426" s="438" t="s">
        <v>3337</v>
      </c>
      <c r="P426" s="438" t="s">
        <v>7453</v>
      </c>
      <c r="Q426" s="439" t="s">
        <v>7454</v>
      </c>
    </row>
    <row r="427" spans="2:17" ht="12.75" customHeight="1" x14ac:dyDescent="0.2">
      <c r="B427" s="387" t="s">
        <v>2291</v>
      </c>
      <c r="C427" s="388" t="s">
        <v>90</v>
      </c>
      <c r="D427" s="388" t="s">
        <v>90</v>
      </c>
      <c r="E427" s="388" t="s">
        <v>90</v>
      </c>
      <c r="F427" s="388" t="s">
        <v>90</v>
      </c>
      <c r="G427" s="97"/>
      <c r="H427" s="97"/>
      <c r="I427" s="97"/>
      <c r="J427" s="97"/>
      <c r="K427" s="97"/>
      <c r="L427" s="434"/>
      <c r="M427" s="372"/>
      <c r="N427" s="451" t="s">
        <v>3333</v>
      </c>
      <c r="O427" s="452" t="s">
        <v>3330</v>
      </c>
      <c r="P427" s="452" t="s">
        <v>3335</v>
      </c>
      <c r="Q427" s="453" t="s">
        <v>3334</v>
      </c>
    </row>
    <row r="428" spans="2:17" x14ac:dyDescent="0.2">
      <c r="B428" s="387" t="s">
        <v>2409</v>
      </c>
      <c r="C428" s="388" t="s">
        <v>90</v>
      </c>
      <c r="D428" s="388" t="s">
        <v>90</v>
      </c>
      <c r="E428" s="388" t="s">
        <v>90</v>
      </c>
      <c r="F428" s="388" t="s">
        <v>90</v>
      </c>
      <c r="G428" s="97"/>
      <c r="H428" s="97"/>
      <c r="I428" s="97"/>
      <c r="J428" s="97"/>
      <c r="K428" s="97"/>
      <c r="L428" s="434"/>
      <c r="M428" s="372"/>
    </row>
    <row r="429" spans="2:17" x14ac:dyDescent="0.2">
      <c r="B429" s="387" t="s">
        <v>2292</v>
      </c>
      <c r="C429" s="388" t="s">
        <v>90</v>
      </c>
      <c r="D429" s="388" t="s">
        <v>90</v>
      </c>
      <c r="E429" s="388" t="s">
        <v>90</v>
      </c>
      <c r="F429" s="388" t="s">
        <v>90</v>
      </c>
      <c r="G429" s="97"/>
      <c r="H429" s="97"/>
      <c r="I429" s="97"/>
      <c r="J429" s="97"/>
      <c r="K429" s="97"/>
      <c r="L429" s="434"/>
      <c r="M429" s="372"/>
    </row>
    <row r="430" spans="2:17" x14ac:dyDescent="0.2">
      <c r="B430" s="387" t="s">
        <v>398</v>
      </c>
      <c r="C430" s="388" t="s">
        <v>90</v>
      </c>
      <c r="D430" s="388" t="s">
        <v>90</v>
      </c>
      <c r="E430" s="388" t="s">
        <v>90</v>
      </c>
      <c r="F430" s="388" t="s">
        <v>90</v>
      </c>
      <c r="G430" s="97"/>
      <c r="H430" s="97"/>
      <c r="I430" s="97"/>
      <c r="J430" s="97"/>
      <c r="K430" s="97"/>
      <c r="L430" s="434"/>
      <c r="M430" s="372"/>
    </row>
    <row r="431" spans="2:17" ht="15" customHeight="1" x14ac:dyDescent="0.2">
      <c r="B431" s="387" t="s">
        <v>2293</v>
      </c>
      <c r="C431" s="388" t="s">
        <v>90</v>
      </c>
      <c r="D431" s="388" t="s">
        <v>90</v>
      </c>
      <c r="E431" s="388" t="s">
        <v>5914</v>
      </c>
      <c r="F431" s="388" t="s">
        <v>90</v>
      </c>
      <c r="G431" s="97"/>
      <c r="H431" s="97"/>
      <c r="I431" s="97"/>
      <c r="J431" s="97"/>
      <c r="K431" s="97"/>
      <c r="L431" s="434"/>
      <c r="M431" s="372"/>
    </row>
    <row r="432" spans="2:17" x14ac:dyDescent="0.2">
      <c r="B432" s="387" t="s">
        <v>2340</v>
      </c>
      <c r="C432" s="388" t="s">
        <v>90</v>
      </c>
      <c r="D432" s="388" t="s">
        <v>90</v>
      </c>
      <c r="E432" s="388" t="s">
        <v>90</v>
      </c>
      <c r="F432" s="388" t="s">
        <v>90</v>
      </c>
      <c r="G432" s="97"/>
      <c r="H432" s="97"/>
      <c r="I432" s="97"/>
      <c r="J432" s="97"/>
      <c r="K432" s="97"/>
      <c r="L432" s="434"/>
      <c r="M432" s="372"/>
    </row>
    <row r="433" spans="2:13" x14ac:dyDescent="0.2">
      <c r="B433" s="387" t="s">
        <v>22</v>
      </c>
      <c r="C433" s="388" t="s">
        <v>90</v>
      </c>
      <c r="D433" s="388" t="s">
        <v>90</v>
      </c>
      <c r="E433" s="388" t="s">
        <v>90</v>
      </c>
      <c r="F433" s="388" t="s">
        <v>90</v>
      </c>
      <c r="G433" s="97"/>
      <c r="H433" s="97"/>
      <c r="I433" s="97"/>
      <c r="J433" s="97"/>
      <c r="K433" s="97"/>
      <c r="L433" s="434"/>
      <c r="M433" s="372"/>
    </row>
    <row r="434" spans="2:13" x14ac:dyDescent="0.2">
      <c r="B434" s="387" t="s">
        <v>23</v>
      </c>
      <c r="C434" s="388" t="s">
        <v>90</v>
      </c>
      <c r="D434" s="388" t="s">
        <v>90</v>
      </c>
      <c r="E434" s="388" t="s">
        <v>5914</v>
      </c>
      <c r="F434" s="388" t="s">
        <v>90</v>
      </c>
      <c r="G434" s="97"/>
      <c r="H434" s="97"/>
      <c r="I434" s="97"/>
      <c r="J434" s="97"/>
      <c r="K434" s="97"/>
      <c r="L434" s="434"/>
      <c r="M434" s="372"/>
    </row>
    <row r="435" spans="2:13" x14ac:dyDescent="0.2">
      <c r="B435" s="387" t="s">
        <v>402</v>
      </c>
      <c r="C435" s="388" t="s">
        <v>90</v>
      </c>
      <c r="D435" s="388" t="s">
        <v>90</v>
      </c>
      <c r="E435" s="388" t="s">
        <v>90</v>
      </c>
      <c r="F435" s="388" t="s">
        <v>90</v>
      </c>
      <c r="G435" s="97"/>
      <c r="H435" s="97"/>
      <c r="I435" s="97"/>
      <c r="J435" s="97"/>
      <c r="K435" s="97"/>
      <c r="L435" s="434"/>
      <c r="M435" s="372"/>
    </row>
    <row r="436" spans="2:13" x14ac:dyDescent="0.2">
      <c r="B436" s="387" t="s">
        <v>31</v>
      </c>
      <c r="C436" s="388" t="s">
        <v>90</v>
      </c>
      <c r="D436" s="388" t="s">
        <v>90</v>
      </c>
      <c r="E436" s="388" t="s">
        <v>90</v>
      </c>
      <c r="F436" s="388" t="s">
        <v>90</v>
      </c>
      <c r="G436" s="97"/>
      <c r="H436" s="97"/>
      <c r="I436" s="97"/>
      <c r="J436" s="97"/>
      <c r="K436" s="97"/>
      <c r="L436" s="434"/>
      <c r="M436" s="372"/>
    </row>
    <row r="437" spans="2:13" x14ac:dyDescent="0.2">
      <c r="B437" s="387" t="s">
        <v>32</v>
      </c>
      <c r="C437" s="388" t="s">
        <v>90</v>
      </c>
      <c r="D437" s="388" t="s">
        <v>90</v>
      </c>
      <c r="E437" s="388" t="s">
        <v>90</v>
      </c>
      <c r="F437" s="388" t="s">
        <v>90</v>
      </c>
      <c r="G437" s="97"/>
      <c r="H437" s="97"/>
      <c r="I437" s="97"/>
      <c r="J437" s="97"/>
      <c r="K437" s="97"/>
      <c r="L437" s="434"/>
      <c r="M437" s="372"/>
    </row>
    <row r="438" spans="2:13" x14ac:dyDescent="0.2">
      <c r="B438" s="387" t="s">
        <v>33</v>
      </c>
      <c r="C438" s="388" t="s">
        <v>90</v>
      </c>
      <c r="D438" s="388" t="s">
        <v>90</v>
      </c>
      <c r="E438" s="388" t="s">
        <v>90</v>
      </c>
      <c r="F438" s="388" t="s">
        <v>90</v>
      </c>
      <c r="G438" s="97"/>
      <c r="H438" s="97"/>
      <c r="I438" s="97"/>
      <c r="J438" s="97"/>
      <c r="K438" s="97"/>
      <c r="L438" s="434"/>
      <c r="M438" s="372"/>
    </row>
    <row r="439" spans="2:13" ht="102" x14ac:dyDescent="0.2">
      <c r="B439" s="387" t="s">
        <v>2391</v>
      </c>
      <c r="C439" s="388" t="s">
        <v>90</v>
      </c>
      <c r="D439" s="388" t="s">
        <v>5914</v>
      </c>
      <c r="E439" s="388" t="s">
        <v>5914</v>
      </c>
      <c r="F439" s="388" t="s">
        <v>3323</v>
      </c>
      <c r="G439" s="97"/>
      <c r="H439" s="97"/>
      <c r="I439" s="97"/>
      <c r="J439" s="97"/>
      <c r="K439" s="97"/>
      <c r="L439" s="434" t="s">
        <v>7455</v>
      </c>
      <c r="M439" s="372"/>
    </row>
    <row r="440" spans="2:13" x14ac:dyDescent="0.2">
      <c r="B440" s="387" t="s">
        <v>34</v>
      </c>
      <c r="C440" s="388" t="s">
        <v>90</v>
      </c>
      <c r="D440" s="388" t="s">
        <v>90</v>
      </c>
      <c r="E440" s="388" t="s">
        <v>90</v>
      </c>
      <c r="F440" s="388" t="s">
        <v>90</v>
      </c>
      <c r="G440" s="97"/>
      <c r="H440" s="97"/>
      <c r="I440" s="97"/>
      <c r="J440" s="97"/>
      <c r="K440" s="97"/>
      <c r="L440" s="434"/>
      <c r="M440" s="372"/>
    </row>
    <row r="441" spans="2:13" x14ac:dyDescent="0.2">
      <c r="B441" s="387" t="s">
        <v>35</v>
      </c>
      <c r="C441" s="388" t="s">
        <v>90</v>
      </c>
      <c r="D441" s="388" t="s">
        <v>90</v>
      </c>
      <c r="E441" s="388" t="s">
        <v>90</v>
      </c>
      <c r="F441" s="388" t="s">
        <v>90</v>
      </c>
      <c r="G441" s="97"/>
      <c r="H441" s="97"/>
      <c r="I441" s="97"/>
      <c r="J441" s="97"/>
      <c r="K441" s="97"/>
      <c r="L441" s="434"/>
      <c r="M441" s="372"/>
    </row>
    <row r="442" spans="2:13" x14ac:dyDescent="0.2">
      <c r="B442" s="387" t="s">
        <v>407</v>
      </c>
      <c r="C442" s="388" t="s">
        <v>90</v>
      </c>
      <c r="D442" s="388" t="s">
        <v>5914</v>
      </c>
      <c r="E442" s="388" t="s">
        <v>90</v>
      </c>
      <c r="F442" s="388" t="s">
        <v>90</v>
      </c>
      <c r="G442" s="97"/>
      <c r="H442" s="97"/>
      <c r="I442" s="97"/>
      <c r="J442" s="97"/>
      <c r="K442" s="97"/>
      <c r="L442" s="434"/>
      <c r="M442" s="372"/>
    </row>
    <row r="443" spans="2:13" x14ac:dyDescent="0.2">
      <c r="B443" s="387" t="s">
        <v>36</v>
      </c>
      <c r="C443" s="388" t="s">
        <v>90</v>
      </c>
      <c r="D443" s="388" t="s">
        <v>90</v>
      </c>
      <c r="E443" s="388" t="s">
        <v>90</v>
      </c>
      <c r="F443" s="388" t="s">
        <v>90</v>
      </c>
      <c r="G443" s="97"/>
      <c r="H443" s="97"/>
      <c r="I443" s="97"/>
      <c r="J443" s="97"/>
      <c r="K443" s="97"/>
      <c r="L443" s="434"/>
      <c r="M443" s="372"/>
    </row>
    <row r="444" spans="2:13" x14ac:dyDescent="0.2">
      <c r="B444" s="387" t="s">
        <v>3319</v>
      </c>
      <c r="C444" s="388" t="s">
        <v>90</v>
      </c>
      <c r="D444" s="388" t="s">
        <v>90</v>
      </c>
      <c r="E444" s="388" t="s">
        <v>90</v>
      </c>
      <c r="F444" s="388" t="s">
        <v>90</v>
      </c>
      <c r="G444" s="97"/>
      <c r="H444" s="97"/>
      <c r="I444" s="97"/>
      <c r="J444" s="97"/>
      <c r="K444" s="97"/>
      <c r="L444" s="434"/>
      <c r="M444" s="372"/>
    </row>
    <row r="445" spans="2:13" x14ac:dyDescent="0.2">
      <c r="B445" s="387" t="s">
        <v>3320</v>
      </c>
      <c r="C445" s="388" t="s">
        <v>90</v>
      </c>
      <c r="D445" s="388" t="s">
        <v>90</v>
      </c>
      <c r="E445" s="388" t="s">
        <v>90</v>
      </c>
      <c r="F445" s="388" t="s">
        <v>90</v>
      </c>
      <c r="G445" s="97"/>
      <c r="H445" s="97"/>
      <c r="I445" s="97"/>
      <c r="J445" s="97"/>
      <c r="K445" s="97"/>
      <c r="L445" s="434"/>
      <c r="M445" s="372"/>
    </row>
    <row r="446" spans="2:13" x14ac:dyDescent="0.2">
      <c r="B446" s="387" t="s">
        <v>2294</v>
      </c>
      <c r="C446" s="388" t="s">
        <v>90</v>
      </c>
      <c r="D446" s="388" t="s">
        <v>90</v>
      </c>
      <c r="E446" s="388" t="s">
        <v>90</v>
      </c>
      <c r="F446" s="388" t="s">
        <v>90</v>
      </c>
      <c r="G446" s="97"/>
      <c r="H446" s="97"/>
      <c r="I446" s="97"/>
      <c r="J446" s="97"/>
      <c r="K446" s="97"/>
      <c r="L446" s="434"/>
      <c r="M446" s="372"/>
    </row>
    <row r="447" spans="2:13" x14ac:dyDescent="0.2">
      <c r="B447" s="387" t="s">
        <v>410</v>
      </c>
      <c r="C447" s="388" t="s">
        <v>90</v>
      </c>
      <c r="D447" s="388" t="s">
        <v>90</v>
      </c>
      <c r="E447" s="388" t="s">
        <v>90</v>
      </c>
      <c r="F447" s="388" t="s">
        <v>90</v>
      </c>
      <c r="G447" s="97"/>
      <c r="H447" s="97"/>
      <c r="I447" s="97"/>
      <c r="J447" s="97"/>
      <c r="K447" s="97"/>
      <c r="L447" s="434"/>
      <c r="M447" s="372"/>
    </row>
    <row r="448" spans="2:13" x14ac:dyDescent="0.2">
      <c r="B448" s="387" t="s">
        <v>411</v>
      </c>
      <c r="C448" s="388" t="s">
        <v>90</v>
      </c>
      <c r="D448" s="388" t="s">
        <v>90</v>
      </c>
      <c r="E448" s="388" t="s">
        <v>90</v>
      </c>
      <c r="F448" s="388" t="s">
        <v>90</v>
      </c>
      <c r="G448" s="97"/>
      <c r="H448" s="97"/>
      <c r="I448" s="97"/>
      <c r="J448" s="97"/>
      <c r="K448" s="97"/>
      <c r="L448" s="434"/>
      <c r="M448" s="372"/>
    </row>
    <row r="449" spans="2:13" x14ac:dyDescent="0.2">
      <c r="B449" s="387" t="s">
        <v>413</v>
      </c>
      <c r="C449" s="388" t="s">
        <v>90</v>
      </c>
      <c r="D449" s="388" t="s">
        <v>90</v>
      </c>
      <c r="E449" s="388" t="s">
        <v>90</v>
      </c>
      <c r="F449" s="388" t="s">
        <v>90</v>
      </c>
      <c r="G449" s="97"/>
      <c r="H449" s="97"/>
      <c r="I449" s="97"/>
      <c r="J449" s="97"/>
      <c r="K449" s="97"/>
      <c r="L449" s="434"/>
      <c r="M449" s="372"/>
    </row>
    <row r="450" spans="2:13" x14ac:dyDescent="0.2">
      <c r="B450" s="387" t="s">
        <v>37</v>
      </c>
      <c r="C450" s="388" t="s">
        <v>90</v>
      </c>
      <c r="D450" s="388" t="s">
        <v>90</v>
      </c>
      <c r="E450" s="388" t="s">
        <v>90</v>
      </c>
      <c r="F450" s="388" t="s">
        <v>90</v>
      </c>
      <c r="G450" s="97"/>
      <c r="H450" s="97"/>
      <c r="I450" s="97"/>
      <c r="J450" s="97"/>
      <c r="K450" s="97"/>
      <c r="L450" s="434"/>
      <c r="M450" s="372"/>
    </row>
    <row r="451" spans="2:13" x14ac:dyDescent="0.2">
      <c r="B451" s="387" t="s">
        <v>38</v>
      </c>
      <c r="C451" s="388" t="s">
        <v>90</v>
      </c>
      <c r="D451" s="388" t="s">
        <v>90</v>
      </c>
      <c r="E451" s="388" t="s">
        <v>90</v>
      </c>
      <c r="F451" s="388" t="s">
        <v>90</v>
      </c>
      <c r="G451" s="97"/>
      <c r="H451" s="97"/>
      <c r="I451" s="97"/>
      <c r="J451" s="97"/>
      <c r="K451" s="97"/>
      <c r="L451" s="434"/>
      <c r="M451" s="372"/>
    </row>
    <row r="452" spans="2:13" x14ac:dyDescent="0.2">
      <c r="B452" s="387" t="s">
        <v>372</v>
      </c>
      <c r="C452" s="388" t="s">
        <v>90</v>
      </c>
      <c r="D452" s="388" t="s">
        <v>90</v>
      </c>
      <c r="E452" s="388" t="s">
        <v>90</v>
      </c>
      <c r="F452" s="388" t="s">
        <v>90</v>
      </c>
      <c r="G452" s="97"/>
      <c r="H452" s="97"/>
      <c r="I452" s="97"/>
      <c r="J452" s="97"/>
      <c r="K452" s="97"/>
      <c r="L452" s="434"/>
      <c r="M452" s="372"/>
    </row>
    <row r="453" spans="2:13" x14ac:dyDescent="0.2">
      <c r="B453" s="387" t="s">
        <v>2295</v>
      </c>
      <c r="C453" s="388" t="s">
        <v>90</v>
      </c>
      <c r="D453" s="388" t="s">
        <v>90</v>
      </c>
      <c r="E453" s="388" t="s">
        <v>90</v>
      </c>
      <c r="F453" s="388" t="s">
        <v>90</v>
      </c>
      <c r="G453" s="97"/>
      <c r="H453" s="97"/>
      <c r="I453" s="97"/>
      <c r="J453" s="97"/>
      <c r="K453" s="97"/>
      <c r="L453" s="434"/>
      <c r="M453" s="372"/>
    </row>
    <row r="454" spans="2:13" x14ac:dyDescent="0.2">
      <c r="B454" s="387" t="s">
        <v>40</v>
      </c>
      <c r="C454" s="388" t="s">
        <v>90</v>
      </c>
      <c r="D454" s="388" t="s">
        <v>90</v>
      </c>
      <c r="E454" s="388" t="s">
        <v>90</v>
      </c>
      <c r="F454" s="388" t="s">
        <v>90</v>
      </c>
      <c r="G454" s="97"/>
      <c r="H454" s="97"/>
      <c r="I454" s="97"/>
      <c r="J454" s="97"/>
      <c r="K454" s="97"/>
      <c r="L454" s="434"/>
      <c r="M454" s="372"/>
    </row>
    <row r="455" spans="2:13" x14ac:dyDescent="0.2">
      <c r="B455" s="387" t="s">
        <v>41</v>
      </c>
      <c r="C455" s="388" t="s">
        <v>90</v>
      </c>
      <c r="D455" s="388" t="s">
        <v>90</v>
      </c>
      <c r="E455" s="388" t="s">
        <v>90</v>
      </c>
      <c r="F455" s="388" t="s">
        <v>90</v>
      </c>
      <c r="G455" s="97"/>
      <c r="H455" s="97"/>
      <c r="I455" s="97"/>
      <c r="J455" s="97"/>
      <c r="K455" s="97"/>
      <c r="L455" s="434"/>
      <c r="M455" s="372"/>
    </row>
    <row r="456" spans="2:13" ht="15" customHeight="1" x14ac:dyDescent="0.2">
      <c r="B456" s="387" t="s">
        <v>2296</v>
      </c>
      <c r="C456" s="388" t="s">
        <v>5914</v>
      </c>
      <c r="D456" s="388" t="s">
        <v>90</v>
      </c>
      <c r="E456" s="388" t="s">
        <v>90</v>
      </c>
      <c r="F456" s="388" t="s">
        <v>90</v>
      </c>
      <c r="G456" s="97"/>
      <c r="H456" s="97"/>
      <c r="I456" s="97"/>
      <c r="J456" s="97"/>
      <c r="K456" s="97"/>
      <c r="L456" s="434"/>
      <c r="M456" s="372"/>
    </row>
    <row r="457" spans="2:13" x14ac:dyDescent="0.2">
      <c r="B457" s="387" t="s">
        <v>42</v>
      </c>
      <c r="C457" s="388" t="s">
        <v>90</v>
      </c>
      <c r="D457" s="388" t="s">
        <v>90</v>
      </c>
      <c r="E457" s="388" t="s">
        <v>90</v>
      </c>
      <c r="F457" s="388" t="s">
        <v>90</v>
      </c>
      <c r="G457" s="97"/>
      <c r="H457" s="97"/>
      <c r="I457" s="97"/>
      <c r="J457" s="97"/>
      <c r="K457" s="97"/>
      <c r="L457" s="434"/>
      <c r="M457" s="372"/>
    </row>
    <row r="458" spans="2:13" x14ac:dyDescent="0.2">
      <c r="B458" s="387" t="s">
        <v>43</v>
      </c>
      <c r="C458" s="388" t="s">
        <v>90</v>
      </c>
      <c r="D458" s="388" t="s">
        <v>90</v>
      </c>
      <c r="E458" s="388" t="s">
        <v>90</v>
      </c>
      <c r="F458" s="388" t="s">
        <v>90</v>
      </c>
      <c r="G458" s="97"/>
      <c r="H458" s="97"/>
      <c r="I458" s="97"/>
      <c r="J458" s="97"/>
      <c r="K458" s="97"/>
      <c r="L458" s="434"/>
      <c r="M458" s="372"/>
    </row>
    <row r="459" spans="2:13" x14ac:dyDescent="0.2">
      <c r="B459" s="387" t="s">
        <v>44</v>
      </c>
      <c r="C459" s="388" t="s">
        <v>90</v>
      </c>
      <c r="D459" s="388" t="s">
        <v>90</v>
      </c>
      <c r="E459" s="388" t="s">
        <v>90</v>
      </c>
      <c r="F459" s="388" t="s">
        <v>90</v>
      </c>
      <c r="G459" s="97"/>
      <c r="H459" s="97"/>
      <c r="I459" s="97"/>
      <c r="J459" s="97"/>
      <c r="K459" s="97"/>
      <c r="L459" s="434"/>
      <c r="M459" s="372"/>
    </row>
    <row r="460" spans="2:13" x14ac:dyDescent="0.2">
      <c r="B460" s="387" t="s">
        <v>2341</v>
      </c>
      <c r="C460" s="388" t="s">
        <v>90</v>
      </c>
      <c r="D460" s="388" t="s">
        <v>90</v>
      </c>
      <c r="E460" s="388" t="s">
        <v>90</v>
      </c>
      <c r="F460" s="388" t="s">
        <v>90</v>
      </c>
      <c r="G460" s="97"/>
      <c r="H460" s="97"/>
      <c r="I460" s="97"/>
      <c r="J460" s="97"/>
      <c r="K460" s="97"/>
      <c r="L460" s="434"/>
      <c r="M460" s="372"/>
    </row>
    <row r="461" spans="2:13" x14ac:dyDescent="0.2">
      <c r="B461" s="387" t="s">
        <v>421</v>
      </c>
      <c r="C461" s="388" t="s">
        <v>90</v>
      </c>
      <c r="D461" s="388" t="s">
        <v>90</v>
      </c>
      <c r="E461" s="388" t="s">
        <v>5914</v>
      </c>
      <c r="F461" s="388" t="s">
        <v>90</v>
      </c>
      <c r="G461" s="97"/>
      <c r="H461" s="97"/>
      <c r="I461" s="97"/>
      <c r="J461" s="97"/>
      <c r="K461" s="97"/>
      <c r="L461" s="434"/>
      <c r="M461" s="372"/>
    </row>
    <row r="462" spans="2:13" x14ac:dyDescent="0.2">
      <c r="B462" s="387" t="s">
        <v>45</v>
      </c>
      <c r="C462" s="388" t="s">
        <v>90</v>
      </c>
      <c r="D462" s="388" t="s">
        <v>90</v>
      </c>
      <c r="E462" s="388" t="s">
        <v>5914</v>
      </c>
      <c r="F462" s="388" t="s">
        <v>90</v>
      </c>
      <c r="G462" s="97"/>
      <c r="H462" s="97"/>
      <c r="I462" s="97"/>
      <c r="J462" s="97"/>
      <c r="K462" s="97"/>
      <c r="L462" s="434"/>
      <c r="M462" s="372"/>
    </row>
    <row r="463" spans="2:13" x14ac:dyDescent="0.2">
      <c r="B463" s="387" t="s">
        <v>422</v>
      </c>
      <c r="C463" s="388" t="s">
        <v>90</v>
      </c>
      <c r="D463" s="388" t="s">
        <v>90</v>
      </c>
      <c r="E463" s="388" t="s">
        <v>90</v>
      </c>
      <c r="F463" s="388" t="s">
        <v>90</v>
      </c>
      <c r="G463" s="97"/>
      <c r="H463" s="97"/>
      <c r="I463" s="97"/>
      <c r="J463" s="97"/>
      <c r="K463" s="97"/>
      <c r="L463" s="434"/>
      <c r="M463" s="372"/>
    </row>
    <row r="464" spans="2:13" x14ac:dyDescent="0.2">
      <c r="B464" s="387" t="s">
        <v>46</v>
      </c>
      <c r="C464" s="388" t="s">
        <v>90</v>
      </c>
      <c r="D464" s="388" t="s">
        <v>90</v>
      </c>
      <c r="E464" s="388" t="s">
        <v>90</v>
      </c>
      <c r="F464" s="388" t="s">
        <v>90</v>
      </c>
      <c r="G464" s="97"/>
      <c r="H464" s="97"/>
      <c r="I464" s="97"/>
      <c r="J464" s="97"/>
      <c r="K464" s="97"/>
      <c r="L464" s="434"/>
      <c r="M464" s="372"/>
    </row>
    <row r="465" spans="2:13" x14ac:dyDescent="0.2">
      <c r="B465" s="387" t="s">
        <v>2345</v>
      </c>
      <c r="C465" s="388" t="s">
        <v>90</v>
      </c>
      <c r="D465" s="388" t="s">
        <v>90</v>
      </c>
      <c r="E465" s="388" t="s">
        <v>90</v>
      </c>
      <c r="F465" s="388" t="s">
        <v>90</v>
      </c>
      <c r="G465" s="97"/>
      <c r="H465" s="97"/>
      <c r="I465" s="97"/>
      <c r="J465" s="97"/>
      <c r="K465" s="97"/>
      <c r="L465" s="434"/>
      <c r="M465" s="372"/>
    </row>
    <row r="466" spans="2:13" x14ac:dyDescent="0.2">
      <c r="B466" s="387" t="s">
        <v>424</v>
      </c>
      <c r="C466" s="388" t="s">
        <v>90</v>
      </c>
      <c r="D466" s="388" t="s">
        <v>90</v>
      </c>
      <c r="E466" s="388" t="s">
        <v>90</v>
      </c>
      <c r="F466" s="388" t="s">
        <v>90</v>
      </c>
      <c r="G466" s="97"/>
      <c r="H466" s="97"/>
      <c r="I466" s="97"/>
      <c r="J466" s="97"/>
      <c r="K466" s="97"/>
      <c r="L466" s="434"/>
      <c r="M466" s="372"/>
    </row>
    <row r="467" spans="2:13" x14ac:dyDescent="0.2">
      <c r="B467" s="387" t="s">
        <v>47</v>
      </c>
      <c r="C467" s="388" t="s">
        <v>90</v>
      </c>
      <c r="D467" s="388" t="s">
        <v>90</v>
      </c>
      <c r="E467" s="388" t="s">
        <v>90</v>
      </c>
      <c r="F467" s="388" t="s">
        <v>90</v>
      </c>
      <c r="G467" s="97"/>
      <c r="H467" s="97"/>
      <c r="I467" s="97"/>
      <c r="J467" s="97"/>
      <c r="K467" s="97"/>
      <c r="L467" s="434"/>
      <c r="M467" s="372"/>
    </row>
    <row r="468" spans="2:13" x14ac:dyDescent="0.2">
      <c r="B468" s="387" t="s">
        <v>2297</v>
      </c>
      <c r="C468" s="388" t="s">
        <v>90</v>
      </c>
      <c r="D468" s="388" t="s">
        <v>90</v>
      </c>
      <c r="E468" s="388" t="s">
        <v>5914</v>
      </c>
      <c r="F468" s="388" t="s">
        <v>90</v>
      </c>
      <c r="G468" s="97"/>
      <c r="H468" s="97"/>
      <c r="I468" s="97"/>
      <c r="J468" s="97"/>
      <c r="K468" s="97"/>
      <c r="L468" s="434"/>
      <c r="M468" s="372"/>
    </row>
    <row r="469" spans="2:13" x14ac:dyDescent="0.2">
      <c r="B469" s="387" t="s">
        <v>2342</v>
      </c>
      <c r="C469" s="388" t="s">
        <v>90</v>
      </c>
      <c r="D469" s="388" t="s">
        <v>90</v>
      </c>
      <c r="E469" s="388" t="s">
        <v>90</v>
      </c>
      <c r="F469" s="388" t="s">
        <v>90</v>
      </c>
      <c r="G469" s="97"/>
      <c r="H469" s="97"/>
      <c r="I469" s="97"/>
      <c r="J469" s="97"/>
      <c r="K469" s="97"/>
      <c r="L469" s="434"/>
      <c r="M469" s="372"/>
    </row>
    <row r="470" spans="2:13" x14ac:dyDescent="0.2">
      <c r="B470" s="410" t="s">
        <v>72</v>
      </c>
      <c r="C470" s="388" t="s">
        <v>90</v>
      </c>
      <c r="D470" s="388" t="s">
        <v>90</v>
      </c>
      <c r="E470" s="388" t="s">
        <v>90</v>
      </c>
      <c r="F470" s="388" t="s">
        <v>90</v>
      </c>
      <c r="G470" s="97"/>
      <c r="H470" s="97"/>
      <c r="I470" s="97"/>
      <c r="J470" s="97"/>
      <c r="K470" s="97"/>
      <c r="L470" s="434"/>
      <c r="M470" s="372"/>
    </row>
    <row r="471" spans="2:13" x14ac:dyDescent="0.2">
      <c r="B471" s="410" t="s">
        <v>86</v>
      </c>
      <c r="C471" s="388" t="s">
        <v>90</v>
      </c>
      <c r="D471" s="388" t="s">
        <v>90</v>
      </c>
      <c r="E471" s="388" t="s">
        <v>90</v>
      </c>
      <c r="F471" s="388" t="s">
        <v>90</v>
      </c>
      <c r="G471" s="97"/>
      <c r="H471" s="97"/>
      <c r="I471" s="97"/>
      <c r="J471" s="97"/>
      <c r="K471" s="97"/>
      <c r="L471" s="434"/>
      <c r="M471" s="372"/>
    </row>
    <row r="472" spans="2:13" x14ac:dyDescent="0.2">
      <c r="B472" s="410" t="s">
        <v>48</v>
      </c>
      <c r="C472" s="388" t="s">
        <v>90</v>
      </c>
      <c r="D472" s="388" t="s">
        <v>90</v>
      </c>
      <c r="E472" s="388" t="s">
        <v>90</v>
      </c>
      <c r="F472" s="388" t="s">
        <v>90</v>
      </c>
      <c r="G472" s="97"/>
      <c r="H472" s="97"/>
      <c r="I472" s="97"/>
      <c r="J472" s="97"/>
      <c r="K472" s="97"/>
      <c r="L472" s="434"/>
      <c r="M472" s="372"/>
    </row>
    <row r="473" spans="2:13" x14ac:dyDescent="0.2">
      <c r="B473" s="410" t="s">
        <v>49</v>
      </c>
      <c r="C473" s="388" t="s">
        <v>90</v>
      </c>
      <c r="D473" s="388" t="s">
        <v>90</v>
      </c>
      <c r="E473" s="388" t="s">
        <v>90</v>
      </c>
      <c r="F473" s="388" t="s">
        <v>90</v>
      </c>
      <c r="G473" s="97"/>
      <c r="H473" s="97"/>
      <c r="I473" s="97"/>
      <c r="J473" s="97"/>
      <c r="K473" s="97"/>
      <c r="L473" s="434"/>
      <c r="M473" s="372"/>
    </row>
    <row r="474" spans="2:13" x14ac:dyDescent="0.2">
      <c r="B474" s="410" t="s">
        <v>2299</v>
      </c>
      <c r="C474" s="388" t="s">
        <v>90</v>
      </c>
      <c r="D474" s="388" t="s">
        <v>90</v>
      </c>
      <c r="E474" s="388" t="s">
        <v>90</v>
      </c>
      <c r="F474" s="388" t="s">
        <v>90</v>
      </c>
      <c r="G474" s="97"/>
      <c r="H474" s="97"/>
      <c r="I474" s="97"/>
      <c r="J474" s="97"/>
      <c r="K474" s="97"/>
      <c r="L474" s="434"/>
      <c r="M474" s="372"/>
    </row>
    <row r="475" spans="2:13" x14ac:dyDescent="0.2">
      <c r="B475" s="410" t="s">
        <v>2300</v>
      </c>
      <c r="C475" s="388" t="s">
        <v>5914</v>
      </c>
      <c r="D475" s="388" t="s">
        <v>90</v>
      </c>
      <c r="E475" s="388" t="s">
        <v>90</v>
      </c>
      <c r="F475" s="388" t="s">
        <v>90</v>
      </c>
      <c r="G475" s="97"/>
      <c r="H475" s="97"/>
      <c r="I475" s="97"/>
      <c r="J475" s="97"/>
      <c r="K475" s="97"/>
      <c r="L475" s="434"/>
      <c r="M475" s="372"/>
    </row>
    <row r="476" spans="2:13" x14ac:dyDescent="0.2">
      <c r="B476" s="410" t="s">
        <v>2301</v>
      </c>
      <c r="C476" s="388" t="s">
        <v>90</v>
      </c>
      <c r="D476" s="388" t="s">
        <v>90</v>
      </c>
      <c r="E476" s="388" t="s">
        <v>90</v>
      </c>
      <c r="F476" s="388" t="s">
        <v>90</v>
      </c>
      <c r="G476" s="97"/>
      <c r="H476" s="97"/>
      <c r="I476" s="97"/>
      <c r="J476" s="97"/>
      <c r="K476" s="97"/>
      <c r="L476" s="434"/>
      <c r="M476" s="372"/>
    </row>
    <row r="477" spans="2:13" x14ac:dyDescent="0.2">
      <c r="B477" s="410" t="s">
        <v>2302</v>
      </c>
      <c r="C477" s="388" t="s">
        <v>90</v>
      </c>
      <c r="D477" s="388" t="s">
        <v>90</v>
      </c>
      <c r="E477" s="388" t="s">
        <v>90</v>
      </c>
      <c r="F477" s="388" t="s">
        <v>90</v>
      </c>
      <c r="G477" s="97"/>
      <c r="H477" s="97"/>
      <c r="I477" s="97"/>
      <c r="J477" s="97"/>
      <c r="K477" s="97"/>
      <c r="L477" s="434"/>
      <c r="M477" s="372"/>
    </row>
    <row r="478" spans="2:13" x14ac:dyDescent="0.2">
      <c r="B478" s="410" t="s">
        <v>2303</v>
      </c>
      <c r="C478" s="388" t="s">
        <v>90</v>
      </c>
      <c r="D478" s="388" t="s">
        <v>90</v>
      </c>
      <c r="E478" s="388" t="s">
        <v>90</v>
      </c>
      <c r="F478" s="388" t="s">
        <v>90</v>
      </c>
      <c r="G478" s="97"/>
      <c r="H478" s="97"/>
      <c r="I478" s="97"/>
      <c r="J478" s="97"/>
      <c r="K478" s="97"/>
      <c r="L478" s="434"/>
      <c r="M478" s="372"/>
    </row>
    <row r="479" spans="2:13" x14ac:dyDescent="0.2">
      <c r="B479" s="410" t="s">
        <v>2304</v>
      </c>
      <c r="C479" s="388" t="s">
        <v>90</v>
      </c>
      <c r="D479" s="388" t="s">
        <v>90</v>
      </c>
      <c r="E479" s="388" t="s">
        <v>90</v>
      </c>
      <c r="F479" s="388" t="s">
        <v>90</v>
      </c>
      <c r="G479" s="97"/>
      <c r="H479" s="97"/>
      <c r="I479" s="97"/>
      <c r="J479" s="97"/>
      <c r="K479" s="97"/>
      <c r="L479" s="434"/>
      <c r="M479" s="372"/>
    </row>
    <row r="480" spans="2:13" x14ac:dyDescent="0.2">
      <c r="B480" s="410" t="s">
        <v>426</v>
      </c>
      <c r="C480" s="388" t="s">
        <v>90</v>
      </c>
      <c r="D480" s="388" t="s">
        <v>90</v>
      </c>
      <c r="E480" s="388" t="s">
        <v>90</v>
      </c>
      <c r="F480" s="388" t="s">
        <v>90</v>
      </c>
      <c r="G480" s="97"/>
      <c r="H480" s="97"/>
      <c r="I480" s="97"/>
      <c r="J480" s="97"/>
      <c r="K480" s="97"/>
      <c r="L480" s="434"/>
      <c r="M480" s="372"/>
    </row>
    <row r="481" spans="2:13" x14ac:dyDescent="0.2">
      <c r="B481" s="410" t="s">
        <v>50</v>
      </c>
      <c r="C481" s="388" t="s">
        <v>90</v>
      </c>
      <c r="D481" s="388" t="s">
        <v>90</v>
      </c>
      <c r="E481" s="388" t="s">
        <v>90</v>
      </c>
      <c r="F481" s="388" t="s">
        <v>90</v>
      </c>
      <c r="G481" s="97"/>
      <c r="H481" s="97"/>
      <c r="I481" s="97"/>
      <c r="J481" s="97"/>
      <c r="K481" s="97"/>
      <c r="L481" s="434"/>
      <c r="M481" s="372"/>
    </row>
    <row r="482" spans="2:13" x14ac:dyDescent="0.2">
      <c r="B482" s="410" t="s">
        <v>51</v>
      </c>
      <c r="C482" s="388" t="s">
        <v>90</v>
      </c>
      <c r="D482" s="388" t="s">
        <v>90</v>
      </c>
      <c r="E482" s="388" t="s">
        <v>90</v>
      </c>
      <c r="F482" s="388" t="s">
        <v>90</v>
      </c>
      <c r="G482" s="97"/>
      <c r="H482" s="97"/>
      <c r="I482" s="97"/>
      <c r="J482" s="97"/>
      <c r="K482" s="97"/>
      <c r="L482" s="434"/>
      <c r="M482" s="372"/>
    </row>
    <row r="483" spans="2:13" x14ac:dyDescent="0.2">
      <c r="B483" s="410" t="s">
        <v>2305</v>
      </c>
      <c r="C483" s="388" t="s">
        <v>90</v>
      </c>
      <c r="D483" s="388" t="s">
        <v>90</v>
      </c>
      <c r="E483" s="388" t="s">
        <v>5914</v>
      </c>
      <c r="F483" s="388" t="s">
        <v>90</v>
      </c>
      <c r="G483" s="97"/>
      <c r="H483" s="97"/>
      <c r="I483" s="97"/>
      <c r="J483" s="97"/>
      <c r="K483" s="97"/>
      <c r="L483" s="434"/>
      <c r="M483" s="372"/>
    </row>
    <row r="484" spans="2:13" x14ac:dyDescent="0.2">
      <c r="B484" s="410" t="s">
        <v>448</v>
      </c>
      <c r="C484" s="388" t="s">
        <v>90</v>
      </c>
      <c r="D484" s="388" t="s">
        <v>90</v>
      </c>
      <c r="E484" s="388" t="s">
        <v>90</v>
      </c>
      <c r="F484" s="388" t="s">
        <v>90</v>
      </c>
      <c r="G484" s="97"/>
      <c r="H484" s="97"/>
      <c r="I484" s="97"/>
      <c r="J484" s="97"/>
      <c r="K484" s="97"/>
      <c r="L484" s="434"/>
      <c r="M484" s="372"/>
    </row>
    <row r="485" spans="2:13" x14ac:dyDescent="0.2">
      <c r="B485" s="410" t="s">
        <v>427</v>
      </c>
      <c r="C485" s="388" t="s">
        <v>90</v>
      </c>
      <c r="D485" s="388" t="s">
        <v>90</v>
      </c>
      <c r="E485" s="388" t="s">
        <v>90</v>
      </c>
      <c r="F485" s="388" t="s">
        <v>90</v>
      </c>
      <c r="G485" s="97"/>
      <c r="H485" s="97"/>
      <c r="I485" s="97"/>
      <c r="J485" s="97"/>
      <c r="K485" s="97"/>
      <c r="L485" s="434"/>
      <c r="M485" s="372"/>
    </row>
    <row r="486" spans="2:13" x14ac:dyDescent="0.2">
      <c r="B486" s="410" t="s">
        <v>428</v>
      </c>
      <c r="C486" s="388" t="s">
        <v>90</v>
      </c>
      <c r="D486" s="388" t="s">
        <v>90</v>
      </c>
      <c r="E486" s="388" t="s">
        <v>90</v>
      </c>
      <c r="F486" s="388" t="s">
        <v>90</v>
      </c>
      <c r="G486" s="97"/>
      <c r="H486" s="97"/>
      <c r="I486" s="97"/>
      <c r="J486" s="97"/>
      <c r="K486" s="97"/>
      <c r="L486" s="434"/>
      <c r="M486" s="372"/>
    </row>
    <row r="487" spans="2:13" x14ac:dyDescent="0.2">
      <c r="B487" s="410" t="s">
        <v>188</v>
      </c>
      <c r="C487" s="388" t="s">
        <v>90</v>
      </c>
      <c r="D487" s="388" t="s">
        <v>90</v>
      </c>
      <c r="E487" s="388" t="s">
        <v>90</v>
      </c>
      <c r="F487" s="388" t="s">
        <v>90</v>
      </c>
      <c r="G487" s="97"/>
      <c r="H487" s="97"/>
      <c r="I487" s="97"/>
      <c r="J487" s="97"/>
      <c r="K487" s="97"/>
      <c r="L487" s="434"/>
      <c r="M487" s="372"/>
    </row>
    <row r="488" spans="2:13" x14ac:dyDescent="0.2">
      <c r="B488" s="410" t="s">
        <v>2307</v>
      </c>
      <c r="C488" s="388" t="s">
        <v>5914</v>
      </c>
      <c r="D488" s="388" t="s">
        <v>90</v>
      </c>
      <c r="E488" s="388" t="s">
        <v>90</v>
      </c>
      <c r="F488" s="388" t="s">
        <v>90</v>
      </c>
      <c r="G488" s="97"/>
      <c r="H488" s="97"/>
      <c r="I488" s="97"/>
      <c r="J488" s="97"/>
      <c r="K488" s="97"/>
      <c r="L488" s="434"/>
      <c r="M488" s="372"/>
    </row>
    <row r="489" spans="2:13" x14ac:dyDescent="0.2">
      <c r="B489" s="410" t="s">
        <v>429</v>
      </c>
      <c r="C489" s="388" t="s">
        <v>90</v>
      </c>
      <c r="D489" s="388" t="s">
        <v>90</v>
      </c>
      <c r="E489" s="388" t="s">
        <v>5914</v>
      </c>
      <c r="F489" s="388" t="s">
        <v>90</v>
      </c>
      <c r="G489" s="97"/>
      <c r="H489" s="97"/>
      <c r="I489" s="97"/>
      <c r="J489" s="97"/>
      <c r="K489" s="97"/>
      <c r="L489" s="434"/>
      <c r="M489" s="372"/>
    </row>
    <row r="490" spans="2:13" x14ac:dyDescent="0.2">
      <c r="B490" s="410" t="s">
        <v>2308</v>
      </c>
      <c r="C490" s="388" t="s">
        <v>90</v>
      </c>
      <c r="D490" s="388" t="s">
        <v>90</v>
      </c>
      <c r="E490" s="388" t="s">
        <v>5914</v>
      </c>
      <c r="F490" s="388" t="s">
        <v>90</v>
      </c>
      <c r="G490" s="97"/>
      <c r="H490" s="97"/>
      <c r="I490" s="97"/>
      <c r="J490" s="97"/>
      <c r="K490" s="97"/>
      <c r="L490" s="434"/>
      <c r="M490" s="372"/>
    </row>
    <row r="491" spans="2:13" x14ac:dyDescent="0.2">
      <c r="B491" s="410" t="s">
        <v>2309</v>
      </c>
      <c r="C491" s="388" t="s">
        <v>90</v>
      </c>
      <c r="D491" s="388" t="s">
        <v>90</v>
      </c>
      <c r="E491" s="388" t="s">
        <v>90</v>
      </c>
      <c r="F491" s="388" t="s">
        <v>90</v>
      </c>
      <c r="G491" s="97"/>
      <c r="H491" s="97"/>
      <c r="I491" s="97"/>
      <c r="J491" s="97"/>
      <c r="K491" s="97"/>
      <c r="L491" s="434"/>
      <c r="M491" s="372"/>
    </row>
    <row r="492" spans="2:13" x14ac:dyDescent="0.2">
      <c r="B492" s="410" t="s">
        <v>2310</v>
      </c>
      <c r="C492" s="388" t="s">
        <v>90</v>
      </c>
      <c r="D492" s="388" t="s">
        <v>90</v>
      </c>
      <c r="E492" s="388" t="s">
        <v>90</v>
      </c>
      <c r="F492" s="388" t="s">
        <v>90</v>
      </c>
      <c r="G492" s="97"/>
      <c r="H492" s="97"/>
      <c r="I492" s="97"/>
      <c r="J492" s="97"/>
      <c r="K492" s="97"/>
      <c r="L492" s="434"/>
      <c r="M492" s="372"/>
    </row>
    <row r="493" spans="2:13" x14ac:dyDescent="0.2">
      <c r="B493" s="410" t="s">
        <v>2311</v>
      </c>
      <c r="C493" s="388" t="s">
        <v>90</v>
      </c>
      <c r="D493" s="388" t="s">
        <v>90</v>
      </c>
      <c r="E493" s="388" t="s">
        <v>90</v>
      </c>
      <c r="F493" s="388" t="s">
        <v>90</v>
      </c>
      <c r="G493" s="97"/>
      <c r="H493" s="97"/>
      <c r="I493" s="97"/>
      <c r="J493" s="97"/>
      <c r="K493" s="97"/>
      <c r="L493" s="434"/>
      <c r="M493" s="372"/>
    </row>
    <row r="494" spans="2:13" x14ac:dyDescent="0.2">
      <c r="B494" s="410" t="s">
        <v>2435</v>
      </c>
      <c r="C494" s="388" t="s">
        <v>90</v>
      </c>
      <c r="D494" s="388" t="s">
        <v>90</v>
      </c>
      <c r="E494" s="388" t="s">
        <v>90</v>
      </c>
      <c r="F494" s="388" t="s">
        <v>90</v>
      </c>
      <c r="G494" s="97"/>
      <c r="H494" s="97"/>
      <c r="I494" s="97"/>
      <c r="J494" s="97"/>
      <c r="K494" s="97"/>
      <c r="L494" s="434"/>
      <c r="M494" s="372"/>
    </row>
    <row r="495" spans="2:13" x14ac:dyDescent="0.2">
      <c r="B495" s="410" t="s">
        <v>2312</v>
      </c>
      <c r="C495" s="388" t="s">
        <v>90</v>
      </c>
      <c r="D495" s="388" t="s">
        <v>90</v>
      </c>
      <c r="E495" s="388" t="s">
        <v>5914</v>
      </c>
      <c r="F495" s="388" t="s">
        <v>90</v>
      </c>
      <c r="G495" s="97"/>
      <c r="H495" s="97"/>
      <c r="I495" s="97"/>
      <c r="J495" s="97"/>
      <c r="K495" s="97"/>
      <c r="L495" s="434"/>
      <c r="M495" s="372"/>
    </row>
    <row r="496" spans="2:13" x14ac:dyDescent="0.2">
      <c r="B496" s="410" t="s">
        <v>2314</v>
      </c>
      <c r="C496" s="388" t="s">
        <v>90</v>
      </c>
      <c r="D496" s="388" t="s">
        <v>90</v>
      </c>
      <c r="E496" s="388" t="s">
        <v>90</v>
      </c>
      <c r="F496" s="388" t="s">
        <v>90</v>
      </c>
      <c r="G496" s="97"/>
      <c r="H496" s="97"/>
      <c r="I496" s="97"/>
      <c r="J496" s="97"/>
      <c r="K496" s="97"/>
      <c r="L496" s="434"/>
      <c r="M496" s="372"/>
    </row>
    <row r="497" spans="2:13" x14ac:dyDescent="0.2">
      <c r="B497" s="410" t="s">
        <v>430</v>
      </c>
      <c r="C497" s="388" t="s">
        <v>90</v>
      </c>
      <c r="D497" s="388" t="s">
        <v>90</v>
      </c>
      <c r="E497" s="388" t="s">
        <v>90</v>
      </c>
      <c r="F497" s="388" t="s">
        <v>90</v>
      </c>
      <c r="G497" s="97"/>
      <c r="H497" s="97"/>
      <c r="I497" s="97"/>
      <c r="J497" s="97"/>
      <c r="K497" s="97"/>
      <c r="L497" s="434"/>
      <c r="M497" s="372"/>
    </row>
    <row r="498" spans="2:13" x14ac:dyDescent="0.2">
      <c r="B498" s="410" t="s">
        <v>431</v>
      </c>
      <c r="C498" s="388" t="s">
        <v>90</v>
      </c>
      <c r="D498" s="388" t="s">
        <v>90</v>
      </c>
      <c r="E498" s="388" t="s">
        <v>5914</v>
      </c>
      <c r="F498" s="388" t="s">
        <v>90</v>
      </c>
      <c r="G498" s="97"/>
      <c r="H498" s="97"/>
      <c r="I498" s="97"/>
      <c r="J498" s="97"/>
      <c r="K498" s="97"/>
      <c r="L498" s="434"/>
      <c r="M498" s="372"/>
    </row>
    <row r="499" spans="2:13" x14ac:dyDescent="0.2">
      <c r="B499" s="410" t="s">
        <v>447</v>
      </c>
      <c r="C499" s="388" t="s">
        <v>90</v>
      </c>
      <c r="D499" s="388" t="s">
        <v>90</v>
      </c>
      <c r="E499" s="388" t="s">
        <v>5914</v>
      </c>
      <c r="F499" s="388" t="s">
        <v>90</v>
      </c>
      <c r="G499" s="97"/>
      <c r="H499" s="97"/>
      <c r="I499" s="97"/>
      <c r="J499" s="97"/>
      <c r="K499" s="97"/>
      <c r="L499" s="434"/>
      <c r="M499" s="372"/>
    </row>
    <row r="500" spans="2:13" x14ac:dyDescent="0.2">
      <c r="B500" s="410" t="s">
        <v>432</v>
      </c>
      <c r="C500" s="388" t="s">
        <v>90</v>
      </c>
      <c r="D500" s="388" t="s">
        <v>90</v>
      </c>
      <c r="E500" s="388" t="s">
        <v>90</v>
      </c>
      <c r="F500" s="388" t="s">
        <v>90</v>
      </c>
      <c r="G500" s="97"/>
      <c r="H500" s="97"/>
      <c r="I500" s="97"/>
      <c r="J500" s="97"/>
      <c r="K500" s="97"/>
      <c r="L500" s="434"/>
      <c r="M500" s="372"/>
    </row>
    <row r="501" spans="2:13" ht="102" x14ac:dyDescent="0.2">
      <c r="B501" s="410" t="s">
        <v>2315</v>
      </c>
      <c r="C501" s="388" t="s">
        <v>90</v>
      </c>
      <c r="D501" s="388" t="s">
        <v>90</v>
      </c>
      <c r="E501" s="388" t="s">
        <v>7456</v>
      </c>
      <c r="F501" s="388" t="s">
        <v>3323</v>
      </c>
      <c r="G501" s="97"/>
      <c r="H501" s="97"/>
      <c r="I501" s="97"/>
      <c r="J501" s="97"/>
      <c r="K501" s="97"/>
      <c r="L501" s="434" t="s">
        <v>7455</v>
      </c>
      <c r="M501" s="372"/>
    </row>
    <row r="502" spans="2:13" x14ac:dyDescent="0.2">
      <c r="B502" s="410" t="s">
        <v>433</v>
      </c>
      <c r="C502" s="388" t="s">
        <v>90</v>
      </c>
      <c r="D502" s="388" t="s">
        <v>90</v>
      </c>
      <c r="E502" s="388" t="s">
        <v>5914</v>
      </c>
      <c r="F502" s="388" t="s">
        <v>90</v>
      </c>
      <c r="G502" s="97"/>
      <c r="H502" s="97"/>
      <c r="I502" s="97"/>
      <c r="J502" s="97"/>
      <c r="K502" s="97"/>
      <c r="L502" s="434"/>
      <c r="M502" s="372"/>
    </row>
    <row r="503" spans="2:13" x14ac:dyDescent="0.2">
      <c r="B503" s="410" t="s">
        <v>2275</v>
      </c>
      <c r="C503" s="388" t="s">
        <v>90</v>
      </c>
      <c r="D503" s="388" t="s">
        <v>90</v>
      </c>
      <c r="E503" s="388" t="s">
        <v>90</v>
      </c>
      <c r="F503" s="388" t="s">
        <v>90</v>
      </c>
      <c r="G503" s="97"/>
      <c r="H503" s="97"/>
      <c r="I503" s="97"/>
      <c r="J503" s="97"/>
      <c r="K503" s="97"/>
      <c r="L503" s="434"/>
      <c r="M503" s="372"/>
    </row>
    <row r="504" spans="2:13" x14ac:dyDescent="0.2">
      <c r="B504" s="410" t="s">
        <v>61</v>
      </c>
      <c r="C504" s="388" t="s">
        <v>90</v>
      </c>
      <c r="D504" s="388" t="s">
        <v>90</v>
      </c>
      <c r="E504" s="388" t="s">
        <v>90</v>
      </c>
      <c r="F504" s="388" t="s">
        <v>90</v>
      </c>
      <c r="G504" s="97"/>
      <c r="H504" s="97"/>
      <c r="I504" s="97"/>
      <c r="J504" s="97"/>
      <c r="K504" s="97"/>
      <c r="L504" s="434"/>
      <c r="M504" s="372"/>
    </row>
    <row r="505" spans="2:13" x14ac:dyDescent="0.2">
      <c r="B505" s="410" t="s">
        <v>400</v>
      </c>
      <c r="C505" s="388" t="s">
        <v>90</v>
      </c>
      <c r="D505" s="388" t="s">
        <v>90</v>
      </c>
      <c r="E505" s="388" t="s">
        <v>90</v>
      </c>
      <c r="F505" s="388" t="s">
        <v>90</v>
      </c>
      <c r="G505" s="97"/>
      <c r="H505" s="97"/>
      <c r="I505" s="97"/>
      <c r="J505" s="97"/>
      <c r="K505" s="97"/>
      <c r="L505" s="434"/>
      <c r="M505" s="372"/>
    </row>
    <row r="506" spans="2:13" x14ac:dyDescent="0.2">
      <c r="B506" s="410" t="s">
        <v>95</v>
      </c>
      <c r="C506" s="388" t="s">
        <v>90</v>
      </c>
      <c r="D506" s="388" t="s">
        <v>90</v>
      </c>
      <c r="E506" s="388" t="s">
        <v>90</v>
      </c>
      <c r="F506" s="388" t="s">
        <v>90</v>
      </c>
      <c r="G506" s="97"/>
      <c r="H506" s="97"/>
      <c r="I506" s="97"/>
      <c r="J506" s="97"/>
      <c r="K506" s="97"/>
      <c r="L506" s="434"/>
      <c r="M506" s="372"/>
    </row>
    <row r="507" spans="2:13" x14ac:dyDescent="0.2">
      <c r="B507" s="410" t="s">
        <v>62</v>
      </c>
      <c r="C507" s="388" t="s">
        <v>90</v>
      </c>
      <c r="D507" s="388" t="s">
        <v>90</v>
      </c>
      <c r="E507" s="388" t="s">
        <v>90</v>
      </c>
      <c r="F507" s="388" t="s">
        <v>90</v>
      </c>
      <c r="G507" s="97"/>
      <c r="H507" s="97"/>
      <c r="I507" s="97"/>
      <c r="J507" s="97"/>
      <c r="K507" s="97"/>
      <c r="L507" s="434"/>
      <c r="M507" s="372"/>
    </row>
    <row r="508" spans="2:13" x14ac:dyDescent="0.2">
      <c r="B508" s="410" t="s">
        <v>63</v>
      </c>
      <c r="C508" s="388" t="s">
        <v>90</v>
      </c>
      <c r="D508" s="388" t="s">
        <v>90</v>
      </c>
      <c r="E508" s="388" t="s">
        <v>90</v>
      </c>
      <c r="F508" s="388" t="s">
        <v>90</v>
      </c>
      <c r="G508" s="97"/>
      <c r="H508" s="97"/>
      <c r="I508" s="97"/>
      <c r="J508" s="97"/>
      <c r="K508" s="97"/>
      <c r="L508" s="434"/>
      <c r="M508" s="372"/>
    </row>
    <row r="509" spans="2:13" x14ac:dyDescent="0.2">
      <c r="B509" s="410" t="s">
        <v>403</v>
      </c>
      <c r="C509" s="388" t="s">
        <v>90</v>
      </c>
      <c r="D509" s="388" t="s">
        <v>90</v>
      </c>
      <c r="E509" s="388" t="s">
        <v>90</v>
      </c>
      <c r="F509" s="388" t="s">
        <v>90</v>
      </c>
      <c r="G509" s="97"/>
      <c r="H509" s="97"/>
      <c r="I509" s="97"/>
      <c r="J509" s="97"/>
      <c r="K509" s="97"/>
      <c r="L509" s="434"/>
      <c r="M509" s="372"/>
    </row>
    <row r="510" spans="2:13" x14ac:dyDescent="0.2">
      <c r="B510" s="410" t="s">
        <v>2276</v>
      </c>
      <c r="C510" s="388" t="s">
        <v>90</v>
      </c>
      <c r="D510" s="388" t="s">
        <v>90</v>
      </c>
      <c r="E510" s="388" t="s">
        <v>90</v>
      </c>
      <c r="F510" s="388" t="s">
        <v>90</v>
      </c>
      <c r="G510" s="97"/>
      <c r="H510" s="97"/>
      <c r="I510" s="97"/>
      <c r="J510" s="97"/>
      <c r="K510" s="97"/>
      <c r="L510" s="434"/>
      <c r="M510" s="372"/>
    </row>
    <row r="511" spans="2:13" x14ac:dyDescent="0.2">
      <c r="B511" s="410" t="s">
        <v>406</v>
      </c>
      <c r="C511" s="388" t="s">
        <v>90</v>
      </c>
      <c r="D511" s="388" t="s">
        <v>90</v>
      </c>
      <c r="E511" s="388" t="s">
        <v>90</v>
      </c>
      <c r="F511" s="388" t="s">
        <v>90</v>
      </c>
      <c r="G511" s="97"/>
      <c r="H511" s="97"/>
      <c r="I511" s="97"/>
      <c r="J511" s="97"/>
      <c r="K511" s="97"/>
      <c r="L511" s="434"/>
      <c r="M511" s="372"/>
    </row>
    <row r="512" spans="2:13" x14ac:dyDescent="0.2">
      <c r="B512" s="410" t="s">
        <v>64</v>
      </c>
      <c r="C512" s="388" t="s">
        <v>90</v>
      </c>
      <c r="D512" s="388" t="s">
        <v>90</v>
      </c>
      <c r="E512" s="388" t="s">
        <v>90</v>
      </c>
      <c r="F512" s="388" t="s">
        <v>90</v>
      </c>
      <c r="G512" s="97"/>
      <c r="H512" s="97"/>
      <c r="I512" s="97"/>
      <c r="J512" s="97"/>
      <c r="K512" s="97"/>
      <c r="L512" s="434"/>
      <c r="M512" s="372"/>
    </row>
    <row r="513" spans="2:13" x14ac:dyDescent="0.2">
      <c r="B513" s="410" t="s">
        <v>2277</v>
      </c>
      <c r="C513" s="388" t="s">
        <v>90</v>
      </c>
      <c r="D513" s="388" t="s">
        <v>90</v>
      </c>
      <c r="E513" s="388" t="s">
        <v>90</v>
      </c>
      <c r="F513" s="388" t="s">
        <v>90</v>
      </c>
      <c r="G513" s="97"/>
      <c r="H513" s="97"/>
      <c r="I513" s="97"/>
      <c r="J513" s="97"/>
      <c r="K513" s="97"/>
      <c r="L513" s="434"/>
      <c r="M513" s="372"/>
    </row>
    <row r="514" spans="2:13" x14ac:dyDescent="0.2">
      <c r="B514" s="410" t="s">
        <v>65</v>
      </c>
      <c r="C514" s="388" t="s">
        <v>90</v>
      </c>
      <c r="D514" s="388" t="s">
        <v>90</v>
      </c>
      <c r="E514" s="388" t="s">
        <v>90</v>
      </c>
      <c r="F514" s="388" t="s">
        <v>90</v>
      </c>
      <c r="G514" s="97"/>
      <c r="H514" s="97"/>
      <c r="I514" s="97"/>
      <c r="J514" s="97"/>
      <c r="K514" s="97"/>
      <c r="L514" s="434"/>
      <c r="M514" s="372"/>
    </row>
    <row r="515" spans="2:13" x14ac:dyDescent="0.2">
      <c r="B515" s="410" t="s">
        <v>2278</v>
      </c>
      <c r="C515" s="388" t="s">
        <v>90</v>
      </c>
      <c r="D515" s="388" t="s">
        <v>90</v>
      </c>
      <c r="E515" s="388" t="s">
        <v>90</v>
      </c>
      <c r="F515" s="388" t="s">
        <v>90</v>
      </c>
      <c r="G515" s="97"/>
      <c r="H515" s="97"/>
      <c r="I515" s="97"/>
      <c r="J515" s="97"/>
      <c r="K515" s="97"/>
      <c r="L515" s="434"/>
      <c r="M515" s="372"/>
    </row>
    <row r="516" spans="2:13" x14ac:dyDescent="0.2">
      <c r="B516" s="410" t="s">
        <v>67</v>
      </c>
      <c r="C516" s="388" t="s">
        <v>90</v>
      </c>
      <c r="D516" s="388" t="s">
        <v>90</v>
      </c>
      <c r="E516" s="388" t="s">
        <v>90</v>
      </c>
      <c r="F516" s="388" t="s">
        <v>90</v>
      </c>
      <c r="G516" s="97"/>
      <c r="H516" s="97"/>
      <c r="I516" s="97"/>
      <c r="J516" s="97"/>
      <c r="K516" s="97"/>
      <c r="L516" s="434"/>
      <c r="M516" s="372"/>
    </row>
    <row r="517" spans="2:13" x14ac:dyDescent="0.2">
      <c r="B517" s="410" t="s">
        <v>408</v>
      </c>
      <c r="C517" s="388" t="s">
        <v>90</v>
      </c>
      <c r="D517" s="388" t="s">
        <v>90</v>
      </c>
      <c r="E517" s="388" t="s">
        <v>90</v>
      </c>
      <c r="F517" s="388" t="s">
        <v>90</v>
      </c>
      <c r="G517" s="97"/>
      <c r="H517" s="97"/>
      <c r="I517" s="97"/>
      <c r="J517" s="97"/>
      <c r="K517" s="97"/>
      <c r="L517" s="434"/>
      <c r="M517" s="372"/>
    </row>
    <row r="518" spans="2:13" x14ac:dyDescent="0.2">
      <c r="B518" s="410" t="s">
        <v>409</v>
      </c>
      <c r="C518" s="388" t="s">
        <v>90</v>
      </c>
      <c r="D518" s="388" t="s">
        <v>90</v>
      </c>
      <c r="E518" s="388" t="s">
        <v>90</v>
      </c>
      <c r="F518" s="388" t="s">
        <v>90</v>
      </c>
      <c r="G518" s="97"/>
      <c r="H518" s="97"/>
      <c r="I518" s="97"/>
      <c r="J518" s="97"/>
      <c r="K518" s="97"/>
      <c r="L518" s="434"/>
      <c r="M518" s="372"/>
    </row>
    <row r="519" spans="2:13" x14ac:dyDescent="0.2">
      <c r="B519" s="410" t="s">
        <v>2279</v>
      </c>
      <c r="C519" s="388" t="s">
        <v>90</v>
      </c>
      <c r="D519" s="388" t="s">
        <v>90</v>
      </c>
      <c r="E519" s="388" t="s">
        <v>90</v>
      </c>
      <c r="F519" s="388" t="s">
        <v>90</v>
      </c>
      <c r="G519" s="97"/>
      <c r="H519" s="97"/>
      <c r="I519" s="97"/>
      <c r="J519" s="97"/>
      <c r="K519" s="97"/>
      <c r="L519" s="434"/>
      <c r="M519" s="372"/>
    </row>
    <row r="520" spans="2:13" x14ac:dyDescent="0.2">
      <c r="B520" s="410" t="s">
        <v>68</v>
      </c>
      <c r="C520" s="388" t="s">
        <v>90</v>
      </c>
      <c r="D520" s="388" t="s">
        <v>90</v>
      </c>
      <c r="E520" s="388" t="s">
        <v>90</v>
      </c>
      <c r="F520" s="388" t="s">
        <v>90</v>
      </c>
      <c r="G520" s="97"/>
      <c r="H520" s="97"/>
      <c r="I520" s="97"/>
      <c r="J520" s="97"/>
      <c r="K520" s="97"/>
      <c r="L520" s="434"/>
      <c r="M520" s="372"/>
    </row>
    <row r="521" spans="2:13" x14ac:dyDescent="0.2">
      <c r="B521" s="410" t="s">
        <v>414</v>
      </c>
      <c r="C521" s="388" t="s">
        <v>90</v>
      </c>
      <c r="D521" s="388" t="s">
        <v>90</v>
      </c>
      <c r="E521" s="388" t="s">
        <v>90</v>
      </c>
      <c r="F521" s="388" t="s">
        <v>90</v>
      </c>
      <c r="G521" s="97"/>
      <c r="H521" s="97"/>
      <c r="I521" s="97"/>
      <c r="J521" s="97"/>
      <c r="K521" s="97"/>
      <c r="L521" s="434"/>
      <c r="M521" s="372"/>
    </row>
    <row r="522" spans="2:13" x14ac:dyDescent="0.2">
      <c r="B522" s="410" t="s">
        <v>70</v>
      </c>
      <c r="C522" s="388" t="s">
        <v>90</v>
      </c>
      <c r="D522" s="388" t="s">
        <v>90</v>
      </c>
      <c r="E522" s="388" t="s">
        <v>90</v>
      </c>
      <c r="F522" s="388" t="s">
        <v>90</v>
      </c>
      <c r="G522" s="97"/>
      <c r="H522" s="97"/>
      <c r="I522" s="97"/>
      <c r="J522" s="97"/>
      <c r="K522" s="97"/>
      <c r="L522" s="434"/>
      <c r="M522" s="372"/>
    </row>
    <row r="523" spans="2:13" x14ac:dyDescent="0.2">
      <c r="B523" s="410" t="s">
        <v>71</v>
      </c>
      <c r="C523" s="388" t="s">
        <v>90</v>
      </c>
      <c r="D523" s="388" t="s">
        <v>90</v>
      </c>
      <c r="E523" s="388" t="s">
        <v>90</v>
      </c>
      <c r="F523" s="388" t="s">
        <v>90</v>
      </c>
      <c r="G523" s="97"/>
      <c r="H523" s="97"/>
      <c r="I523" s="97"/>
      <c r="J523" s="97"/>
      <c r="K523" s="97"/>
      <c r="L523" s="434"/>
      <c r="M523" s="372"/>
    </row>
    <row r="524" spans="2:13" x14ac:dyDescent="0.2">
      <c r="B524" s="410" t="s">
        <v>72</v>
      </c>
      <c r="C524" s="388" t="s">
        <v>90</v>
      </c>
      <c r="D524" s="388" t="s">
        <v>90</v>
      </c>
      <c r="E524" s="388" t="s">
        <v>90</v>
      </c>
      <c r="F524" s="388" t="s">
        <v>90</v>
      </c>
      <c r="G524" s="97"/>
      <c r="H524" s="97"/>
      <c r="I524" s="97"/>
      <c r="J524" s="97"/>
      <c r="K524" s="97"/>
      <c r="L524" s="434"/>
      <c r="M524" s="372"/>
    </row>
    <row r="525" spans="2:13" x14ac:dyDescent="0.2">
      <c r="B525" s="410" t="s">
        <v>73</v>
      </c>
      <c r="C525" s="388" t="s">
        <v>90</v>
      </c>
      <c r="D525" s="388" t="s">
        <v>90</v>
      </c>
      <c r="E525" s="388" t="s">
        <v>90</v>
      </c>
      <c r="F525" s="388" t="s">
        <v>90</v>
      </c>
      <c r="G525" s="97"/>
      <c r="H525" s="97"/>
      <c r="I525" s="97"/>
      <c r="J525" s="97"/>
      <c r="K525" s="97"/>
      <c r="L525" s="434"/>
      <c r="M525" s="372"/>
    </row>
    <row r="526" spans="2:13" x14ac:dyDescent="0.2">
      <c r="B526" s="410" t="s">
        <v>416</v>
      </c>
      <c r="C526" s="388" t="s">
        <v>90</v>
      </c>
      <c r="D526" s="388" t="s">
        <v>90</v>
      </c>
      <c r="E526" s="388" t="s">
        <v>90</v>
      </c>
      <c r="F526" s="388" t="s">
        <v>90</v>
      </c>
      <c r="G526" s="97"/>
      <c r="H526" s="97"/>
      <c r="I526" s="97"/>
      <c r="J526" s="97"/>
      <c r="K526" s="97"/>
      <c r="L526" s="434"/>
      <c r="M526" s="372"/>
    </row>
    <row r="527" spans="2:13" x14ac:dyDescent="0.2">
      <c r="B527" s="410" t="s">
        <v>74</v>
      </c>
      <c r="C527" s="388" t="s">
        <v>90</v>
      </c>
      <c r="D527" s="388" t="s">
        <v>90</v>
      </c>
      <c r="E527" s="388" t="s">
        <v>90</v>
      </c>
      <c r="F527" s="388" t="s">
        <v>90</v>
      </c>
      <c r="G527" s="97"/>
      <c r="H527" s="97"/>
      <c r="I527" s="97"/>
      <c r="J527" s="97"/>
      <c r="K527" s="97"/>
      <c r="L527" s="434"/>
      <c r="M527" s="372"/>
    </row>
    <row r="528" spans="2:13" x14ac:dyDescent="0.2">
      <c r="B528" s="410" t="s">
        <v>75</v>
      </c>
      <c r="C528" s="388" t="s">
        <v>90</v>
      </c>
      <c r="D528" s="388" t="s">
        <v>90</v>
      </c>
      <c r="E528" s="388" t="s">
        <v>90</v>
      </c>
      <c r="F528" s="388" t="s">
        <v>90</v>
      </c>
      <c r="G528" s="97"/>
      <c r="H528" s="97"/>
      <c r="I528" s="97"/>
      <c r="J528" s="97"/>
      <c r="K528" s="97"/>
      <c r="L528" s="434"/>
      <c r="M528" s="372"/>
    </row>
    <row r="529" spans="2:13" x14ac:dyDescent="0.2">
      <c r="B529" s="410" t="s">
        <v>2394</v>
      </c>
      <c r="C529" s="388" t="s">
        <v>90</v>
      </c>
      <c r="D529" s="388" t="s">
        <v>90</v>
      </c>
      <c r="E529" s="388" t="s">
        <v>90</v>
      </c>
      <c r="F529" s="388" t="s">
        <v>90</v>
      </c>
      <c r="G529" s="97"/>
      <c r="H529" s="97"/>
      <c r="I529" s="97"/>
      <c r="J529" s="97"/>
      <c r="K529" s="97"/>
      <c r="L529" s="434"/>
      <c r="M529" s="372"/>
    </row>
    <row r="530" spans="2:13" x14ac:dyDescent="0.2">
      <c r="B530" s="410" t="s">
        <v>417</v>
      </c>
      <c r="C530" s="388" t="s">
        <v>90</v>
      </c>
      <c r="D530" s="388" t="s">
        <v>90</v>
      </c>
      <c r="E530" s="388" t="s">
        <v>90</v>
      </c>
      <c r="F530" s="388" t="s">
        <v>90</v>
      </c>
      <c r="G530" s="97"/>
      <c r="H530" s="97"/>
      <c r="I530" s="97"/>
      <c r="J530" s="97"/>
      <c r="K530" s="97"/>
      <c r="L530" s="434"/>
      <c r="M530" s="372"/>
    </row>
    <row r="531" spans="2:13" x14ac:dyDescent="0.2">
      <c r="B531" s="410" t="s">
        <v>418</v>
      </c>
      <c r="C531" s="388" t="s">
        <v>90</v>
      </c>
      <c r="D531" s="388" t="s">
        <v>90</v>
      </c>
      <c r="E531" s="388" t="s">
        <v>90</v>
      </c>
      <c r="F531" s="388" t="s">
        <v>90</v>
      </c>
      <c r="G531" s="97"/>
      <c r="H531" s="97"/>
      <c r="I531" s="97"/>
      <c r="J531" s="97"/>
      <c r="K531" s="97"/>
      <c r="L531" s="434"/>
      <c r="M531" s="372"/>
    </row>
    <row r="532" spans="2:13" x14ac:dyDescent="0.2">
      <c r="B532" s="410" t="s">
        <v>419</v>
      </c>
      <c r="C532" s="388" t="s">
        <v>90</v>
      </c>
      <c r="D532" s="388" t="s">
        <v>90</v>
      </c>
      <c r="E532" s="388" t="s">
        <v>90</v>
      </c>
      <c r="F532" s="388" t="s">
        <v>90</v>
      </c>
      <c r="G532" s="97"/>
      <c r="H532" s="97"/>
      <c r="I532" s="97"/>
      <c r="J532" s="97"/>
      <c r="K532" s="97"/>
      <c r="L532" s="434"/>
      <c r="M532" s="372"/>
    </row>
    <row r="533" spans="2:13" x14ac:dyDescent="0.2">
      <c r="B533" s="410" t="s">
        <v>420</v>
      </c>
      <c r="C533" s="388" t="s">
        <v>90</v>
      </c>
      <c r="D533" s="388" t="s">
        <v>90</v>
      </c>
      <c r="E533" s="388" t="s">
        <v>90</v>
      </c>
      <c r="F533" s="388" t="s">
        <v>90</v>
      </c>
      <c r="G533" s="97"/>
      <c r="H533" s="97"/>
      <c r="I533" s="97"/>
      <c r="J533" s="97"/>
      <c r="K533" s="97"/>
      <c r="L533" s="434"/>
      <c r="M533" s="372"/>
    </row>
    <row r="534" spans="2:13" x14ac:dyDescent="0.2">
      <c r="B534" s="410" t="s">
        <v>2280</v>
      </c>
      <c r="C534" s="388" t="s">
        <v>90</v>
      </c>
      <c r="D534" s="388" t="s">
        <v>90</v>
      </c>
      <c r="E534" s="388" t="s">
        <v>90</v>
      </c>
      <c r="F534" s="388" t="s">
        <v>90</v>
      </c>
      <c r="G534" s="97"/>
      <c r="H534" s="97"/>
      <c r="I534" s="97"/>
      <c r="J534" s="97"/>
      <c r="K534" s="97"/>
      <c r="L534" s="434"/>
      <c r="M534" s="372"/>
    </row>
    <row r="535" spans="2:13" x14ac:dyDescent="0.2">
      <c r="B535" s="410" t="s">
        <v>77</v>
      </c>
      <c r="C535" s="388" t="s">
        <v>90</v>
      </c>
      <c r="D535" s="388" t="s">
        <v>90</v>
      </c>
      <c r="E535" s="388" t="s">
        <v>90</v>
      </c>
      <c r="F535" s="388" t="s">
        <v>90</v>
      </c>
      <c r="G535" s="97"/>
      <c r="H535" s="97"/>
      <c r="I535" s="97"/>
      <c r="J535" s="97"/>
      <c r="K535" s="97"/>
      <c r="L535" s="434"/>
      <c r="M535" s="372"/>
    </row>
    <row r="536" spans="2:13" x14ac:dyDescent="0.2">
      <c r="B536" s="410" t="s">
        <v>78</v>
      </c>
      <c r="C536" s="388" t="s">
        <v>90</v>
      </c>
      <c r="D536" s="388" t="s">
        <v>90</v>
      </c>
      <c r="E536" s="388" t="s">
        <v>90</v>
      </c>
      <c r="F536" s="388" t="s">
        <v>90</v>
      </c>
      <c r="G536" s="97"/>
      <c r="H536" s="97"/>
      <c r="I536" s="97"/>
      <c r="J536" s="97"/>
      <c r="K536" s="97"/>
      <c r="L536" s="434"/>
      <c r="M536" s="372"/>
    </row>
    <row r="537" spans="2:13" x14ac:dyDescent="0.2">
      <c r="B537" s="410" t="s">
        <v>2281</v>
      </c>
      <c r="C537" s="388" t="s">
        <v>90</v>
      </c>
      <c r="D537" s="388" t="s">
        <v>90</v>
      </c>
      <c r="E537" s="388" t="s">
        <v>90</v>
      </c>
      <c r="F537" s="388" t="s">
        <v>90</v>
      </c>
      <c r="G537" s="97"/>
      <c r="H537" s="97"/>
      <c r="I537" s="97"/>
      <c r="J537" s="97"/>
      <c r="K537" s="97"/>
      <c r="L537" s="434"/>
      <c r="M537" s="372"/>
    </row>
    <row r="538" spans="2:13" x14ac:dyDescent="0.2">
      <c r="B538" s="410" t="s">
        <v>79</v>
      </c>
      <c r="C538" s="388" t="s">
        <v>90</v>
      </c>
      <c r="D538" s="388" t="s">
        <v>90</v>
      </c>
      <c r="E538" s="388" t="s">
        <v>90</v>
      </c>
      <c r="F538" s="388" t="s">
        <v>90</v>
      </c>
      <c r="G538" s="97"/>
      <c r="H538" s="97"/>
      <c r="I538" s="97"/>
      <c r="J538" s="97"/>
      <c r="K538" s="97"/>
      <c r="L538" s="434"/>
      <c r="M538" s="372"/>
    </row>
    <row r="539" spans="2:13" x14ac:dyDescent="0.2">
      <c r="B539" s="410" t="s">
        <v>423</v>
      </c>
      <c r="C539" s="388" t="s">
        <v>90</v>
      </c>
      <c r="D539" s="388" t="s">
        <v>90</v>
      </c>
      <c r="E539" s="388" t="s">
        <v>90</v>
      </c>
      <c r="F539" s="388" t="s">
        <v>90</v>
      </c>
      <c r="G539" s="97"/>
      <c r="H539" s="97"/>
      <c r="I539" s="97"/>
      <c r="J539" s="97"/>
      <c r="K539" s="97"/>
      <c r="L539" s="434"/>
      <c r="M539" s="372"/>
    </row>
    <row r="540" spans="2:13" x14ac:dyDescent="0.2">
      <c r="B540" s="410" t="s">
        <v>80</v>
      </c>
      <c r="C540" s="388" t="s">
        <v>90</v>
      </c>
      <c r="D540" s="388" t="s">
        <v>90</v>
      </c>
      <c r="E540" s="388" t="s">
        <v>90</v>
      </c>
      <c r="F540" s="388" t="s">
        <v>90</v>
      </c>
      <c r="G540" s="97"/>
      <c r="H540" s="97"/>
      <c r="I540" s="97"/>
      <c r="J540" s="97"/>
      <c r="K540" s="97"/>
      <c r="L540" s="434"/>
      <c r="M540" s="372"/>
    </row>
    <row r="541" spans="2:13" x14ac:dyDescent="0.2">
      <c r="B541" s="410" t="s">
        <v>2282</v>
      </c>
      <c r="C541" s="388" t="s">
        <v>90</v>
      </c>
      <c r="D541" s="388" t="s">
        <v>90</v>
      </c>
      <c r="E541" s="388" t="s">
        <v>90</v>
      </c>
      <c r="F541" s="388" t="s">
        <v>90</v>
      </c>
      <c r="G541" s="97"/>
      <c r="H541" s="97"/>
      <c r="I541" s="97"/>
      <c r="J541" s="97"/>
      <c r="K541" s="97"/>
      <c r="L541" s="434"/>
      <c r="M541" s="372"/>
    </row>
    <row r="542" spans="2:13" x14ac:dyDescent="0.2">
      <c r="B542" s="410" t="s">
        <v>2283</v>
      </c>
      <c r="C542" s="388" t="s">
        <v>90</v>
      </c>
      <c r="D542" s="388" t="s">
        <v>90</v>
      </c>
      <c r="E542" s="388" t="s">
        <v>90</v>
      </c>
      <c r="F542" s="388" t="s">
        <v>90</v>
      </c>
      <c r="G542" s="97"/>
      <c r="H542" s="97"/>
      <c r="I542" s="97"/>
      <c r="J542" s="97"/>
      <c r="K542" s="97"/>
      <c r="L542" s="434"/>
      <c r="M542" s="372"/>
    </row>
    <row r="543" spans="2:13" x14ac:dyDescent="0.2">
      <c r="B543" s="410" t="s">
        <v>2284</v>
      </c>
      <c r="C543" s="388" t="s">
        <v>90</v>
      </c>
      <c r="D543" s="388" t="s">
        <v>90</v>
      </c>
      <c r="E543" s="388" t="s">
        <v>90</v>
      </c>
      <c r="F543" s="388" t="s">
        <v>90</v>
      </c>
      <c r="G543" s="97"/>
      <c r="H543" s="97"/>
      <c r="I543" s="97"/>
      <c r="J543" s="97"/>
      <c r="K543" s="97"/>
      <c r="L543" s="434"/>
      <c r="M543" s="372"/>
    </row>
    <row r="544" spans="2:13" x14ac:dyDescent="0.2">
      <c r="B544" s="410" t="s">
        <v>2285</v>
      </c>
      <c r="C544" s="388" t="s">
        <v>90</v>
      </c>
      <c r="D544" s="388" t="s">
        <v>90</v>
      </c>
      <c r="E544" s="388" t="s">
        <v>90</v>
      </c>
      <c r="F544" s="388" t="s">
        <v>90</v>
      </c>
      <c r="G544" s="97"/>
      <c r="H544" s="97"/>
      <c r="I544" s="97"/>
      <c r="J544" s="97"/>
      <c r="K544" s="97"/>
      <c r="L544" s="434"/>
      <c r="M544" s="372"/>
    </row>
    <row r="545" spans="2:13" x14ac:dyDescent="0.2">
      <c r="B545" s="410" t="s">
        <v>2286</v>
      </c>
      <c r="C545" s="388" t="s">
        <v>90</v>
      </c>
      <c r="D545" s="388" t="s">
        <v>90</v>
      </c>
      <c r="E545" s="388" t="s">
        <v>90</v>
      </c>
      <c r="F545" s="388" t="s">
        <v>90</v>
      </c>
      <c r="G545" s="97"/>
      <c r="H545" s="97"/>
      <c r="I545" s="97"/>
      <c r="J545" s="97"/>
      <c r="K545" s="97"/>
      <c r="L545" s="434"/>
      <c r="M545" s="372"/>
    </row>
    <row r="546" spans="2:13" x14ac:dyDescent="0.2">
      <c r="B546" s="410" t="s">
        <v>82</v>
      </c>
      <c r="C546" s="388" t="s">
        <v>90</v>
      </c>
      <c r="D546" s="388" t="s">
        <v>90</v>
      </c>
      <c r="E546" s="388" t="s">
        <v>90</v>
      </c>
      <c r="F546" s="388" t="s">
        <v>90</v>
      </c>
      <c r="G546" s="97"/>
      <c r="H546" s="97"/>
      <c r="I546" s="97"/>
      <c r="J546" s="97"/>
      <c r="K546" s="97"/>
      <c r="L546" s="434"/>
      <c r="M546" s="372"/>
    </row>
    <row r="547" spans="2:13" x14ac:dyDescent="0.2">
      <c r="B547" s="410" t="s">
        <v>179</v>
      </c>
      <c r="C547" s="388" t="s">
        <v>90</v>
      </c>
      <c r="D547" s="388" t="s">
        <v>90</v>
      </c>
      <c r="E547" s="388" t="s">
        <v>90</v>
      </c>
      <c r="F547" s="388" t="s">
        <v>90</v>
      </c>
      <c r="G547" s="97"/>
      <c r="H547" s="97"/>
      <c r="I547" s="97"/>
      <c r="J547" s="97"/>
      <c r="K547" s="97"/>
      <c r="L547" s="434"/>
      <c r="M547" s="372"/>
    </row>
    <row r="548" spans="2:13" x14ac:dyDescent="0.2">
      <c r="B548" s="410" t="s">
        <v>96</v>
      </c>
      <c r="C548" s="388" t="s">
        <v>90</v>
      </c>
      <c r="D548" s="388" t="s">
        <v>90</v>
      </c>
      <c r="E548" s="388" t="s">
        <v>90</v>
      </c>
      <c r="F548" s="388" t="s">
        <v>90</v>
      </c>
      <c r="G548" s="97"/>
      <c r="H548" s="97"/>
      <c r="I548" s="97"/>
      <c r="J548" s="97"/>
      <c r="K548" s="97"/>
      <c r="L548" s="434"/>
      <c r="M548" s="372"/>
    </row>
    <row r="549" spans="2:13" x14ac:dyDescent="0.2">
      <c r="B549" s="410" t="s">
        <v>196</v>
      </c>
      <c r="C549" s="388" t="s">
        <v>90</v>
      </c>
      <c r="D549" s="388" t="s">
        <v>90</v>
      </c>
      <c r="E549" s="388" t="s">
        <v>90</v>
      </c>
      <c r="F549" s="388" t="s">
        <v>90</v>
      </c>
      <c r="G549" s="97"/>
      <c r="H549" s="97"/>
      <c r="I549" s="97"/>
      <c r="J549" s="97"/>
      <c r="K549" s="97"/>
      <c r="L549" s="434"/>
      <c r="M549" s="372"/>
    </row>
    <row r="550" spans="2:13" x14ac:dyDescent="0.2">
      <c r="B550" s="410" t="s">
        <v>198</v>
      </c>
      <c r="C550" s="388" t="s">
        <v>90</v>
      </c>
      <c r="D550" s="388" t="s">
        <v>90</v>
      </c>
      <c r="E550" s="388" t="s">
        <v>90</v>
      </c>
      <c r="F550" s="388" t="s">
        <v>90</v>
      </c>
      <c r="G550" s="97"/>
      <c r="H550" s="97"/>
      <c r="I550" s="97"/>
      <c r="J550" s="97"/>
      <c r="K550" s="97"/>
      <c r="L550" s="434"/>
      <c r="M550" s="372"/>
    </row>
    <row r="551" spans="2:13" x14ac:dyDescent="0.2">
      <c r="B551" s="410" t="s">
        <v>425</v>
      </c>
      <c r="C551" s="388" t="s">
        <v>90</v>
      </c>
      <c r="D551" s="388" t="s">
        <v>90</v>
      </c>
      <c r="E551" s="388" t="s">
        <v>90</v>
      </c>
      <c r="F551" s="388" t="s">
        <v>90</v>
      </c>
      <c r="G551" s="97"/>
      <c r="H551" s="97"/>
      <c r="I551" s="97"/>
      <c r="J551" s="97"/>
      <c r="K551" s="97"/>
      <c r="L551" s="434"/>
      <c r="M551" s="372"/>
    </row>
    <row r="552" spans="2:13" x14ac:dyDescent="0.2">
      <c r="B552" s="410" t="s">
        <v>87</v>
      </c>
      <c r="C552" s="388" t="s">
        <v>90</v>
      </c>
      <c r="D552" s="388" t="s">
        <v>90</v>
      </c>
      <c r="E552" s="388" t="s">
        <v>90</v>
      </c>
      <c r="F552" s="388" t="s">
        <v>90</v>
      </c>
      <c r="G552" s="97"/>
      <c r="H552" s="97"/>
      <c r="I552" s="97"/>
      <c r="J552" s="97"/>
      <c r="K552" s="97"/>
      <c r="L552" s="434"/>
      <c r="M552" s="372"/>
    </row>
    <row r="553" spans="2:13" x14ac:dyDescent="0.2">
      <c r="B553" s="410" t="s">
        <v>2390</v>
      </c>
      <c r="C553" s="98" t="s">
        <v>90</v>
      </c>
      <c r="D553" s="98" t="s">
        <v>90</v>
      </c>
      <c r="E553" s="98" t="s">
        <v>90</v>
      </c>
      <c r="F553" s="388" t="s">
        <v>90</v>
      </c>
      <c r="G553" s="97"/>
      <c r="H553" s="97"/>
      <c r="I553" s="97"/>
      <c r="J553" s="97"/>
      <c r="K553" s="97"/>
      <c r="L553" s="66"/>
      <c r="M553" s="372"/>
    </row>
    <row r="554" spans="2:13" x14ac:dyDescent="0.2">
      <c r="B554" s="410" t="s">
        <v>20</v>
      </c>
      <c r="C554" s="388" t="s">
        <v>90</v>
      </c>
      <c r="D554" s="388" t="s">
        <v>90</v>
      </c>
      <c r="E554" s="388" t="s">
        <v>90</v>
      </c>
      <c r="F554" s="388" t="s">
        <v>90</v>
      </c>
      <c r="G554" s="97"/>
      <c r="H554" s="97"/>
      <c r="I554" s="97"/>
      <c r="J554" s="97"/>
      <c r="K554" s="97"/>
      <c r="L554" s="434"/>
      <c r="M554" s="372"/>
    </row>
    <row r="555" spans="2:13" x14ac:dyDescent="0.2">
      <c r="B555" s="410" t="s">
        <v>53</v>
      </c>
      <c r="C555" s="388" t="s">
        <v>90</v>
      </c>
      <c r="D555" s="388" t="s">
        <v>90</v>
      </c>
      <c r="E555" s="388" t="s">
        <v>90</v>
      </c>
      <c r="F555" s="388" t="s">
        <v>90</v>
      </c>
      <c r="G555" s="97"/>
      <c r="H555" s="97"/>
      <c r="I555" s="97"/>
      <c r="J555" s="97"/>
      <c r="K555" s="97"/>
      <c r="L555" s="434"/>
      <c r="M555" s="372"/>
    </row>
    <row r="556" spans="2:13" x14ac:dyDescent="0.2">
      <c r="B556" s="410" t="s">
        <v>54</v>
      </c>
      <c r="C556" s="388" t="s">
        <v>90</v>
      </c>
      <c r="D556" s="388" t="s">
        <v>90</v>
      </c>
      <c r="E556" s="388" t="s">
        <v>90</v>
      </c>
      <c r="F556" s="388" t="s">
        <v>90</v>
      </c>
      <c r="G556" s="97"/>
      <c r="H556" s="97"/>
      <c r="I556" s="97"/>
      <c r="J556" s="97"/>
      <c r="K556" s="97"/>
      <c r="L556" s="434"/>
      <c r="M556" s="372"/>
    </row>
    <row r="557" spans="2:13" x14ac:dyDescent="0.2">
      <c r="B557" s="410" t="s">
        <v>401</v>
      </c>
      <c r="C557" s="388" t="s">
        <v>90</v>
      </c>
      <c r="D557" s="388" t="s">
        <v>90</v>
      </c>
      <c r="E557" s="388" t="s">
        <v>90</v>
      </c>
      <c r="F557" s="388" t="s">
        <v>90</v>
      </c>
      <c r="G557" s="97"/>
      <c r="H557" s="97"/>
      <c r="I557" s="97"/>
      <c r="J557" s="97"/>
      <c r="K557" s="97"/>
      <c r="L557" s="434"/>
      <c r="M557" s="372"/>
    </row>
    <row r="558" spans="2:13" x14ac:dyDescent="0.2">
      <c r="B558" s="410" t="s">
        <v>361</v>
      </c>
      <c r="C558" s="388" t="s">
        <v>90</v>
      </c>
      <c r="D558" s="388" t="s">
        <v>90</v>
      </c>
      <c r="E558" s="388" t="s">
        <v>90</v>
      </c>
      <c r="F558" s="388" t="s">
        <v>90</v>
      </c>
      <c r="G558" s="97"/>
      <c r="H558" s="97"/>
      <c r="I558" s="97"/>
      <c r="J558" s="97"/>
      <c r="K558" s="97"/>
      <c r="L558" s="434"/>
      <c r="M558" s="372"/>
    </row>
    <row r="559" spans="2:13" x14ac:dyDescent="0.2">
      <c r="B559" s="410" t="s">
        <v>404</v>
      </c>
      <c r="C559" s="388" t="s">
        <v>90</v>
      </c>
      <c r="D559" s="388" t="s">
        <v>90</v>
      </c>
      <c r="E559" s="388" t="s">
        <v>90</v>
      </c>
      <c r="F559" s="388" t="s">
        <v>90</v>
      </c>
      <c r="G559" s="97"/>
      <c r="H559" s="97"/>
      <c r="I559" s="97"/>
      <c r="J559" s="97"/>
      <c r="K559" s="97"/>
      <c r="L559" s="434"/>
      <c r="M559" s="372"/>
    </row>
    <row r="560" spans="2:13" x14ac:dyDescent="0.2">
      <c r="B560" s="410" t="s">
        <v>405</v>
      </c>
      <c r="C560" s="388" t="s">
        <v>90</v>
      </c>
      <c r="D560" s="388" t="s">
        <v>90</v>
      </c>
      <c r="E560" s="388" t="s">
        <v>90</v>
      </c>
      <c r="F560" s="388" t="s">
        <v>90</v>
      </c>
      <c r="G560" s="97"/>
      <c r="H560" s="97"/>
      <c r="I560" s="97"/>
      <c r="J560" s="97"/>
      <c r="K560" s="97"/>
      <c r="L560" s="434"/>
      <c r="M560" s="372"/>
    </row>
    <row r="561" spans="2:13" x14ac:dyDescent="0.2">
      <c r="B561" s="410" t="s">
        <v>88</v>
      </c>
      <c r="C561" s="388" t="s">
        <v>90</v>
      </c>
      <c r="D561" s="388" t="s">
        <v>90</v>
      </c>
      <c r="E561" s="388" t="s">
        <v>90</v>
      </c>
      <c r="F561" s="388" t="s">
        <v>90</v>
      </c>
      <c r="G561" s="97"/>
      <c r="H561" s="97"/>
      <c r="I561" s="97"/>
      <c r="J561" s="97"/>
      <c r="K561" s="97"/>
      <c r="L561" s="434"/>
      <c r="M561" s="372"/>
    </row>
    <row r="562" spans="2:13" x14ac:dyDescent="0.2">
      <c r="B562" s="410" t="s">
        <v>2287</v>
      </c>
      <c r="C562" s="388" t="s">
        <v>90</v>
      </c>
      <c r="D562" s="388" t="s">
        <v>90</v>
      </c>
      <c r="E562" s="388" t="s">
        <v>90</v>
      </c>
      <c r="F562" s="388" t="s">
        <v>90</v>
      </c>
      <c r="G562" s="97"/>
      <c r="H562" s="97"/>
      <c r="I562" s="97"/>
      <c r="J562" s="97"/>
      <c r="K562" s="97"/>
      <c r="L562" s="434"/>
      <c r="M562" s="372"/>
    </row>
    <row r="563" spans="2:13" x14ac:dyDescent="0.2">
      <c r="B563" s="410" t="s">
        <v>55</v>
      </c>
      <c r="C563" s="388" t="s">
        <v>90</v>
      </c>
      <c r="D563" s="388" t="s">
        <v>90</v>
      </c>
      <c r="E563" s="388" t="s">
        <v>90</v>
      </c>
      <c r="F563" s="388" t="s">
        <v>90</v>
      </c>
      <c r="G563" s="97"/>
      <c r="H563" s="97"/>
      <c r="I563" s="97"/>
      <c r="J563" s="97"/>
      <c r="K563" s="97"/>
      <c r="L563" s="434"/>
      <c r="M563" s="372"/>
    </row>
    <row r="564" spans="2:13" x14ac:dyDescent="0.2">
      <c r="B564" s="410" t="s">
        <v>91</v>
      </c>
      <c r="C564" s="388" t="s">
        <v>90</v>
      </c>
      <c r="D564" s="388" t="s">
        <v>90</v>
      </c>
      <c r="E564" s="388" t="s">
        <v>90</v>
      </c>
      <c r="F564" s="388" t="s">
        <v>90</v>
      </c>
      <c r="G564" s="97"/>
      <c r="H564" s="97"/>
      <c r="I564" s="97"/>
      <c r="J564" s="97"/>
      <c r="K564" s="97"/>
      <c r="L564" s="434"/>
      <c r="M564" s="372"/>
    </row>
    <row r="565" spans="2:13" x14ac:dyDescent="0.2">
      <c r="B565" s="410" t="s">
        <v>92</v>
      </c>
      <c r="C565" s="388" t="s">
        <v>90</v>
      </c>
      <c r="D565" s="388" t="s">
        <v>90</v>
      </c>
      <c r="E565" s="388" t="s">
        <v>90</v>
      </c>
      <c r="F565" s="388" t="s">
        <v>90</v>
      </c>
      <c r="G565" s="97"/>
      <c r="H565" s="97"/>
      <c r="I565" s="97"/>
      <c r="J565" s="97"/>
      <c r="K565" s="97"/>
      <c r="L565" s="434"/>
      <c r="M565" s="372"/>
    </row>
    <row r="566" spans="2:13" x14ac:dyDescent="0.2">
      <c r="B566" s="410" t="s">
        <v>56</v>
      </c>
      <c r="C566" s="388" t="s">
        <v>90</v>
      </c>
      <c r="D566" s="388" t="s">
        <v>90</v>
      </c>
      <c r="E566" s="388" t="s">
        <v>90</v>
      </c>
      <c r="F566" s="388" t="s">
        <v>90</v>
      </c>
      <c r="G566" s="97"/>
      <c r="H566" s="97"/>
      <c r="I566" s="97"/>
      <c r="J566" s="97"/>
      <c r="K566" s="97"/>
      <c r="L566" s="434"/>
      <c r="M566" s="372"/>
    </row>
    <row r="567" spans="2:13" x14ac:dyDescent="0.2">
      <c r="B567" s="410" t="s">
        <v>57</v>
      </c>
      <c r="C567" s="388" t="s">
        <v>90</v>
      </c>
      <c r="D567" s="388" t="s">
        <v>90</v>
      </c>
      <c r="E567" s="388" t="s">
        <v>90</v>
      </c>
      <c r="F567" s="388" t="s">
        <v>90</v>
      </c>
      <c r="G567" s="97"/>
      <c r="H567" s="97"/>
      <c r="I567" s="97"/>
      <c r="J567" s="97"/>
      <c r="K567" s="97"/>
      <c r="L567" s="434"/>
      <c r="M567" s="372"/>
    </row>
    <row r="568" spans="2:13" x14ac:dyDescent="0.2">
      <c r="B568" s="410" t="s">
        <v>58</v>
      </c>
      <c r="C568" s="388" t="s">
        <v>90</v>
      </c>
      <c r="D568" s="388" t="s">
        <v>90</v>
      </c>
      <c r="E568" s="388" t="s">
        <v>90</v>
      </c>
      <c r="F568" s="388" t="s">
        <v>90</v>
      </c>
      <c r="G568" s="97"/>
      <c r="H568" s="97"/>
      <c r="I568" s="97"/>
      <c r="J568" s="97"/>
      <c r="K568" s="97"/>
      <c r="L568" s="434"/>
      <c r="M568" s="372"/>
    </row>
    <row r="569" spans="2:13" x14ac:dyDescent="0.2">
      <c r="B569" s="410" t="s">
        <v>59</v>
      </c>
      <c r="C569" s="388" t="s">
        <v>90</v>
      </c>
      <c r="D569" s="388" t="s">
        <v>90</v>
      </c>
      <c r="E569" s="388" t="s">
        <v>90</v>
      </c>
      <c r="F569" s="388" t="s">
        <v>90</v>
      </c>
      <c r="G569" s="97"/>
      <c r="H569" s="97"/>
      <c r="I569" s="97"/>
      <c r="J569" s="97"/>
      <c r="K569" s="97"/>
      <c r="L569" s="434"/>
      <c r="M569" s="372"/>
    </row>
    <row r="570" spans="2:13" x14ac:dyDescent="0.2">
      <c r="B570" s="410" t="s">
        <v>25</v>
      </c>
      <c r="C570" s="388" t="s">
        <v>90</v>
      </c>
      <c r="D570" s="388" t="s">
        <v>90</v>
      </c>
      <c r="E570" s="388" t="s">
        <v>90</v>
      </c>
      <c r="F570" s="388" t="s">
        <v>90</v>
      </c>
      <c r="G570" s="97"/>
      <c r="H570" s="97"/>
      <c r="I570" s="97"/>
      <c r="J570" s="97"/>
      <c r="K570" s="97"/>
      <c r="L570" s="434"/>
      <c r="M570" s="372"/>
    </row>
    <row r="571" spans="2:13" x14ac:dyDescent="0.2">
      <c r="B571" s="410" t="s">
        <v>412</v>
      </c>
      <c r="C571" s="388" t="s">
        <v>90</v>
      </c>
      <c r="D571" s="388" t="s">
        <v>90</v>
      </c>
      <c r="E571" s="388" t="s">
        <v>90</v>
      </c>
      <c r="F571" s="388" t="s">
        <v>90</v>
      </c>
      <c r="G571" s="97"/>
      <c r="H571" s="97"/>
      <c r="I571" s="97"/>
      <c r="J571" s="97"/>
      <c r="K571" s="97"/>
      <c r="L571" s="434"/>
      <c r="M571" s="372"/>
    </row>
    <row r="572" spans="2:13" x14ac:dyDescent="0.2">
      <c r="B572" s="410" t="s">
        <v>415</v>
      </c>
      <c r="C572" s="388" t="s">
        <v>90</v>
      </c>
      <c r="D572" s="388" t="s">
        <v>90</v>
      </c>
      <c r="E572" s="388" t="s">
        <v>90</v>
      </c>
      <c r="F572" s="388" t="s">
        <v>90</v>
      </c>
      <c r="G572" s="97"/>
      <c r="H572" s="97"/>
      <c r="I572" s="97"/>
      <c r="J572" s="97"/>
      <c r="K572" s="97"/>
      <c r="L572" s="434"/>
      <c r="M572" s="372"/>
    </row>
    <row r="573" spans="2:13" x14ac:dyDescent="0.2">
      <c r="B573" s="410" t="s">
        <v>93</v>
      </c>
      <c r="C573" s="388" t="s">
        <v>90</v>
      </c>
      <c r="D573" s="388" t="s">
        <v>90</v>
      </c>
      <c r="E573" s="388" t="s">
        <v>90</v>
      </c>
      <c r="F573" s="388" t="s">
        <v>90</v>
      </c>
      <c r="G573" s="97"/>
      <c r="H573" s="97"/>
      <c r="I573" s="97"/>
      <c r="J573" s="97"/>
      <c r="K573" s="97"/>
      <c r="L573" s="434"/>
      <c r="M573" s="372"/>
    </row>
    <row r="574" spans="2:13" x14ac:dyDescent="0.2">
      <c r="B574" s="410" t="s">
        <v>94</v>
      </c>
      <c r="C574" s="388" t="s">
        <v>90</v>
      </c>
      <c r="D574" s="388" t="s">
        <v>90</v>
      </c>
      <c r="E574" s="388" t="s">
        <v>90</v>
      </c>
      <c r="F574" s="388" t="s">
        <v>90</v>
      </c>
      <c r="G574" s="97"/>
      <c r="H574" s="97"/>
      <c r="I574" s="97"/>
      <c r="J574" s="97"/>
      <c r="K574" s="97"/>
      <c r="L574" s="434"/>
      <c r="M574" s="372"/>
    </row>
    <row r="575" spans="2:13" x14ac:dyDescent="0.2">
      <c r="B575" s="410" t="s">
        <v>2288</v>
      </c>
      <c r="C575" s="388" t="s">
        <v>90</v>
      </c>
      <c r="D575" s="388" t="s">
        <v>90</v>
      </c>
      <c r="E575" s="388" t="s">
        <v>90</v>
      </c>
      <c r="F575" s="388" t="s">
        <v>90</v>
      </c>
      <c r="G575" s="97"/>
      <c r="H575" s="97"/>
      <c r="I575" s="97"/>
      <c r="J575" s="97"/>
      <c r="K575" s="97"/>
      <c r="L575" s="434"/>
      <c r="M575" s="372"/>
    </row>
    <row r="576" spans="2:13" x14ac:dyDescent="0.2">
      <c r="B576" s="410" t="s">
        <v>2289</v>
      </c>
      <c r="C576" s="388" t="s">
        <v>90</v>
      </c>
      <c r="D576" s="388" t="s">
        <v>90</v>
      </c>
      <c r="E576" s="388" t="s">
        <v>90</v>
      </c>
      <c r="F576" s="388" t="s">
        <v>90</v>
      </c>
      <c r="G576" s="97"/>
      <c r="H576" s="97"/>
      <c r="I576" s="97"/>
      <c r="J576" s="97"/>
      <c r="K576" s="97"/>
      <c r="L576" s="434"/>
      <c r="M576" s="372"/>
    </row>
    <row r="577" spans="2:13" x14ac:dyDescent="0.2">
      <c r="B577" s="410" t="s">
        <v>2290</v>
      </c>
      <c r="C577" s="388" t="s">
        <v>90</v>
      </c>
      <c r="D577" s="388" t="s">
        <v>90</v>
      </c>
      <c r="E577" s="388" t="s">
        <v>90</v>
      </c>
      <c r="F577" s="388" t="s">
        <v>90</v>
      </c>
      <c r="G577" s="97"/>
      <c r="H577" s="97"/>
      <c r="I577" s="97"/>
      <c r="J577" s="97"/>
      <c r="K577" s="97"/>
      <c r="L577" s="434"/>
      <c r="M577" s="372"/>
    </row>
    <row r="578" spans="2:13" x14ac:dyDescent="0.2">
      <c r="B578" s="410" t="s">
        <v>17</v>
      </c>
      <c r="C578" s="388" t="s">
        <v>90</v>
      </c>
      <c r="D578" s="388" t="s">
        <v>90</v>
      </c>
      <c r="E578" s="388" t="s">
        <v>90</v>
      </c>
      <c r="F578" s="388" t="s">
        <v>90</v>
      </c>
      <c r="G578" s="97"/>
      <c r="H578" s="97"/>
      <c r="I578" s="97"/>
      <c r="J578" s="97"/>
      <c r="K578" s="97"/>
      <c r="L578" s="434"/>
      <c r="M578" s="372"/>
    </row>
    <row r="579" spans="2:13" x14ac:dyDescent="0.2">
      <c r="B579" s="410" t="s">
        <v>18</v>
      </c>
      <c r="C579" s="388" t="s">
        <v>90</v>
      </c>
      <c r="D579" s="388" t="s">
        <v>90</v>
      </c>
      <c r="E579" s="388" t="s">
        <v>90</v>
      </c>
      <c r="F579" s="388" t="s">
        <v>90</v>
      </c>
      <c r="G579" s="97"/>
      <c r="H579" s="97"/>
      <c r="I579" s="97"/>
      <c r="J579" s="97"/>
      <c r="K579" s="97"/>
      <c r="L579" s="434"/>
      <c r="M579" s="372"/>
    </row>
    <row r="580" spans="2:13" x14ac:dyDescent="0.2">
      <c r="B580" s="410" t="s">
        <v>3</v>
      </c>
      <c r="C580" s="388" t="s">
        <v>90</v>
      </c>
      <c r="D580" s="388" t="s">
        <v>90</v>
      </c>
      <c r="E580" s="388" t="s">
        <v>90</v>
      </c>
      <c r="F580" s="388" t="s">
        <v>90</v>
      </c>
      <c r="G580" s="97"/>
      <c r="H580" s="97"/>
      <c r="I580" s="97"/>
      <c r="J580" s="97"/>
      <c r="K580" s="97"/>
      <c r="L580" s="434"/>
      <c r="M580" s="372"/>
    </row>
    <row r="581" spans="2:13" x14ac:dyDescent="0.2">
      <c r="B581" s="410" t="s">
        <v>26</v>
      </c>
      <c r="C581" s="388" t="s">
        <v>90</v>
      </c>
      <c r="D581" s="388" t="s">
        <v>90</v>
      </c>
      <c r="E581" s="388" t="s">
        <v>90</v>
      </c>
      <c r="F581" s="388" t="s">
        <v>90</v>
      </c>
      <c r="G581" s="97"/>
      <c r="H581" s="97"/>
      <c r="I581" s="97"/>
      <c r="J581" s="97"/>
      <c r="K581" s="97"/>
      <c r="L581" s="434"/>
      <c r="M581" s="372"/>
    </row>
    <row r="582" spans="2:13" x14ac:dyDescent="0.2">
      <c r="B582" s="410" t="s">
        <v>197</v>
      </c>
      <c r="C582" s="388" t="s">
        <v>90</v>
      </c>
      <c r="D582" s="388" t="s">
        <v>90</v>
      </c>
      <c r="E582" s="388" t="s">
        <v>90</v>
      </c>
      <c r="F582" s="388" t="s">
        <v>90</v>
      </c>
      <c r="G582" s="97"/>
      <c r="H582" s="97"/>
      <c r="I582" s="97"/>
      <c r="J582" s="97"/>
      <c r="K582" s="97"/>
      <c r="L582" s="434"/>
      <c r="M582" s="372"/>
    </row>
    <row r="583" spans="2:13" x14ac:dyDescent="0.2">
      <c r="B583" s="410" t="s">
        <v>52</v>
      </c>
      <c r="C583" s="388" t="s">
        <v>90</v>
      </c>
      <c r="D583" s="388" t="s">
        <v>90</v>
      </c>
      <c r="E583" s="388" t="s">
        <v>90</v>
      </c>
      <c r="F583" s="388" t="s">
        <v>90</v>
      </c>
      <c r="G583" s="97"/>
      <c r="H583" s="97"/>
      <c r="I583" s="97"/>
      <c r="J583" s="97"/>
      <c r="K583" s="97"/>
      <c r="L583" s="434"/>
      <c r="M583" s="372"/>
    </row>
    <row r="584" spans="2:13" x14ac:dyDescent="0.2">
      <c r="B584" s="410" t="s">
        <v>2332</v>
      </c>
      <c r="C584" s="388" t="s">
        <v>90</v>
      </c>
      <c r="D584" s="388" t="s">
        <v>90</v>
      </c>
      <c r="E584" s="388" t="s">
        <v>90</v>
      </c>
      <c r="F584" s="388" t="s">
        <v>90</v>
      </c>
      <c r="G584" s="97"/>
      <c r="H584" s="97"/>
      <c r="I584" s="97"/>
      <c r="J584" s="97"/>
      <c r="K584" s="97"/>
      <c r="L584" s="434"/>
      <c r="M584" s="372"/>
    </row>
    <row r="585" spans="2:13" x14ac:dyDescent="0.2">
      <c r="B585" s="410" t="s">
        <v>441</v>
      </c>
      <c r="C585" s="388" t="s">
        <v>90</v>
      </c>
      <c r="D585" s="388" t="s">
        <v>90</v>
      </c>
      <c r="E585" s="388" t="s">
        <v>5914</v>
      </c>
      <c r="F585" s="388" t="s">
        <v>90</v>
      </c>
      <c r="G585" s="97"/>
      <c r="H585" s="97"/>
      <c r="I585" s="97"/>
      <c r="J585" s="97"/>
      <c r="K585" s="97"/>
      <c r="L585" s="434"/>
      <c r="M585" s="372"/>
    </row>
    <row r="586" spans="2:13" x14ac:dyDescent="0.2">
      <c r="B586" s="410" t="s">
        <v>444</v>
      </c>
      <c r="C586" s="388" t="s">
        <v>90</v>
      </c>
      <c r="D586" s="388" t="s">
        <v>90</v>
      </c>
      <c r="E586" s="388" t="s">
        <v>5914</v>
      </c>
      <c r="F586" s="388" t="s">
        <v>90</v>
      </c>
      <c r="G586" s="97"/>
      <c r="H586" s="97"/>
      <c r="I586" s="97"/>
      <c r="J586" s="97"/>
      <c r="K586" s="97"/>
      <c r="L586" s="434"/>
      <c r="M586" s="372"/>
    </row>
    <row r="587" spans="2:13" ht="102" x14ac:dyDescent="0.2">
      <c r="B587" s="410" t="s">
        <v>2387</v>
      </c>
      <c r="C587" s="388" t="s">
        <v>90</v>
      </c>
      <c r="D587" s="388" t="s">
        <v>90</v>
      </c>
      <c r="E587" s="388" t="s">
        <v>5914</v>
      </c>
      <c r="F587" s="388" t="s">
        <v>3323</v>
      </c>
      <c r="G587" s="97"/>
      <c r="H587" s="97"/>
      <c r="I587" s="97"/>
      <c r="J587" s="97"/>
      <c r="K587" s="97"/>
      <c r="L587" s="434" t="s">
        <v>7455</v>
      </c>
      <c r="M587" s="372"/>
    </row>
    <row r="588" spans="2:13" x14ac:dyDescent="0.2">
      <c r="B588" s="410" t="s">
        <v>2398</v>
      </c>
      <c r="C588" s="388" t="s">
        <v>90</v>
      </c>
      <c r="D588" s="388" t="s">
        <v>90</v>
      </c>
      <c r="E588" s="388" t="s">
        <v>5914</v>
      </c>
      <c r="F588" s="388" t="s">
        <v>90</v>
      </c>
      <c r="G588" s="97"/>
      <c r="H588" s="97"/>
      <c r="I588" s="97"/>
      <c r="J588" s="97"/>
      <c r="K588" s="97"/>
      <c r="L588" s="434"/>
      <c r="M588" s="372"/>
    </row>
    <row r="589" spans="2:13" x14ac:dyDescent="0.2">
      <c r="B589" s="410" t="s">
        <v>2313</v>
      </c>
      <c r="C589" s="388" t="s">
        <v>90</v>
      </c>
      <c r="D589" s="388" t="s">
        <v>90</v>
      </c>
      <c r="E589" s="388" t="s">
        <v>5914</v>
      </c>
      <c r="F589" s="388" t="s">
        <v>90</v>
      </c>
      <c r="G589" s="97"/>
      <c r="H589" s="97"/>
      <c r="I589" s="97"/>
      <c r="J589" s="97"/>
      <c r="K589" s="97"/>
      <c r="L589" s="434"/>
      <c r="M589" s="372"/>
    </row>
    <row r="590" spans="2:13" x14ac:dyDescent="0.2">
      <c r="B590" s="410" t="s">
        <v>140</v>
      </c>
      <c r="C590" s="388" t="s">
        <v>90</v>
      </c>
      <c r="D590" s="388" t="s">
        <v>90</v>
      </c>
      <c r="E590" s="388" t="s">
        <v>90</v>
      </c>
      <c r="F590" s="388" t="s">
        <v>90</v>
      </c>
      <c r="G590" s="97"/>
      <c r="H590" s="97"/>
      <c r="I590" s="97"/>
      <c r="J590" s="97"/>
      <c r="K590" s="97"/>
      <c r="L590" s="434"/>
      <c r="M590" s="372"/>
    </row>
    <row r="591" spans="2:13" x14ac:dyDescent="0.2">
      <c r="B591" s="410" t="s">
        <v>5903</v>
      </c>
      <c r="C591" s="388" t="s">
        <v>90</v>
      </c>
      <c r="D591" s="388" t="s">
        <v>90</v>
      </c>
      <c r="E591" s="388" t="s">
        <v>90</v>
      </c>
      <c r="F591" s="388" t="s">
        <v>90</v>
      </c>
      <c r="G591" s="97"/>
      <c r="H591" s="97"/>
      <c r="I591" s="97"/>
      <c r="J591" s="97"/>
      <c r="K591" s="97"/>
      <c r="L591" s="434"/>
      <c r="M591" s="372"/>
    </row>
    <row r="592" spans="2:13" x14ac:dyDescent="0.2">
      <c r="B592" s="410" t="s">
        <v>2388</v>
      </c>
      <c r="C592" s="388" t="s">
        <v>5914</v>
      </c>
      <c r="D592" s="388" t="s">
        <v>90</v>
      </c>
      <c r="E592" s="388" t="s">
        <v>90</v>
      </c>
      <c r="F592" s="388" t="s">
        <v>90</v>
      </c>
      <c r="G592" s="97"/>
      <c r="H592" s="97"/>
      <c r="I592" s="97"/>
      <c r="J592" s="97"/>
      <c r="K592" s="97"/>
      <c r="L592" s="434"/>
      <c r="M592" s="372"/>
    </row>
    <row r="593" spans="2:13" x14ac:dyDescent="0.2">
      <c r="B593" s="410" t="s">
        <v>3351</v>
      </c>
      <c r="C593" s="388" t="s">
        <v>90</v>
      </c>
      <c r="D593" s="388" t="s">
        <v>90</v>
      </c>
      <c r="E593" s="388" t="s">
        <v>5914</v>
      </c>
      <c r="F593" s="388" t="s">
        <v>90</v>
      </c>
      <c r="G593" s="97"/>
      <c r="H593" s="97"/>
      <c r="I593" s="97"/>
      <c r="J593" s="97"/>
      <c r="K593" s="97"/>
      <c r="L593" s="434"/>
      <c r="M593" s="372"/>
    </row>
    <row r="594" spans="2:13" x14ac:dyDescent="0.2">
      <c r="B594" s="410" t="s">
        <v>2382</v>
      </c>
      <c r="C594" s="388" t="s">
        <v>90</v>
      </c>
      <c r="D594" s="388" t="s">
        <v>90</v>
      </c>
      <c r="E594" s="388" t="s">
        <v>5914</v>
      </c>
      <c r="F594" s="388" t="s">
        <v>90</v>
      </c>
      <c r="G594" s="97"/>
      <c r="H594" s="97"/>
      <c r="I594" s="97"/>
      <c r="J594" s="97"/>
      <c r="K594" s="97"/>
      <c r="L594" s="434"/>
      <c r="M594" s="372"/>
    </row>
    <row r="595" spans="2:13" ht="127.5" x14ac:dyDescent="0.2">
      <c r="B595" s="410" t="s">
        <v>3343</v>
      </c>
      <c r="C595" s="388" t="s">
        <v>90</v>
      </c>
      <c r="D595" s="388" t="s">
        <v>90</v>
      </c>
      <c r="E595" s="388" t="s">
        <v>5083</v>
      </c>
      <c r="F595" s="388" t="s">
        <v>90</v>
      </c>
      <c r="G595" s="97"/>
      <c r="H595" s="97"/>
      <c r="I595" s="97"/>
      <c r="J595" s="97"/>
      <c r="K595" s="97"/>
      <c r="L595" s="434" t="s">
        <v>5084</v>
      </c>
      <c r="M595" s="372"/>
    </row>
    <row r="596" spans="2:13" x14ac:dyDescent="0.2">
      <c r="B596" s="440" t="s">
        <v>3436</v>
      </c>
      <c r="C596" s="388" t="s">
        <v>90</v>
      </c>
      <c r="D596" s="388" t="s">
        <v>90</v>
      </c>
      <c r="E596" s="388" t="s">
        <v>5914</v>
      </c>
      <c r="F596" s="388" t="s">
        <v>90</v>
      </c>
      <c r="G596" s="97"/>
      <c r="H596" s="97"/>
      <c r="I596" s="97"/>
      <c r="J596" s="97"/>
      <c r="K596" s="97"/>
      <c r="L596" s="442"/>
      <c r="M596" s="372"/>
    </row>
    <row r="597" spans="2:13" x14ac:dyDescent="0.2">
      <c r="B597" s="410" t="s">
        <v>5085</v>
      </c>
      <c r="C597" s="388" t="s">
        <v>90</v>
      </c>
      <c r="D597" s="388" t="s">
        <v>90</v>
      </c>
      <c r="E597" s="388" t="s">
        <v>7456</v>
      </c>
      <c r="F597" s="388" t="s">
        <v>90</v>
      </c>
      <c r="G597" s="97"/>
      <c r="H597" s="97"/>
      <c r="I597" s="97"/>
      <c r="J597" s="97"/>
      <c r="K597" s="97"/>
      <c r="L597" s="434"/>
      <c r="M597" s="372"/>
    </row>
  </sheetData>
  <mergeCells count="31">
    <mergeCell ref="B423:B424"/>
    <mergeCell ref="C423:J423"/>
    <mergeCell ref="L423:L424"/>
    <mergeCell ref="B222:B223"/>
    <mergeCell ref="C222:K222"/>
    <mergeCell ref="L222:L223"/>
    <mergeCell ref="J149:L149"/>
    <mergeCell ref="Q19:Q20"/>
    <mergeCell ref="J91:L91"/>
    <mergeCell ref="J100:L100"/>
    <mergeCell ref="J108:L108"/>
    <mergeCell ref="J113:L113"/>
    <mergeCell ref="J19:L19"/>
    <mergeCell ref="J124:L124"/>
    <mergeCell ref="J126:L126"/>
    <mergeCell ref="J132:L132"/>
    <mergeCell ref="J136:L136"/>
    <mergeCell ref="Q15:Q16"/>
    <mergeCell ref="J17:L17"/>
    <mergeCell ref="P17:P18"/>
    <mergeCell ref="J18:L18"/>
    <mergeCell ref="B8:B9"/>
    <mergeCell ref="C8:I8"/>
    <mergeCell ref="J8:L9"/>
    <mergeCell ref="J10:L10"/>
    <mergeCell ref="J11:L11"/>
    <mergeCell ref="J12:L12"/>
    <mergeCell ref="J13:L13"/>
    <mergeCell ref="J14:L14"/>
    <mergeCell ref="P15:P16"/>
    <mergeCell ref="J16:L16"/>
  </mergeCells>
  <pageMargins left="0.7" right="0.7" top="0.75" bottom="0.75" header="0.3" footer="0.3"/>
  <pageSetup paperSize="9" orientation="portrait"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7">
    <tabColor theme="6" tint="0.59999389629810485"/>
  </sheetPr>
  <dimension ref="A2:J251"/>
  <sheetViews>
    <sheetView showGridLines="0" zoomScale="70" zoomScaleNormal="70" workbookViewId="0"/>
  </sheetViews>
  <sheetFormatPr baseColWidth="10" defaultColWidth="11.42578125" defaultRowHeight="12.75" x14ac:dyDescent="0.2"/>
  <cols>
    <col min="1" max="1" width="5.7109375" style="58" customWidth="1"/>
    <col min="2" max="2" width="54.42578125" style="70" bestFit="1" customWidth="1"/>
    <col min="3" max="3" width="54.42578125" style="70" customWidth="1"/>
    <col min="4" max="4" width="48.85546875" style="58" customWidth="1"/>
    <col min="5" max="6" width="32.140625" style="58" customWidth="1"/>
    <col min="7" max="8" width="25.28515625" style="58" customWidth="1"/>
    <col min="9" max="9" width="37.7109375" style="58" customWidth="1"/>
    <col min="10" max="16384" width="11.42578125" style="58"/>
  </cols>
  <sheetData>
    <row r="2" spans="2:10" x14ac:dyDescent="0.2">
      <c r="B2" s="67" t="s">
        <v>2263</v>
      </c>
      <c r="C2" s="67"/>
      <c r="D2" s="23"/>
    </row>
    <row r="3" spans="2:10" x14ac:dyDescent="0.2">
      <c r="B3" s="68" t="s">
        <v>6279</v>
      </c>
      <c r="C3" s="68"/>
      <c r="D3" s="25"/>
    </row>
    <row r="6" spans="2:10" x14ac:dyDescent="0.2">
      <c r="B6" s="74" t="s">
        <v>193</v>
      </c>
      <c r="D6" s="69">
        <v>43830</v>
      </c>
    </row>
    <row r="7" spans="2:10" ht="13.5" thickBot="1" x14ac:dyDescent="0.25">
      <c r="G7" s="71"/>
      <c r="H7" s="71"/>
    </row>
    <row r="8" spans="2:10" ht="54.75" customHeight="1" x14ac:dyDescent="0.2">
      <c r="B8" s="352" t="s">
        <v>5089</v>
      </c>
      <c r="C8" s="353" t="s">
        <v>7400</v>
      </c>
      <c r="D8" s="353" t="s">
        <v>6027</v>
      </c>
      <c r="E8" s="353" t="s">
        <v>6256</v>
      </c>
      <c r="F8" s="353" t="s">
        <v>7401</v>
      </c>
      <c r="G8" s="353" t="s">
        <v>3318</v>
      </c>
      <c r="H8" s="354" t="s">
        <v>194</v>
      </c>
      <c r="I8" s="215"/>
      <c r="J8" s="215"/>
    </row>
    <row r="9" spans="2:10" x14ac:dyDescent="0.2">
      <c r="B9" s="355" t="s">
        <v>5625</v>
      </c>
      <c r="C9" s="72" t="s">
        <v>438</v>
      </c>
      <c r="D9" s="73" t="s">
        <v>89</v>
      </c>
      <c r="E9" s="356">
        <v>1</v>
      </c>
      <c r="F9" s="356">
        <v>0.97019999999999995</v>
      </c>
      <c r="G9" s="357">
        <v>1.486459741364427E-3</v>
      </c>
      <c r="H9" s="358"/>
      <c r="I9" s="359"/>
      <c r="J9" s="359"/>
    </row>
    <row r="10" spans="2:10" x14ac:dyDescent="0.2">
      <c r="B10" s="355" t="s">
        <v>5635</v>
      </c>
      <c r="C10" s="72" t="s">
        <v>3354</v>
      </c>
      <c r="D10" s="73" t="s">
        <v>89</v>
      </c>
      <c r="E10" s="356">
        <v>1</v>
      </c>
      <c r="F10" s="356">
        <v>0.67969999999999997</v>
      </c>
      <c r="G10" s="357">
        <v>2.155998265095146E-3</v>
      </c>
      <c r="H10" s="358"/>
      <c r="J10" s="359"/>
    </row>
    <row r="11" spans="2:10" x14ac:dyDescent="0.2">
      <c r="B11" s="355" t="s">
        <v>5735</v>
      </c>
      <c r="C11" s="72" t="s">
        <v>2283</v>
      </c>
      <c r="D11" s="73" t="s">
        <v>89</v>
      </c>
      <c r="E11" s="356">
        <v>1</v>
      </c>
      <c r="F11" s="356">
        <v>1</v>
      </c>
      <c r="G11" s="357">
        <v>3.5792939947868636E-5</v>
      </c>
      <c r="H11" s="358"/>
      <c r="J11" s="359"/>
    </row>
    <row r="12" spans="2:10" x14ac:dyDescent="0.2">
      <c r="B12" s="355" t="s">
        <v>2378</v>
      </c>
      <c r="C12" s="72" t="s">
        <v>2278</v>
      </c>
      <c r="D12" s="73" t="s">
        <v>89</v>
      </c>
      <c r="E12" s="356">
        <v>1</v>
      </c>
      <c r="F12" s="356">
        <v>0.71899999999999997</v>
      </c>
      <c r="G12" s="357">
        <v>1.5959440282637897E-3</v>
      </c>
      <c r="H12" s="358"/>
      <c r="J12" s="359"/>
    </row>
    <row r="13" spans="2:10" x14ac:dyDescent="0.2">
      <c r="B13" s="355" t="s">
        <v>5632</v>
      </c>
      <c r="C13" s="72" t="s">
        <v>3433</v>
      </c>
      <c r="D13" s="73" t="s">
        <v>89</v>
      </c>
      <c r="E13" s="356">
        <v>1</v>
      </c>
      <c r="F13" s="356">
        <v>0.97019999999999995</v>
      </c>
      <c r="G13" s="357">
        <v>7.0743693073434483E-4</v>
      </c>
      <c r="H13" s="358"/>
      <c r="J13" s="359"/>
    </row>
    <row r="14" spans="2:10" x14ac:dyDescent="0.2">
      <c r="B14" s="355" t="s">
        <v>7402</v>
      </c>
      <c r="C14" s="72" t="s">
        <v>7403</v>
      </c>
      <c r="D14" s="73" t="s">
        <v>89</v>
      </c>
      <c r="E14" s="356">
        <v>1</v>
      </c>
      <c r="F14" s="356">
        <v>0.89690000000000003</v>
      </c>
      <c r="G14" s="357">
        <v>2.0423030440842692E-4</v>
      </c>
      <c r="H14" s="358"/>
      <c r="J14" s="359"/>
    </row>
    <row r="15" spans="2:10" x14ac:dyDescent="0.2">
      <c r="B15" s="355" t="s">
        <v>5164</v>
      </c>
      <c r="C15" s="72" t="s">
        <v>3444</v>
      </c>
      <c r="D15" s="73" t="s">
        <v>89</v>
      </c>
      <c r="E15" s="356">
        <v>1</v>
      </c>
      <c r="F15" s="356">
        <v>0.68810000000000004</v>
      </c>
      <c r="G15" s="357">
        <v>3.4024347621032774E-3</v>
      </c>
      <c r="H15" s="358"/>
      <c r="J15" s="359"/>
    </row>
    <row r="16" spans="2:10" x14ac:dyDescent="0.2">
      <c r="B16" s="355" t="s">
        <v>2379</v>
      </c>
      <c r="C16" s="72" t="s">
        <v>63</v>
      </c>
      <c r="D16" s="73" t="s">
        <v>89</v>
      </c>
      <c r="E16" s="356">
        <v>1</v>
      </c>
      <c r="F16" s="356">
        <v>0.5625</v>
      </c>
      <c r="G16" s="357">
        <v>2.6949978313689325E-4</v>
      </c>
      <c r="H16" s="358"/>
      <c r="J16" s="359"/>
    </row>
    <row r="17" spans="2:10" x14ac:dyDescent="0.2">
      <c r="B17" s="355" t="s">
        <v>5324</v>
      </c>
      <c r="C17" s="72" t="s">
        <v>23</v>
      </c>
      <c r="D17" s="73" t="s">
        <v>89</v>
      </c>
      <c r="E17" s="356">
        <v>1</v>
      </c>
      <c r="F17" s="356">
        <v>0.67279999999999995</v>
      </c>
      <c r="G17" s="357">
        <v>4.3183129313575626E-3</v>
      </c>
      <c r="H17" s="358"/>
      <c r="J17" s="359"/>
    </row>
    <row r="18" spans="2:10" x14ac:dyDescent="0.2">
      <c r="B18" s="355" t="s">
        <v>5350</v>
      </c>
      <c r="C18" s="72" t="s">
        <v>2300</v>
      </c>
      <c r="D18" s="73" t="s">
        <v>89</v>
      </c>
      <c r="E18" s="356">
        <v>1</v>
      </c>
      <c r="F18" s="356">
        <v>0.50770000000000004</v>
      </c>
      <c r="G18" s="357">
        <v>1.6338424352674154E-3</v>
      </c>
      <c r="H18" s="358"/>
      <c r="J18" s="359"/>
    </row>
    <row r="19" spans="2:10" x14ac:dyDescent="0.2">
      <c r="B19" s="355" t="s">
        <v>5352</v>
      </c>
      <c r="C19" s="72" t="s">
        <v>2296</v>
      </c>
      <c r="D19" s="73" t="s">
        <v>89</v>
      </c>
      <c r="E19" s="356">
        <v>1</v>
      </c>
      <c r="F19" s="356">
        <v>0.53520000000000001</v>
      </c>
      <c r="G19" s="357">
        <v>1.857021943177655E-3</v>
      </c>
      <c r="H19" s="358"/>
      <c r="J19" s="359"/>
    </row>
    <row r="20" spans="2:10" x14ac:dyDescent="0.2">
      <c r="B20" s="355" t="s">
        <v>5405</v>
      </c>
      <c r="C20" s="72" t="s">
        <v>3345</v>
      </c>
      <c r="D20" s="73" t="s">
        <v>89</v>
      </c>
      <c r="E20" s="356">
        <v>1</v>
      </c>
      <c r="F20" s="356">
        <v>0.79249999999999998</v>
      </c>
      <c r="G20" s="357">
        <v>9.5377657625791133E-4</v>
      </c>
      <c r="H20" s="358"/>
      <c r="J20" s="359"/>
    </row>
    <row r="21" spans="2:10" x14ac:dyDescent="0.2">
      <c r="B21" s="355" t="s">
        <v>5725</v>
      </c>
      <c r="C21" s="72" t="s">
        <v>80</v>
      </c>
      <c r="D21" s="73" t="s">
        <v>89</v>
      </c>
      <c r="E21" s="356">
        <v>1</v>
      </c>
      <c r="F21" s="356">
        <v>0.74060000000000004</v>
      </c>
      <c r="G21" s="357">
        <v>4.4635901582047943E-4</v>
      </c>
      <c r="H21" s="358"/>
      <c r="J21" s="359"/>
    </row>
    <row r="22" spans="2:10" x14ac:dyDescent="0.2">
      <c r="B22" s="355" t="s">
        <v>5761</v>
      </c>
      <c r="C22" s="72" t="s">
        <v>3365</v>
      </c>
      <c r="D22" s="73" t="s">
        <v>89</v>
      </c>
      <c r="E22" s="356">
        <v>1</v>
      </c>
      <c r="F22" s="356">
        <v>0.61739999999999995</v>
      </c>
      <c r="G22" s="357">
        <v>6.5480025434042034E-4</v>
      </c>
      <c r="H22" s="358"/>
      <c r="J22" s="359"/>
    </row>
    <row r="23" spans="2:10" x14ac:dyDescent="0.2">
      <c r="B23" s="355" t="s">
        <v>154</v>
      </c>
      <c r="C23" s="72" t="s">
        <v>416</v>
      </c>
      <c r="D23" s="73" t="s">
        <v>89</v>
      </c>
      <c r="E23" s="356">
        <v>1</v>
      </c>
      <c r="F23" s="356">
        <v>0.85060000000000002</v>
      </c>
      <c r="G23" s="357">
        <v>3.0445053626245908E-3</v>
      </c>
      <c r="H23" s="358"/>
      <c r="J23" s="359"/>
    </row>
    <row r="24" spans="2:10" x14ac:dyDescent="0.2">
      <c r="B24" s="355" t="s">
        <v>5561</v>
      </c>
      <c r="C24" s="72" t="s">
        <v>426</v>
      </c>
      <c r="D24" s="73" t="s">
        <v>89</v>
      </c>
      <c r="E24" s="356">
        <v>1</v>
      </c>
      <c r="F24" s="356">
        <v>0.72330000000000005</v>
      </c>
      <c r="G24" s="360">
        <v>3.3476926186535959E-4</v>
      </c>
      <c r="H24" s="358"/>
      <c r="J24" s="359"/>
    </row>
    <row r="25" spans="2:10" x14ac:dyDescent="0.2">
      <c r="B25" s="355" t="s">
        <v>5595</v>
      </c>
      <c r="C25" s="72" t="s">
        <v>3381</v>
      </c>
      <c r="D25" s="73" t="s">
        <v>89</v>
      </c>
      <c r="E25" s="356">
        <v>1</v>
      </c>
      <c r="F25" s="356">
        <v>0.65549999999999997</v>
      </c>
      <c r="G25" s="360">
        <v>5.0110115927016086E-4</v>
      </c>
      <c r="H25" s="358"/>
      <c r="J25" s="359"/>
    </row>
    <row r="26" spans="2:10" x14ac:dyDescent="0.2">
      <c r="B26" s="355" t="s">
        <v>7404</v>
      </c>
      <c r="C26" s="72" t="s">
        <v>7405</v>
      </c>
      <c r="D26" s="73" t="s">
        <v>89</v>
      </c>
      <c r="E26" s="356">
        <v>1</v>
      </c>
      <c r="F26" s="356">
        <v>0.88</v>
      </c>
      <c r="G26" s="360">
        <v>1.0527335278784894E-4</v>
      </c>
      <c r="H26" s="358"/>
      <c r="J26" s="359"/>
    </row>
    <row r="27" spans="2:10" x14ac:dyDescent="0.2">
      <c r="B27" s="355" t="s">
        <v>5620</v>
      </c>
      <c r="C27" s="72" t="s">
        <v>52</v>
      </c>
      <c r="D27" s="73" t="s">
        <v>89</v>
      </c>
      <c r="E27" s="356">
        <v>1</v>
      </c>
      <c r="F27" s="356">
        <v>0.91479999999999995</v>
      </c>
      <c r="G27" s="360">
        <v>1.2106435570602627E-3</v>
      </c>
      <c r="H27" s="358"/>
      <c r="J27" s="359"/>
    </row>
    <row r="28" spans="2:10" x14ac:dyDescent="0.2">
      <c r="B28" s="355" t="s">
        <v>5674</v>
      </c>
      <c r="C28" s="72" t="s">
        <v>7406</v>
      </c>
      <c r="D28" s="73" t="s">
        <v>89</v>
      </c>
      <c r="E28" s="356">
        <v>1</v>
      </c>
      <c r="F28" s="356">
        <v>0.91410000000000002</v>
      </c>
      <c r="G28" s="360">
        <v>3.4319113008838751E-4</v>
      </c>
      <c r="H28" s="358"/>
      <c r="J28" s="359"/>
    </row>
    <row r="29" spans="2:10" x14ac:dyDescent="0.2">
      <c r="B29" s="355" t="s">
        <v>7407</v>
      </c>
      <c r="C29" s="72" t="s">
        <v>6277</v>
      </c>
      <c r="D29" s="73" t="s">
        <v>89</v>
      </c>
      <c r="E29" s="356">
        <v>1</v>
      </c>
      <c r="F29" s="356">
        <v>0.96120000000000005</v>
      </c>
      <c r="G29" s="360">
        <v>1.572783890650463E-3</v>
      </c>
      <c r="H29" s="358"/>
      <c r="J29" s="359"/>
    </row>
    <row r="30" spans="2:10" x14ac:dyDescent="0.2">
      <c r="B30" s="355" t="s">
        <v>7408</v>
      </c>
      <c r="C30" s="72" t="s">
        <v>7409</v>
      </c>
      <c r="D30" s="73" t="s">
        <v>7410</v>
      </c>
      <c r="E30" s="356">
        <v>0.99909999999999999</v>
      </c>
      <c r="F30" s="356">
        <v>0.87490000000000001</v>
      </c>
      <c r="G30" s="357">
        <v>2.4065488447302264E-3</v>
      </c>
      <c r="H30" s="358"/>
      <c r="J30" s="359"/>
    </row>
    <row r="31" spans="2:10" x14ac:dyDescent="0.2">
      <c r="B31" s="355" t="s">
        <v>167</v>
      </c>
      <c r="C31" s="72" t="s">
        <v>78</v>
      </c>
      <c r="D31" s="73" t="s">
        <v>7410</v>
      </c>
      <c r="E31" s="356">
        <v>0.99739999999999995</v>
      </c>
      <c r="F31" s="356">
        <v>0.67100000000000004</v>
      </c>
      <c r="G31" s="357">
        <v>8.1271028352219369E-4</v>
      </c>
      <c r="H31" s="358"/>
      <c r="J31" s="359"/>
    </row>
    <row r="32" spans="2:10" x14ac:dyDescent="0.2">
      <c r="B32" s="355" t="s">
        <v>5189</v>
      </c>
      <c r="C32" s="72" t="s">
        <v>6267</v>
      </c>
      <c r="D32" s="73" t="s">
        <v>7410</v>
      </c>
      <c r="E32" s="356">
        <v>0.99670000000000003</v>
      </c>
      <c r="F32" s="356">
        <v>0.74</v>
      </c>
      <c r="G32" s="357">
        <v>1.2632802334541871E-3</v>
      </c>
      <c r="H32" s="358"/>
      <c r="J32" s="359"/>
    </row>
    <row r="33" spans="2:10" x14ac:dyDescent="0.2">
      <c r="B33" s="355" t="s">
        <v>2320</v>
      </c>
      <c r="C33" s="72" t="s">
        <v>2385</v>
      </c>
      <c r="D33" s="73" t="s">
        <v>7410</v>
      </c>
      <c r="E33" s="356">
        <v>0.99660000000000004</v>
      </c>
      <c r="F33" s="356">
        <v>0.79159999999999997</v>
      </c>
      <c r="G33" s="357">
        <v>1.8486000749546271E-3</v>
      </c>
      <c r="H33" s="358"/>
      <c r="J33" s="359"/>
    </row>
    <row r="34" spans="2:10" x14ac:dyDescent="0.2">
      <c r="B34" s="355" t="s">
        <v>5668</v>
      </c>
      <c r="C34" s="72" t="s">
        <v>3572</v>
      </c>
      <c r="D34" s="73" t="s">
        <v>7410</v>
      </c>
      <c r="E34" s="356">
        <v>0.99650000000000005</v>
      </c>
      <c r="F34" s="356">
        <v>0.93500000000000005</v>
      </c>
      <c r="G34" s="360">
        <v>7.6723219511784296E-3</v>
      </c>
      <c r="H34" s="358"/>
      <c r="J34" s="359"/>
    </row>
    <row r="35" spans="2:10" x14ac:dyDescent="0.2">
      <c r="B35" s="355" t="s">
        <v>4179</v>
      </c>
      <c r="C35" s="72" t="s">
        <v>22</v>
      </c>
      <c r="D35" s="73" t="s">
        <v>7410</v>
      </c>
      <c r="E35" s="356">
        <v>0.99510315485269329</v>
      </c>
      <c r="F35" s="356">
        <v>0.68925459825750246</v>
      </c>
      <c r="G35" s="357">
        <v>2.6099369623163508E-2</v>
      </c>
      <c r="H35" s="358"/>
      <c r="J35" s="359"/>
    </row>
    <row r="36" spans="2:10" x14ac:dyDescent="0.2">
      <c r="B36" s="355" t="s">
        <v>5762</v>
      </c>
      <c r="C36" s="72" t="s">
        <v>6274</v>
      </c>
      <c r="D36" s="73" t="s">
        <v>7410</v>
      </c>
      <c r="E36" s="356">
        <v>0.99460000000000004</v>
      </c>
      <c r="F36" s="356">
        <v>0.55389999999999995</v>
      </c>
      <c r="G36" s="357">
        <v>2.7371071724840721E-3</v>
      </c>
      <c r="H36" s="358"/>
      <c r="J36" s="359"/>
    </row>
    <row r="37" spans="2:10" x14ac:dyDescent="0.2">
      <c r="B37" s="355" t="s">
        <v>7411</v>
      </c>
      <c r="C37" s="72" t="s">
        <v>6275</v>
      </c>
      <c r="D37" s="73" t="s">
        <v>7410</v>
      </c>
      <c r="E37" s="356">
        <v>0.99419999999999997</v>
      </c>
      <c r="F37" s="356">
        <v>0.9204</v>
      </c>
      <c r="G37" s="357">
        <v>1.084315533714844E-3</v>
      </c>
      <c r="H37" s="358"/>
      <c r="J37" s="359"/>
    </row>
    <row r="38" spans="2:10" x14ac:dyDescent="0.2">
      <c r="B38" s="355" t="s">
        <v>2317</v>
      </c>
      <c r="C38" s="72" t="s">
        <v>2383</v>
      </c>
      <c r="D38" s="73" t="s">
        <v>7410</v>
      </c>
      <c r="E38" s="356">
        <v>0.99239999999999995</v>
      </c>
      <c r="F38" s="356">
        <v>0.65259999999999996</v>
      </c>
      <c r="G38" s="357">
        <v>1.6485807046577143E-3</v>
      </c>
      <c r="H38" s="358"/>
      <c r="J38" s="359"/>
    </row>
    <row r="39" spans="2:10" x14ac:dyDescent="0.2">
      <c r="B39" s="355" t="s">
        <v>5145</v>
      </c>
      <c r="C39" s="72" t="s">
        <v>3440</v>
      </c>
      <c r="D39" s="73" t="s">
        <v>7410</v>
      </c>
      <c r="E39" s="356">
        <v>0.99209999999999998</v>
      </c>
      <c r="F39" s="356">
        <v>0.78720000000000001</v>
      </c>
      <c r="G39" s="357">
        <v>7.9165561296462399E-4</v>
      </c>
      <c r="H39" s="358"/>
      <c r="J39" s="359"/>
    </row>
    <row r="40" spans="2:10" x14ac:dyDescent="0.2">
      <c r="B40" s="355" t="s">
        <v>7412</v>
      </c>
      <c r="C40" s="72" t="s">
        <v>6269</v>
      </c>
      <c r="D40" s="73" t="s">
        <v>7410</v>
      </c>
      <c r="E40" s="356">
        <v>0.99139999999999995</v>
      </c>
      <c r="F40" s="356">
        <v>0.93300000000000005</v>
      </c>
      <c r="G40" s="357">
        <v>1.6970064469401247E-3</v>
      </c>
      <c r="H40" s="358"/>
      <c r="J40" s="359"/>
    </row>
    <row r="41" spans="2:10" x14ac:dyDescent="0.2">
      <c r="B41" s="355" t="s">
        <v>5207</v>
      </c>
      <c r="C41" s="72" t="s">
        <v>3351</v>
      </c>
      <c r="D41" s="73" t="s">
        <v>7410</v>
      </c>
      <c r="E41" s="356">
        <v>0.98870000000000002</v>
      </c>
      <c r="F41" s="356">
        <v>0.89349999999999996</v>
      </c>
      <c r="G41" s="357">
        <v>1.1074756713281707E-3</v>
      </c>
      <c r="H41" s="358"/>
      <c r="J41" s="359"/>
    </row>
    <row r="42" spans="2:10" x14ac:dyDescent="0.2">
      <c r="B42" s="355" t="s">
        <v>5693</v>
      </c>
      <c r="C42" s="72" t="s">
        <v>67</v>
      </c>
      <c r="D42" s="73" t="s">
        <v>7410</v>
      </c>
      <c r="E42" s="356">
        <v>0.98550000000000004</v>
      </c>
      <c r="F42" s="356">
        <v>0.81420000000000003</v>
      </c>
      <c r="G42" s="357">
        <v>8.611360258046042E-4</v>
      </c>
      <c r="H42" s="358"/>
      <c r="J42" s="359"/>
    </row>
    <row r="43" spans="2:10" x14ac:dyDescent="0.2">
      <c r="B43" s="355" t="s">
        <v>5614</v>
      </c>
      <c r="C43" s="72" t="s">
        <v>18</v>
      </c>
      <c r="D43" s="73" t="s">
        <v>7410</v>
      </c>
      <c r="E43" s="356">
        <v>0.98499999999999999</v>
      </c>
      <c r="F43" s="356">
        <v>0.91259999999999997</v>
      </c>
      <c r="G43" s="360">
        <v>0.12914092733191004</v>
      </c>
      <c r="H43" s="358"/>
      <c r="J43" s="359"/>
    </row>
    <row r="44" spans="2:10" x14ac:dyDescent="0.2">
      <c r="B44" s="355" t="s">
        <v>5085</v>
      </c>
      <c r="C44" s="72" t="s">
        <v>5085</v>
      </c>
      <c r="D44" s="73" t="s">
        <v>7410</v>
      </c>
      <c r="E44" s="356">
        <v>0.98440000000000005</v>
      </c>
      <c r="F44" s="356">
        <v>0.84909999999999997</v>
      </c>
      <c r="G44" s="357">
        <v>1.465405070806857E-3</v>
      </c>
      <c r="H44" s="358"/>
      <c r="J44" s="359"/>
    </row>
    <row r="45" spans="2:10" x14ac:dyDescent="0.2">
      <c r="B45" s="355" t="s">
        <v>4180</v>
      </c>
      <c r="C45" s="72" t="s">
        <v>3434</v>
      </c>
      <c r="D45" s="73" t="s">
        <v>7410</v>
      </c>
      <c r="E45" s="356">
        <v>0.9829</v>
      </c>
      <c r="F45" s="356">
        <v>0.9264</v>
      </c>
      <c r="G45" s="360">
        <v>1.086421000770601E-3</v>
      </c>
      <c r="H45" s="358"/>
      <c r="J45" s="359"/>
    </row>
    <row r="46" spans="2:10" x14ac:dyDescent="0.2">
      <c r="B46" s="355" t="s">
        <v>5641</v>
      </c>
      <c r="C46" s="72" t="s">
        <v>5045</v>
      </c>
      <c r="D46" s="73" t="s">
        <v>7410</v>
      </c>
      <c r="E46" s="356">
        <v>0.98219999999999996</v>
      </c>
      <c r="F46" s="356">
        <v>0.88519999999999999</v>
      </c>
      <c r="G46" s="357">
        <v>3.5961377312329194E-3</v>
      </c>
      <c r="H46" s="358"/>
      <c r="J46" s="359"/>
    </row>
    <row r="47" spans="2:10" x14ac:dyDescent="0.2">
      <c r="B47" s="355" t="s">
        <v>2358</v>
      </c>
      <c r="C47" s="72" t="s">
        <v>2387</v>
      </c>
      <c r="D47" s="73" t="s">
        <v>7410</v>
      </c>
      <c r="E47" s="356">
        <v>0.98209999999999997</v>
      </c>
      <c r="F47" s="356">
        <v>0.71599999999999997</v>
      </c>
      <c r="G47" s="357">
        <v>1.7349048539437504E-3</v>
      </c>
      <c r="H47" s="358"/>
      <c r="J47" s="359"/>
    </row>
    <row r="48" spans="2:10" x14ac:dyDescent="0.2">
      <c r="B48" s="355" t="s">
        <v>5740</v>
      </c>
      <c r="C48" s="72" t="s">
        <v>425</v>
      </c>
      <c r="D48" s="73" t="s">
        <v>7410</v>
      </c>
      <c r="E48" s="356">
        <v>0.98119999999999996</v>
      </c>
      <c r="F48" s="356">
        <v>0.5655</v>
      </c>
      <c r="G48" s="357">
        <v>6.5901118845193432E-4</v>
      </c>
      <c r="H48" s="358"/>
      <c r="J48" s="359"/>
    </row>
    <row r="49" spans="2:10" x14ac:dyDescent="0.2">
      <c r="B49" s="355" t="s">
        <v>5809</v>
      </c>
      <c r="C49" s="72" t="s">
        <v>415</v>
      </c>
      <c r="D49" s="73" t="s">
        <v>7410</v>
      </c>
      <c r="E49" s="356">
        <v>0.97789999999999999</v>
      </c>
      <c r="F49" s="356">
        <v>0.81599999999999995</v>
      </c>
      <c r="G49" s="357">
        <v>1.3959246579668767E-3</v>
      </c>
      <c r="H49" s="358"/>
      <c r="J49" s="359"/>
    </row>
    <row r="50" spans="2:10" x14ac:dyDescent="0.2">
      <c r="B50" s="355" t="s">
        <v>152</v>
      </c>
      <c r="C50" s="72" t="s">
        <v>72</v>
      </c>
      <c r="D50" s="73" t="s">
        <v>7410</v>
      </c>
      <c r="E50" s="356">
        <v>0.97760000000000002</v>
      </c>
      <c r="F50" s="356">
        <v>0.87209999999999999</v>
      </c>
      <c r="G50" s="357">
        <v>1.284334904011757E-3</v>
      </c>
      <c r="H50" s="358"/>
      <c r="J50" s="359"/>
    </row>
    <row r="51" spans="2:10" x14ac:dyDescent="0.2">
      <c r="B51" s="355" t="s">
        <v>5449</v>
      </c>
      <c r="C51" s="72" t="s">
        <v>2312</v>
      </c>
      <c r="D51" s="73" t="s">
        <v>7410</v>
      </c>
      <c r="E51" s="356">
        <v>0.9768</v>
      </c>
      <c r="F51" s="356">
        <v>0.84840000000000004</v>
      </c>
      <c r="G51" s="357">
        <v>1.4169793285244466E-3</v>
      </c>
      <c r="H51" s="358"/>
      <c r="J51" s="359"/>
    </row>
    <row r="52" spans="2:10" x14ac:dyDescent="0.2">
      <c r="B52" s="355" t="s">
        <v>5574</v>
      </c>
      <c r="C52" s="72" t="s">
        <v>32</v>
      </c>
      <c r="D52" s="73" t="s">
        <v>7410</v>
      </c>
      <c r="E52" s="356">
        <v>0.97499999999999998</v>
      </c>
      <c r="F52" s="356">
        <v>0.70889999999999997</v>
      </c>
      <c r="G52" s="360">
        <v>5.2510348370579047E-3</v>
      </c>
      <c r="H52" s="358"/>
      <c r="J52" s="359"/>
    </row>
    <row r="53" spans="2:10" x14ac:dyDescent="0.2">
      <c r="B53" s="355" t="s">
        <v>7413</v>
      </c>
      <c r="C53" s="72" t="s">
        <v>424</v>
      </c>
      <c r="D53" s="73" t="s">
        <v>7410</v>
      </c>
      <c r="E53" s="356">
        <v>0.97419999999999995</v>
      </c>
      <c r="F53" s="356">
        <v>0.65639999999999998</v>
      </c>
      <c r="G53" s="357">
        <v>3.4929698455008276E-3</v>
      </c>
      <c r="H53" s="358"/>
      <c r="J53" s="359"/>
    </row>
    <row r="54" spans="2:10" x14ac:dyDescent="0.2">
      <c r="B54" s="355" t="s">
        <v>5905</v>
      </c>
      <c r="C54" s="72" t="s">
        <v>7414</v>
      </c>
      <c r="D54" s="73" t="s">
        <v>7410</v>
      </c>
      <c r="E54" s="356">
        <v>0.97304582210242585</v>
      </c>
      <c r="F54" s="356">
        <v>0.74238227146814406</v>
      </c>
      <c r="G54" s="357">
        <v>3.0402944285130773E-3</v>
      </c>
      <c r="H54" s="358"/>
      <c r="J54" s="359"/>
    </row>
    <row r="55" spans="2:10" x14ac:dyDescent="0.2">
      <c r="B55" s="355" t="s">
        <v>2363</v>
      </c>
      <c r="C55" s="72" t="s">
        <v>443</v>
      </c>
      <c r="D55" s="73" t="s">
        <v>7410</v>
      </c>
      <c r="E55" s="356">
        <v>0.97289999999999999</v>
      </c>
      <c r="F55" s="356">
        <v>0.87150000000000005</v>
      </c>
      <c r="G55" s="357">
        <v>1.7370103209995073E-3</v>
      </c>
      <c r="H55" s="358"/>
      <c r="J55" s="359"/>
    </row>
    <row r="56" spans="2:10" x14ac:dyDescent="0.2">
      <c r="B56" s="355" t="s">
        <v>5556</v>
      </c>
      <c r="C56" s="72" t="s">
        <v>3350</v>
      </c>
      <c r="D56" s="73" t="s">
        <v>7410</v>
      </c>
      <c r="E56" s="356">
        <v>0.97250000000000003</v>
      </c>
      <c r="F56" s="356">
        <v>0.89980000000000004</v>
      </c>
      <c r="G56" s="360">
        <v>9.6640937859245317E-4</v>
      </c>
      <c r="H56" s="358"/>
      <c r="J56" s="359"/>
    </row>
    <row r="57" spans="2:10" x14ac:dyDescent="0.2">
      <c r="B57" s="355" t="s">
        <v>5477</v>
      </c>
      <c r="C57" s="72" t="s">
        <v>3436</v>
      </c>
      <c r="D57" s="73" t="s">
        <v>7410</v>
      </c>
      <c r="E57" s="356">
        <v>0.97119999999999995</v>
      </c>
      <c r="F57" s="356">
        <v>0.91659999999999997</v>
      </c>
      <c r="G57" s="357">
        <v>1.4885652084201837E-3</v>
      </c>
      <c r="H57" s="358"/>
      <c r="J57" s="359"/>
    </row>
    <row r="58" spans="2:10" x14ac:dyDescent="0.2">
      <c r="B58" s="355" t="s">
        <v>2365</v>
      </c>
      <c r="C58" s="72" t="s">
        <v>444</v>
      </c>
      <c r="D58" s="73" t="s">
        <v>7410</v>
      </c>
      <c r="E58" s="356">
        <v>0.97109999999999996</v>
      </c>
      <c r="F58" s="356">
        <v>0.66010000000000002</v>
      </c>
      <c r="G58" s="357">
        <v>8.4850322347006235E-4</v>
      </c>
      <c r="H58" s="358"/>
      <c r="J58" s="359"/>
    </row>
    <row r="59" spans="2:10" x14ac:dyDescent="0.2">
      <c r="B59" s="355" t="s">
        <v>7415</v>
      </c>
      <c r="C59" s="72" t="s">
        <v>2311</v>
      </c>
      <c r="D59" s="73" t="s">
        <v>7410</v>
      </c>
      <c r="E59" s="356">
        <v>0.97050000000000003</v>
      </c>
      <c r="F59" s="356">
        <v>0.85550000000000004</v>
      </c>
      <c r="G59" s="360">
        <v>5.5373783566408535E-4</v>
      </c>
      <c r="H59" s="358"/>
      <c r="J59" s="359"/>
    </row>
    <row r="60" spans="2:10" x14ac:dyDescent="0.2">
      <c r="B60" s="355" t="s">
        <v>5795</v>
      </c>
      <c r="C60" s="72" t="s">
        <v>20</v>
      </c>
      <c r="D60" s="73" t="s">
        <v>7410</v>
      </c>
      <c r="E60" s="356">
        <v>0.9698</v>
      </c>
      <c r="F60" s="356">
        <v>0.87939999999999996</v>
      </c>
      <c r="G60" s="357">
        <v>4.0982916240309586E-2</v>
      </c>
      <c r="H60" s="358"/>
      <c r="J60" s="359"/>
    </row>
    <row r="61" spans="2:10" x14ac:dyDescent="0.2">
      <c r="B61" s="355" t="s">
        <v>7416</v>
      </c>
      <c r="C61" s="72" t="s">
        <v>2313</v>
      </c>
      <c r="D61" s="73" t="s">
        <v>7410</v>
      </c>
      <c r="E61" s="356">
        <v>0.96919999999999995</v>
      </c>
      <c r="F61" s="356">
        <v>0.91839999999999999</v>
      </c>
      <c r="G61" s="357">
        <v>9.2851097158882752E-4</v>
      </c>
      <c r="H61" s="358"/>
      <c r="J61" s="359"/>
    </row>
    <row r="62" spans="2:10" x14ac:dyDescent="0.2">
      <c r="B62" s="355" t="s">
        <v>5241</v>
      </c>
      <c r="C62" s="72" t="s">
        <v>3343</v>
      </c>
      <c r="D62" s="73" t="s">
        <v>7410</v>
      </c>
      <c r="E62" s="356">
        <v>0.96860000000000002</v>
      </c>
      <c r="F62" s="356">
        <v>0.82789999999999997</v>
      </c>
      <c r="G62" s="357">
        <v>8.4429228935854837E-4</v>
      </c>
      <c r="H62" s="358"/>
      <c r="J62" s="359"/>
    </row>
    <row r="63" spans="2:10" x14ac:dyDescent="0.2">
      <c r="B63" s="355" t="s">
        <v>5094</v>
      </c>
      <c r="C63" s="72" t="s">
        <v>2382</v>
      </c>
      <c r="D63" s="73" t="s">
        <v>7410</v>
      </c>
      <c r="E63" s="356">
        <v>0.9682459677419355</v>
      </c>
      <c r="F63" s="356">
        <v>0.88807912545549195</v>
      </c>
      <c r="G63" s="357">
        <v>4.0446022141091562E-3</v>
      </c>
      <c r="H63" s="358"/>
      <c r="J63" s="359"/>
    </row>
    <row r="64" spans="2:10" x14ac:dyDescent="0.2">
      <c r="B64" s="355" t="s">
        <v>7417</v>
      </c>
      <c r="C64" s="72" t="s">
        <v>3389</v>
      </c>
      <c r="D64" s="73" t="s">
        <v>7410</v>
      </c>
      <c r="E64" s="356">
        <v>0.96699999999999997</v>
      </c>
      <c r="F64" s="356">
        <v>0.49020000000000002</v>
      </c>
      <c r="G64" s="357">
        <v>8.6324149286036119E-4</v>
      </c>
      <c r="H64" s="358"/>
      <c r="J64" s="359"/>
    </row>
    <row r="65" spans="2:10" x14ac:dyDescent="0.2">
      <c r="B65" s="355" t="s">
        <v>5574</v>
      </c>
      <c r="C65" s="72" t="s">
        <v>25</v>
      </c>
      <c r="D65" s="73" t="s">
        <v>7410</v>
      </c>
      <c r="E65" s="356">
        <v>0.96481271282633374</v>
      </c>
      <c r="F65" s="356">
        <v>0.94588235294117651</v>
      </c>
      <c r="G65" s="360">
        <v>3.5792939947868634E-3</v>
      </c>
      <c r="H65" s="358"/>
      <c r="J65" s="359"/>
    </row>
    <row r="66" spans="2:10" x14ac:dyDescent="0.2">
      <c r="B66" s="355" t="s">
        <v>5655</v>
      </c>
      <c r="C66" s="72" t="s">
        <v>4058</v>
      </c>
      <c r="D66" s="73" t="s">
        <v>7410</v>
      </c>
      <c r="E66" s="356">
        <v>0.96450000000000002</v>
      </c>
      <c r="F66" s="356">
        <v>0.93459999999999999</v>
      </c>
      <c r="G66" s="357">
        <v>9.653566450645747E-3</v>
      </c>
      <c r="H66" s="358"/>
      <c r="J66" s="359"/>
    </row>
    <row r="67" spans="2:10" x14ac:dyDescent="0.2">
      <c r="B67" s="355" t="s">
        <v>7418</v>
      </c>
      <c r="C67" s="72" t="s">
        <v>6271</v>
      </c>
      <c r="D67" s="73" t="s">
        <v>7410</v>
      </c>
      <c r="E67" s="356">
        <v>0.96389999999999998</v>
      </c>
      <c r="F67" s="356">
        <v>0.78549999999999998</v>
      </c>
      <c r="G67" s="357">
        <v>1.6885845787170967E-3</v>
      </c>
      <c r="H67" s="358"/>
      <c r="J67" s="359"/>
    </row>
    <row r="68" spans="2:10" x14ac:dyDescent="0.2">
      <c r="B68" s="355" t="s">
        <v>5889</v>
      </c>
      <c r="C68" s="72" t="s">
        <v>7419</v>
      </c>
      <c r="D68" s="73" t="s">
        <v>7410</v>
      </c>
      <c r="E68" s="356">
        <v>0.96152839570792981</v>
      </c>
      <c r="F68" s="356">
        <v>0.77163854109961894</v>
      </c>
      <c r="G68" s="357">
        <v>7.7354859628511394E-3</v>
      </c>
      <c r="H68" s="358"/>
      <c r="J68" s="359"/>
    </row>
    <row r="69" spans="2:10" x14ac:dyDescent="0.2">
      <c r="B69" s="355" t="s">
        <v>130</v>
      </c>
      <c r="C69" s="72" t="s">
        <v>7420</v>
      </c>
      <c r="D69" s="73" t="s">
        <v>7410</v>
      </c>
      <c r="E69" s="356">
        <v>0.95994410805775499</v>
      </c>
      <c r="F69" s="356">
        <v>0.77244056283357598</v>
      </c>
      <c r="G69" s="357">
        <v>8.6787352038302651E-3</v>
      </c>
      <c r="H69" s="358"/>
      <c r="J69" s="359"/>
    </row>
    <row r="70" spans="2:10" x14ac:dyDescent="0.2">
      <c r="B70" s="355" t="s">
        <v>5373</v>
      </c>
      <c r="C70" s="72" t="s">
        <v>7421</v>
      </c>
      <c r="D70" s="73" t="s">
        <v>7410</v>
      </c>
      <c r="E70" s="356">
        <v>0.95830000000000004</v>
      </c>
      <c r="F70" s="356">
        <v>1</v>
      </c>
      <c r="G70" s="357">
        <v>4.842574228241051E-5</v>
      </c>
      <c r="H70" s="358"/>
      <c r="J70" s="359"/>
    </row>
    <row r="71" spans="2:10" x14ac:dyDescent="0.2">
      <c r="B71" s="355" t="s">
        <v>4370</v>
      </c>
      <c r="C71" s="72" t="s">
        <v>3346</v>
      </c>
      <c r="D71" s="73" t="s">
        <v>7410</v>
      </c>
      <c r="E71" s="356">
        <v>0.95799999999999996</v>
      </c>
      <c r="F71" s="356">
        <v>0.67900000000000005</v>
      </c>
      <c r="G71" s="357">
        <v>9.1166723514277169E-4</v>
      </c>
      <c r="H71" s="358"/>
      <c r="J71" s="359"/>
    </row>
    <row r="72" spans="2:10" x14ac:dyDescent="0.2">
      <c r="B72" s="355" t="s">
        <v>5566</v>
      </c>
      <c r="C72" s="72" t="s">
        <v>2308</v>
      </c>
      <c r="D72" s="73" t="s">
        <v>7410</v>
      </c>
      <c r="E72" s="356">
        <v>0.95689999999999997</v>
      </c>
      <c r="F72" s="356">
        <v>0.53149999999999997</v>
      </c>
      <c r="G72" s="360">
        <v>2.3370684318902463E-4</v>
      </c>
      <c r="H72" s="358"/>
      <c r="J72" s="359"/>
    </row>
    <row r="73" spans="2:10" x14ac:dyDescent="0.2">
      <c r="B73" s="355" t="s">
        <v>7422</v>
      </c>
      <c r="C73" s="72" t="s">
        <v>6265</v>
      </c>
      <c r="D73" s="73" t="s">
        <v>7410</v>
      </c>
      <c r="E73" s="356">
        <v>0.95269999999999999</v>
      </c>
      <c r="F73" s="356">
        <v>0.46510000000000001</v>
      </c>
      <c r="G73" s="357">
        <v>8.6871570720532931E-3</v>
      </c>
      <c r="H73" s="358"/>
      <c r="J73" s="359"/>
    </row>
    <row r="74" spans="2:10" x14ac:dyDescent="0.2">
      <c r="B74" s="355" t="s">
        <v>5764</v>
      </c>
      <c r="C74" s="72" t="s">
        <v>3366</v>
      </c>
      <c r="D74" s="73" t="s">
        <v>7410</v>
      </c>
      <c r="E74" s="356">
        <v>0.95140000000000002</v>
      </c>
      <c r="F74" s="356">
        <v>0.72519999999999996</v>
      </c>
      <c r="G74" s="357">
        <v>3.1186178029872367E-2</v>
      </c>
      <c r="H74" s="358"/>
      <c r="J74" s="359"/>
    </row>
    <row r="75" spans="2:10" x14ac:dyDescent="0.2">
      <c r="B75" s="355" t="s">
        <v>5538</v>
      </c>
      <c r="C75" s="72" t="s">
        <v>33</v>
      </c>
      <c r="D75" s="73" t="s">
        <v>7410</v>
      </c>
      <c r="E75" s="356">
        <v>0.94989999999999997</v>
      </c>
      <c r="F75" s="356">
        <v>0.86129999999999995</v>
      </c>
      <c r="G75" s="360">
        <v>4.7520391448435005E-3</v>
      </c>
      <c r="H75" s="358"/>
      <c r="J75" s="359"/>
    </row>
    <row r="76" spans="2:10" x14ac:dyDescent="0.2">
      <c r="B76" s="355" t="s">
        <v>4343</v>
      </c>
      <c r="C76" s="72" t="s">
        <v>2392</v>
      </c>
      <c r="D76" s="73" t="s">
        <v>7410</v>
      </c>
      <c r="E76" s="356">
        <v>0.94930000000000003</v>
      </c>
      <c r="F76" s="356">
        <v>0.63839999999999997</v>
      </c>
      <c r="G76" s="357">
        <v>6.6953852373071918E-4</v>
      </c>
      <c r="H76" s="358"/>
      <c r="J76" s="359"/>
    </row>
    <row r="77" spans="2:10" x14ac:dyDescent="0.2">
      <c r="B77" s="355" t="s">
        <v>5613</v>
      </c>
      <c r="C77" s="72" t="s">
        <v>17</v>
      </c>
      <c r="D77" s="73" t="s">
        <v>7410</v>
      </c>
      <c r="E77" s="356">
        <v>0.94930000000000003</v>
      </c>
      <c r="F77" s="356">
        <v>0.97440000000000004</v>
      </c>
      <c r="G77" s="360">
        <v>9.85358582094266E-4</v>
      </c>
      <c r="H77" s="358"/>
      <c r="J77" s="359"/>
    </row>
    <row r="78" spans="2:10" x14ac:dyDescent="0.2">
      <c r="B78" s="355" t="s">
        <v>5698</v>
      </c>
      <c r="C78" s="72" t="s">
        <v>409</v>
      </c>
      <c r="D78" s="73" t="s">
        <v>7410</v>
      </c>
      <c r="E78" s="356">
        <v>0.94830000000000003</v>
      </c>
      <c r="F78" s="356">
        <v>0.7409</v>
      </c>
      <c r="G78" s="357">
        <v>4.6320275226653527E-4</v>
      </c>
      <c r="H78" s="358"/>
      <c r="J78" s="359"/>
    </row>
    <row r="79" spans="2:10" x14ac:dyDescent="0.2">
      <c r="B79" s="355" t="s">
        <v>5910</v>
      </c>
      <c r="C79" s="72" t="s">
        <v>71</v>
      </c>
      <c r="D79" s="73" t="s">
        <v>7410</v>
      </c>
      <c r="E79" s="356">
        <v>0.94740000000000002</v>
      </c>
      <c r="F79" s="356">
        <v>0.48680000000000001</v>
      </c>
      <c r="G79" s="357">
        <v>7.9586654707613786E-4</v>
      </c>
      <c r="H79" s="358"/>
      <c r="J79" s="359"/>
    </row>
    <row r="80" spans="2:10" x14ac:dyDescent="0.2">
      <c r="B80" s="355" t="s">
        <v>187</v>
      </c>
      <c r="C80" s="72" t="s">
        <v>427</v>
      </c>
      <c r="D80" s="73" t="s">
        <v>7410</v>
      </c>
      <c r="E80" s="356">
        <v>0.94669999999999999</v>
      </c>
      <c r="F80" s="356">
        <v>0.81820000000000004</v>
      </c>
      <c r="G80" s="360">
        <v>1.6443697705462003E-3</v>
      </c>
      <c r="H80" s="358"/>
      <c r="J80" s="359"/>
    </row>
    <row r="81" spans="2:10" x14ac:dyDescent="0.2">
      <c r="B81" s="355" t="s">
        <v>5554</v>
      </c>
      <c r="C81" s="72" t="s">
        <v>2291</v>
      </c>
      <c r="D81" s="73" t="s">
        <v>7410</v>
      </c>
      <c r="E81" s="356">
        <v>0.94473409801876951</v>
      </c>
      <c r="F81" s="356">
        <v>0.69343267108167772</v>
      </c>
      <c r="G81" s="360">
        <v>7.6302126100632906E-3</v>
      </c>
      <c r="H81" s="358"/>
      <c r="J81" s="359"/>
    </row>
    <row r="82" spans="2:10" x14ac:dyDescent="0.2">
      <c r="B82" s="355" t="s">
        <v>2401</v>
      </c>
      <c r="C82" s="72" t="s">
        <v>197</v>
      </c>
      <c r="D82" s="73" t="s">
        <v>7410</v>
      </c>
      <c r="E82" s="356">
        <v>0.94330000000000003</v>
      </c>
      <c r="F82" s="356">
        <v>0.88160000000000005</v>
      </c>
      <c r="G82" s="357">
        <v>1.19169435355845E-3</v>
      </c>
      <c r="H82" s="358"/>
      <c r="J82" s="359"/>
    </row>
    <row r="83" spans="2:10" x14ac:dyDescent="0.2">
      <c r="B83" s="355" t="s">
        <v>5776</v>
      </c>
      <c r="C83" s="72" t="s">
        <v>3378</v>
      </c>
      <c r="D83" s="73" t="s">
        <v>7410</v>
      </c>
      <c r="E83" s="356">
        <v>0.9405</v>
      </c>
      <c r="F83" s="356">
        <v>0.72560000000000002</v>
      </c>
      <c r="G83" s="360">
        <v>1.465405070806857E-3</v>
      </c>
      <c r="H83" s="358"/>
      <c r="J83" s="359"/>
    </row>
    <row r="84" spans="2:10" x14ac:dyDescent="0.2">
      <c r="B84" s="355" t="s">
        <v>5691</v>
      </c>
      <c r="C84" s="72" t="s">
        <v>65</v>
      </c>
      <c r="D84" s="73" t="s">
        <v>7410</v>
      </c>
      <c r="E84" s="356">
        <v>0.93920000000000003</v>
      </c>
      <c r="F84" s="356">
        <v>0.6804</v>
      </c>
      <c r="G84" s="357">
        <v>1.073788198436059E-3</v>
      </c>
      <c r="H84" s="358"/>
      <c r="J84" s="359"/>
    </row>
    <row r="85" spans="2:10" x14ac:dyDescent="0.2">
      <c r="B85" s="355" t="s">
        <v>5713</v>
      </c>
      <c r="C85" s="72" t="s">
        <v>418</v>
      </c>
      <c r="D85" s="73" t="s">
        <v>7410</v>
      </c>
      <c r="E85" s="356">
        <v>0.93799999999999994</v>
      </c>
      <c r="F85" s="356">
        <v>0.57030000000000003</v>
      </c>
      <c r="G85" s="360">
        <v>5.0952302749318883E-4</v>
      </c>
      <c r="H85" s="358"/>
      <c r="J85" s="359"/>
    </row>
    <row r="86" spans="2:10" x14ac:dyDescent="0.2">
      <c r="B86" s="355" t="s">
        <v>5577</v>
      </c>
      <c r="C86" s="72" t="s">
        <v>5046</v>
      </c>
      <c r="D86" s="73" t="s">
        <v>7410</v>
      </c>
      <c r="E86" s="356">
        <v>0.93659999999999999</v>
      </c>
      <c r="F86" s="356">
        <v>0.88729999999999998</v>
      </c>
      <c r="G86" s="357">
        <v>1.3074950416250837E-3</v>
      </c>
      <c r="H86" s="358"/>
      <c r="J86" s="359"/>
    </row>
    <row r="87" spans="2:10" x14ac:dyDescent="0.2">
      <c r="B87" s="355" t="s">
        <v>7423</v>
      </c>
      <c r="C87" s="72" t="s">
        <v>6270</v>
      </c>
      <c r="D87" s="73" t="s">
        <v>7410</v>
      </c>
      <c r="E87" s="356">
        <v>0.93259999999999998</v>
      </c>
      <c r="F87" s="356">
        <v>0.87470000000000003</v>
      </c>
      <c r="G87" s="357">
        <v>8.7376882813914615E-4</v>
      </c>
      <c r="H87" s="358"/>
      <c r="J87" s="359"/>
    </row>
    <row r="88" spans="2:10" x14ac:dyDescent="0.2">
      <c r="B88" s="355" t="s">
        <v>5721</v>
      </c>
      <c r="C88" s="72" t="s">
        <v>2281</v>
      </c>
      <c r="D88" s="73" t="s">
        <v>7410</v>
      </c>
      <c r="E88" s="356">
        <v>0.92910000000000004</v>
      </c>
      <c r="F88" s="356">
        <v>0.77910000000000001</v>
      </c>
      <c r="G88" s="357">
        <v>1.0485225937669753E-3</v>
      </c>
      <c r="H88" s="358"/>
      <c r="J88" s="359"/>
    </row>
    <row r="89" spans="2:10" x14ac:dyDescent="0.2">
      <c r="B89" s="355" t="s">
        <v>5663</v>
      </c>
      <c r="C89" s="72" t="s">
        <v>2438</v>
      </c>
      <c r="D89" s="73" t="s">
        <v>7410</v>
      </c>
      <c r="E89" s="356">
        <v>0.92830000000000001</v>
      </c>
      <c r="F89" s="356">
        <v>0.67069999999999996</v>
      </c>
      <c r="G89" s="360">
        <v>5.1794489571621669E-4</v>
      </c>
      <c r="H89" s="358"/>
      <c r="J89" s="359"/>
    </row>
    <row r="90" spans="2:10" x14ac:dyDescent="0.2">
      <c r="B90" s="355" t="s">
        <v>5233</v>
      </c>
      <c r="C90" s="72" t="s">
        <v>4059</v>
      </c>
      <c r="D90" s="73" t="s">
        <v>7410</v>
      </c>
      <c r="E90" s="356">
        <v>0.92769999999999997</v>
      </c>
      <c r="F90" s="356">
        <v>0.95840000000000003</v>
      </c>
      <c r="G90" s="357">
        <v>1.2148544911717767E-3</v>
      </c>
      <c r="H90" s="358"/>
      <c r="J90" s="359"/>
    </row>
    <row r="91" spans="2:10" x14ac:dyDescent="0.2">
      <c r="B91" s="355" t="s">
        <v>5615</v>
      </c>
      <c r="C91" s="72" t="s">
        <v>3</v>
      </c>
      <c r="D91" s="73" t="s">
        <v>7410</v>
      </c>
      <c r="E91" s="356">
        <v>0.92710000000000004</v>
      </c>
      <c r="F91" s="356">
        <v>0.83360000000000001</v>
      </c>
      <c r="G91" s="360">
        <v>4.8844730226506143E-2</v>
      </c>
      <c r="H91" s="358"/>
      <c r="J91" s="359"/>
    </row>
    <row r="92" spans="2:10" x14ac:dyDescent="0.2">
      <c r="B92" s="355" t="s">
        <v>148</v>
      </c>
      <c r="C92" s="72" t="s">
        <v>414</v>
      </c>
      <c r="D92" s="73" t="s">
        <v>7410</v>
      </c>
      <c r="E92" s="356">
        <v>0.92679999999999996</v>
      </c>
      <c r="F92" s="356">
        <v>0.75380000000000003</v>
      </c>
      <c r="G92" s="357">
        <v>6.9269866134404599E-4</v>
      </c>
      <c r="H92" s="358"/>
      <c r="J92" s="359"/>
    </row>
    <row r="93" spans="2:10" x14ac:dyDescent="0.2">
      <c r="B93" s="355" t="s">
        <v>5616</v>
      </c>
      <c r="C93" s="72" t="s">
        <v>2384</v>
      </c>
      <c r="D93" s="73" t="s">
        <v>7410</v>
      </c>
      <c r="E93" s="356">
        <v>0.92445528646445652</v>
      </c>
      <c r="F93" s="356">
        <v>0.83414758215788298</v>
      </c>
      <c r="G93" s="357">
        <v>0.19867397684828425</v>
      </c>
      <c r="H93" s="358"/>
      <c r="J93" s="359"/>
    </row>
    <row r="94" spans="2:10" x14ac:dyDescent="0.2">
      <c r="B94" s="355" t="s">
        <v>5282</v>
      </c>
      <c r="C94" s="72" t="s">
        <v>422</v>
      </c>
      <c r="D94" s="73" t="s">
        <v>7410</v>
      </c>
      <c r="E94" s="356">
        <v>0.92310000000000003</v>
      </c>
      <c r="F94" s="356">
        <v>0.42330000000000001</v>
      </c>
      <c r="G94" s="357">
        <v>1.8949203501812807E-3</v>
      </c>
      <c r="H94" s="358"/>
      <c r="J94" s="359"/>
    </row>
    <row r="95" spans="2:10" x14ac:dyDescent="0.2">
      <c r="B95" s="355" t="s">
        <v>7424</v>
      </c>
      <c r="C95" s="72" t="s">
        <v>86</v>
      </c>
      <c r="D95" s="73" t="s">
        <v>7410</v>
      </c>
      <c r="E95" s="356">
        <v>0.92249999999999999</v>
      </c>
      <c r="F95" s="356">
        <v>0.84960000000000002</v>
      </c>
      <c r="G95" s="357">
        <v>1.077999132547573E-3</v>
      </c>
      <c r="H95" s="358"/>
      <c r="J95" s="359"/>
    </row>
    <row r="96" spans="2:10" x14ac:dyDescent="0.2">
      <c r="B96" s="355" t="s">
        <v>5717</v>
      </c>
      <c r="C96" s="72" t="s">
        <v>2280</v>
      </c>
      <c r="D96" s="73" t="s">
        <v>7410</v>
      </c>
      <c r="E96" s="356">
        <v>0.92159999999999997</v>
      </c>
      <c r="F96" s="356">
        <v>0.80720000000000003</v>
      </c>
      <c r="G96" s="357">
        <v>1.1137920724954417E-3</v>
      </c>
      <c r="H96" s="358"/>
      <c r="J96" s="359"/>
    </row>
    <row r="97" spans="2:10" x14ac:dyDescent="0.2">
      <c r="B97" s="355" t="s">
        <v>5794</v>
      </c>
      <c r="C97" s="72" t="s">
        <v>2390</v>
      </c>
      <c r="D97" s="73" t="s">
        <v>7410</v>
      </c>
      <c r="E97" s="356">
        <v>0.9194</v>
      </c>
      <c r="F97" s="356">
        <v>0.83089999999999997</v>
      </c>
      <c r="G97" s="357">
        <v>0.10888843972258366</v>
      </c>
      <c r="H97" s="358"/>
      <c r="J97" s="359"/>
    </row>
    <row r="98" spans="2:10" x14ac:dyDescent="0.2">
      <c r="B98" s="355" t="s">
        <v>5621</v>
      </c>
      <c r="C98" s="72" t="s">
        <v>140</v>
      </c>
      <c r="D98" s="73" t="s">
        <v>7410</v>
      </c>
      <c r="E98" s="356">
        <v>0.91859999999999997</v>
      </c>
      <c r="F98" s="356">
        <v>0.91139999999999999</v>
      </c>
      <c r="G98" s="360">
        <v>1.663318974048013E-4</v>
      </c>
      <c r="H98" s="358"/>
      <c r="J98" s="359"/>
    </row>
    <row r="99" spans="2:10" x14ac:dyDescent="0.2">
      <c r="B99" s="355" t="s">
        <v>371</v>
      </c>
      <c r="C99" s="72" t="s">
        <v>447</v>
      </c>
      <c r="D99" s="73" t="s">
        <v>7410</v>
      </c>
      <c r="E99" s="356">
        <v>0.91790000000000005</v>
      </c>
      <c r="F99" s="356">
        <v>0.87960000000000005</v>
      </c>
      <c r="G99" s="360">
        <v>6.8217132606526103E-4</v>
      </c>
      <c r="H99" s="358"/>
      <c r="J99" s="359"/>
    </row>
    <row r="100" spans="2:10" x14ac:dyDescent="0.2">
      <c r="B100" s="355" t="s">
        <v>7425</v>
      </c>
      <c r="C100" s="72" t="s">
        <v>141</v>
      </c>
      <c r="D100" s="73" t="s">
        <v>7410</v>
      </c>
      <c r="E100" s="356">
        <v>0.91469999999999996</v>
      </c>
      <c r="F100" s="356">
        <v>0.92800000000000005</v>
      </c>
      <c r="G100" s="357">
        <v>1.4906706754759407E-3</v>
      </c>
      <c r="H100" s="358"/>
      <c r="J100" s="359"/>
    </row>
    <row r="101" spans="2:10" x14ac:dyDescent="0.2">
      <c r="B101" s="355" t="s">
        <v>5678</v>
      </c>
      <c r="C101" s="72" t="s">
        <v>2279</v>
      </c>
      <c r="D101" s="73" t="s">
        <v>7410</v>
      </c>
      <c r="E101" s="356">
        <v>0.91320000000000001</v>
      </c>
      <c r="F101" s="356">
        <v>0.43919999999999998</v>
      </c>
      <c r="G101" s="357">
        <v>1.1074756713281707E-3</v>
      </c>
      <c r="H101" s="358"/>
      <c r="J101" s="359"/>
    </row>
    <row r="102" spans="2:10" x14ac:dyDescent="0.2">
      <c r="B102" s="355" t="s">
        <v>5815</v>
      </c>
      <c r="C102" s="72" t="s">
        <v>57</v>
      </c>
      <c r="D102" s="73" t="s">
        <v>7410</v>
      </c>
      <c r="E102" s="356">
        <v>0.91300000000000003</v>
      </c>
      <c r="F102" s="356">
        <v>0.79910000000000003</v>
      </c>
      <c r="G102" s="357">
        <v>1.8128071350067586E-3</v>
      </c>
      <c r="H102" s="358"/>
      <c r="J102" s="359"/>
    </row>
    <row r="103" spans="2:10" x14ac:dyDescent="0.2">
      <c r="B103" s="355" t="s">
        <v>2379</v>
      </c>
      <c r="C103" s="72" t="s">
        <v>69</v>
      </c>
      <c r="D103" s="73" t="s">
        <v>7410</v>
      </c>
      <c r="E103" s="356">
        <v>0.91190000000000004</v>
      </c>
      <c r="F103" s="356">
        <v>0.82350000000000001</v>
      </c>
      <c r="G103" s="360">
        <v>5.0110115927016086E-4</v>
      </c>
      <c r="H103" s="358"/>
      <c r="J103" s="359"/>
    </row>
    <row r="104" spans="2:10" x14ac:dyDescent="0.2">
      <c r="B104" s="355" t="s">
        <v>5234</v>
      </c>
      <c r="C104" s="72" t="s">
        <v>421</v>
      </c>
      <c r="D104" s="73" t="s">
        <v>7410</v>
      </c>
      <c r="E104" s="356">
        <v>0.91180000000000005</v>
      </c>
      <c r="F104" s="356">
        <v>0.73350000000000004</v>
      </c>
      <c r="G104" s="357">
        <v>1.2401200958408604E-3</v>
      </c>
      <c r="H104" s="358"/>
      <c r="J104" s="359"/>
    </row>
    <row r="105" spans="2:10" x14ac:dyDescent="0.2">
      <c r="B105" s="355" t="s">
        <v>5696</v>
      </c>
      <c r="C105" s="72" t="s">
        <v>408</v>
      </c>
      <c r="D105" s="73" t="s">
        <v>7410</v>
      </c>
      <c r="E105" s="356">
        <v>0.91110000000000002</v>
      </c>
      <c r="F105" s="356">
        <v>0.56100000000000005</v>
      </c>
      <c r="G105" s="357">
        <v>2.5897244785810835E-4</v>
      </c>
      <c r="H105" s="358"/>
      <c r="J105" s="359"/>
    </row>
    <row r="106" spans="2:10" x14ac:dyDescent="0.2">
      <c r="B106" s="355" t="s">
        <v>5768</v>
      </c>
      <c r="C106" s="72" t="s">
        <v>3369</v>
      </c>
      <c r="D106" s="73" t="s">
        <v>7410</v>
      </c>
      <c r="E106" s="356">
        <v>0.90880000000000005</v>
      </c>
      <c r="F106" s="356">
        <v>0.71489999999999998</v>
      </c>
      <c r="G106" s="357">
        <v>5.2426129688348767E-4</v>
      </c>
      <c r="H106" s="358"/>
      <c r="J106" s="359"/>
    </row>
    <row r="107" spans="2:10" x14ac:dyDescent="0.2">
      <c r="B107" s="355" t="s">
        <v>5176</v>
      </c>
      <c r="C107" s="72" t="s">
        <v>3353</v>
      </c>
      <c r="D107" s="73" t="s">
        <v>7410</v>
      </c>
      <c r="E107" s="356">
        <v>0.90680000000000005</v>
      </c>
      <c r="F107" s="356">
        <v>0.71230000000000004</v>
      </c>
      <c r="G107" s="357">
        <v>3.0739819014051885E-4</v>
      </c>
      <c r="H107" s="358"/>
      <c r="J107" s="359"/>
    </row>
    <row r="108" spans="2:10" x14ac:dyDescent="0.2">
      <c r="B108" s="355" t="s">
        <v>5709</v>
      </c>
      <c r="C108" s="72" t="s">
        <v>75</v>
      </c>
      <c r="D108" s="73" t="s">
        <v>7410</v>
      </c>
      <c r="E108" s="356">
        <v>0.90649999999999997</v>
      </c>
      <c r="F108" s="356">
        <v>0.48880000000000001</v>
      </c>
      <c r="G108" s="357">
        <v>4.6951915343380624E-4</v>
      </c>
      <c r="H108" s="358"/>
      <c r="J108" s="359"/>
    </row>
    <row r="109" spans="2:10" x14ac:dyDescent="0.2">
      <c r="B109" s="355" t="s">
        <v>5678</v>
      </c>
      <c r="C109" s="72" t="s">
        <v>7426</v>
      </c>
      <c r="D109" s="73" t="s">
        <v>7410</v>
      </c>
      <c r="E109" s="356">
        <v>0.90563991323210413</v>
      </c>
      <c r="F109" s="356">
        <v>0.84431137724550898</v>
      </c>
      <c r="G109" s="357">
        <v>3.5161299831141541E-3</v>
      </c>
      <c r="H109" s="358"/>
      <c r="J109" s="359"/>
    </row>
    <row r="110" spans="2:10" x14ac:dyDescent="0.2">
      <c r="B110" s="355" t="s">
        <v>5228</v>
      </c>
      <c r="C110" s="72" t="s">
        <v>413</v>
      </c>
      <c r="D110" s="73" t="s">
        <v>7410</v>
      </c>
      <c r="E110" s="356">
        <v>0.90400000000000003</v>
      </c>
      <c r="F110" s="356">
        <v>0.8901</v>
      </c>
      <c r="G110" s="357">
        <v>2.7960602500452674E-3</v>
      </c>
      <c r="H110" s="358"/>
      <c r="J110" s="359"/>
    </row>
    <row r="111" spans="2:10" x14ac:dyDescent="0.2">
      <c r="B111" s="355" t="s">
        <v>5466</v>
      </c>
      <c r="C111" s="72" t="s">
        <v>2397</v>
      </c>
      <c r="D111" s="73" t="s">
        <v>7410</v>
      </c>
      <c r="E111" s="356">
        <v>0.90129999999999999</v>
      </c>
      <c r="F111" s="356">
        <v>0.75329999999999997</v>
      </c>
      <c r="G111" s="360">
        <v>1.1348467430530114E-3</v>
      </c>
      <c r="H111" s="358"/>
      <c r="J111" s="359"/>
    </row>
    <row r="112" spans="2:10" x14ac:dyDescent="0.2">
      <c r="B112" s="355" t="s">
        <v>163</v>
      </c>
      <c r="C112" s="72" t="s">
        <v>43</v>
      </c>
      <c r="D112" s="73" t="s">
        <v>7410</v>
      </c>
      <c r="E112" s="356">
        <v>0.90090000000000003</v>
      </c>
      <c r="F112" s="356">
        <v>0.91</v>
      </c>
      <c r="G112" s="357">
        <v>6.3164011672709353E-4</v>
      </c>
      <c r="H112" s="358"/>
      <c r="J112" s="359"/>
    </row>
    <row r="113" spans="2:10" x14ac:dyDescent="0.2">
      <c r="B113" s="355" t="s">
        <v>5647</v>
      </c>
      <c r="C113" s="72" t="s">
        <v>7427</v>
      </c>
      <c r="D113" s="73" t="s">
        <v>7410</v>
      </c>
      <c r="E113" s="356">
        <v>0.90080000000000005</v>
      </c>
      <c r="F113" s="356">
        <v>0.96789999999999998</v>
      </c>
      <c r="G113" s="357">
        <v>4.5899181815502134E-4</v>
      </c>
      <c r="H113" s="358"/>
      <c r="J113" s="359"/>
    </row>
    <row r="114" spans="2:10" x14ac:dyDescent="0.2">
      <c r="B114" s="355" t="s">
        <v>5904</v>
      </c>
      <c r="C114" s="72" t="s">
        <v>53</v>
      </c>
      <c r="D114" s="73" t="s">
        <v>7410</v>
      </c>
      <c r="E114" s="356">
        <v>0.9</v>
      </c>
      <c r="F114" s="356">
        <v>0.97219999999999995</v>
      </c>
      <c r="G114" s="357">
        <v>7.579681400725123E-5</v>
      </c>
      <c r="H114" s="358"/>
      <c r="J114" s="359"/>
    </row>
    <row r="115" spans="2:10" x14ac:dyDescent="0.2">
      <c r="B115" s="355" t="s">
        <v>5358</v>
      </c>
      <c r="C115" s="72" t="s">
        <v>2307</v>
      </c>
      <c r="D115" s="73" t="s">
        <v>7410</v>
      </c>
      <c r="E115" s="356">
        <v>0.89870000000000005</v>
      </c>
      <c r="F115" s="356">
        <v>0.7268</v>
      </c>
      <c r="G115" s="357">
        <v>8.4008135524703449E-4</v>
      </c>
      <c r="H115" s="358"/>
      <c r="J115" s="359"/>
    </row>
    <row r="116" spans="2:10" x14ac:dyDescent="0.2">
      <c r="B116" s="355" t="s">
        <v>7428</v>
      </c>
      <c r="C116" s="72" t="s">
        <v>7428</v>
      </c>
      <c r="D116" s="73" t="s">
        <v>7410</v>
      </c>
      <c r="E116" s="356">
        <v>0.89637305699481862</v>
      </c>
      <c r="F116" s="356">
        <v>0.84682080924855496</v>
      </c>
      <c r="G116" s="357">
        <v>1.4569832025838291E-3</v>
      </c>
      <c r="H116" s="358"/>
      <c r="J116" s="359"/>
    </row>
    <row r="117" spans="2:10" x14ac:dyDescent="0.2">
      <c r="B117" s="355" t="s">
        <v>5623</v>
      </c>
      <c r="C117" s="72" t="s">
        <v>2332</v>
      </c>
      <c r="D117" s="73" t="s">
        <v>7410</v>
      </c>
      <c r="E117" s="356">
        <v>0.89629999999999999</v>
      </c>
      <c r="F117" s="356">
        <v>0.84799999999999998</v>
      </c>
      <c r="G117" s="357">
        <v>1.3626582784859165E-2</v>
      </c>
      <c r="H117" s="358"/>
      <c r="J117" s="359"/>
    </row>
    <row r="118" spans="2:10" x14ac:dyDescent="0.2">
      <c r="B118" s="355" t="s">
        <v>5430</v>
      </c>
      <c r="C118" s="72" t="s">
        <v>3373</v>
      </c>
      <c r="D118" s="73" t="s">
        <v>7410</v>
      </c>
      <c r="E118" s="356">
        <v>0.89510000000000001</v>
      </c>
      <c r="F118" s="356">
        <v>0.86899999999999999</v>
      </c>
      <c r="G118" s="357">
        <v>3.0529272308476191E-4</v>
      </c>
      <c r="H118" s="358"/>
      <c r="J118" s="359"/>
    </row>
    <row r="119" spans="2:10" x14ac:dyDescent="0.2">
      <c r="B119" s="355" t="s">
        <v>5731</v>
      </c>
      <c r="C119" s="72" t="s">
        <v>3573</v>
      </c>
      <c r="D119" s="73" t="s">
        <v>7410</v>
      </c>
      <c r="E119" s="356">
        <v>0.89497384279186809</v>
      </c>
      <c r="F119" s="356">
        <v>0.73584905660377353</v>
      </c>
      <c r="G119" s="357">
        <v>2.8455387258555565E-2</v>
      </c>
      <c r="H119" s="358"/>
      <c r="J119" s="359"/>
    </row>
    <row r="120" spans="2:10" x14ac:dyDescent="0.2">
      <c r="B120" s="355" t="s">
        <v>2319</v>
      </c>
      <c r="C120" s="72" t="s">
        <v>2319</v>
      </c>
      <c r="D120" s="73" t="s">
        <v>7410</v>
      </c>
      <c r="E120" s="356">
        <v>0.89470000000000005</v>
      </c>
      <c r="F120" s="356">
        <v>0.77259999999999995</v>
      </c>
      <c r="G120" s="357">
        <v>5.3689409921802952E-4</v>
      </c>
      <c r="H120" s="358"/>
      <c r="J120" s="359"/>
    </row>
    <row r="121" spans="2:10" x14ac:dyDescent="0.2">
      <c r="B121" s="355" t="s">
        <v>5671</v>
      </c>
      <c r="C121" s="72" t="s">
        <v>3384</v>
      </c>
      <c r="D121" s="73" t="s">
        <v>7410</v>
      </c>
      <c r="E121" s="356">
        <v>0.89359999999999995</v>
      </c>
      <c r="F121" s="356">
        <v>0.79930000000000001</v>
      </c>
      <c r="G121" s="360">
        <v>6.1900731439255168E-4</v>
      </c>
      <c r="H121" s="358"/>
      <c r="J121" s="359"/>
    </row>
    <row r="122" spans="2:10" x14ac:dyDescent="0.2">
      <c r="B122" s="355" t="s">
        <v>5700</v>
      </c>
      <c r="C122" s="72" t="s">
        <v>68</v>
      </c>
      <c r="D122" s="73" t="s">
        <v>7410</v>
      </c>
      <c r="E122" s="356">
        <v>0.89349999999999996</v>
      </c>
      <c r="F122" s="356">
        <v>0.85429999999999995</v>
      </c>
      <c r="G122" s="360">
        <v>3.1792552541930376E-4</v>
      </c>
      <c r="H122" s="358"/>
      <c r="J122" s="359"/>
    </row>
    <row r="123" spans="2:10" x14ac:dyDescent="0.2">
      <c r="B123" s="355" t="s">
        <v>2359</v>
      </c>
      <c r="C123" s="72" t="s">
        <v>7429</v>
      </c>
      <c r="D123" s="73" t="s">
        <v>7410</v>
      </c>
      <c r="E123" s="356">
        <v>0.89312267657992561</v>
      </c>
      <c r="F123" s="356">
        <v>0.745057232049948</v>
      </c>
      <c r="G123" s="357">
        <v>2.0233538405824564E-3</v>
      </c>
      <c r="H123" s="358"/>
      <c r="J123" s="359"/>
    </row>
    <row r="124" spans="2:10" x14ac:dyDescent="0.2">
      <c r="B124" s="355" t="s">
        <v>5907</v>
      </c>
      <c r="C124" s="72" t="s">
        <v>361</v>
      </c>
      <c r="D124" s="73" t="s">
        <v>7410</v>
      </c>
      <c r="E124" s="356">
        <v>0.88790000000000002</v>
      </c>
      <c r="F124" s="356">
        <v>0.54610000000000003</v>
      </c>
      <c r="G124" s="357">
        <v>6.1690184733679469E-4</v>
      </c>
      <c r="H124" s="358"/>
      <c r="J124" s="359"/>
    </row>
    <row r="125" spans="2:10" x14ac:dyDescent="0.2">
      <c r="B125" s="355" t="s">
        <v>150</v>
      </c>
      <c r="C125" s="72" t="s">
        <v>36</v>
      </c>
      <c r="D125" s="73" t="s">
        <v>7410</v>
      </c>
      <c r="E125" s="356">
        <v>0.88749999999999996</v>
      </c>
      <c r="F125" s="356">
        <v>0.93930000000000002</v>
      </c>
      <c r="G125" s="360">
        <v>1.977033565355803E-3</v>
      </c>
      <c r="H125" s="358"/>
      <c r="J125" s="359"/>
    </row>
    <row r="126" spans="2:10" x14ac:dyDescent="0.2">
      <c r="B126" s="355" t="s">
        <v>5359</v>
      </c>
      <c r="C126" s="72" t="s">
        <v>48</v>
      </c>
      <c r="D126" s="73" t="s">
        <v>7410</v>
      </c>
      <c r="E126" s="356">
        <v>0.88549999999999995</v>
      </c>
      <c r="F126" s="356">
        <v>0.79790000000000005</v>
      </c>
      <c r="G126" s="357">
        <v>1.8233344702855434E-3</v>
      </c>
      <c r="H126" s="358"/>
      <c r="J126" s="359"/>
    </row>
    <row r="127" spans="2:10" x14ac:dyDescent="0.2">
      <c r="B127" s="355" t="s">
        <v>5683</v>
      </c>
      <c r="C127" s="72" t="s">
        <v>62</v>
      </c>
      <c r="D127" s="73" t="s">
        <v>7410</v>
      </c>
      <c r="E127" s="356">
        <v>0.88419999999999999</v>
      </c>
      <c r="F127" s="356">
        <v>0.62119999999999997</v>
      </c>
      <c r="G127" s="357">
        <v>7.5586267301675533E-4</v>
      </c>
      <c r="H127" s="358"/>
      <c r="J127" s="359"/>
    </row>
    <row r="128" spans="2:10" x14ac:dyDescent="0.2">
      <c r="B128" s="355" t="s">
        <v>5676</v>
      </c>
      <c r="C128" s="72" t="s">
        <v>3450</v>
      </c>
      <c r="D128" s="73" t="s">
        <v>7410</v>
      </c>
      <c r="E128" s="356">
        <v>0.88349999999999995</v>
      </c>
      <c r="F128" s="356">
        <v>0.96419999999999995</v>
      </c>
      <c r="G128" s="360">
        <v>1.1180030066069557E-3</v>
      </c>
      <c r="H128" s="358"/>
      <c r="J128" s="359"/>
    </row>
    <row r="129" spans="2:10" x14ac:dyDescent="0.2">
      <c r="B129" s="355" t="s">
        <v>5908</v>
      </c>
      <c r="C129" s="72" t="s">
        <v>2342</v>
      </c>
      <c r="D129" s="73" t="s">
        <v>7410</v>
      </c>
      <c r="E129" s="356">
        <v>0.88270000000000004</v>
      </c>
      <c r="F129" s="356">
        <v>0.75570000000000004</v>
      </c>
      <c r="G129" s="357">
        <v>1.473826939029885E-3</v>
      </c>
      <c r="H129" s="358"/>
      <c r="J129" s="359"/>
    </row>
    <row r="130" spans="2:10" x14ac:dyDescent="0.2">
      <c r="B130" s="355" t="s">
        <v>7430</v>
      </c>
      <c r="C130" s="72" t="s">
        <v>70</v>
      </c>
      <c r="D130" s="73" t="s">
        <v>7410</v>
      </c>
      <c r="E130" s="356">
        <v>0.88039999999999996</v>
      </c>
      <c r="F130" s="356">
        <v>0.75390000000000001</v>
      </c>
      <c r="G130" s="357">
        <v>8.2113215174522166E-4</v>
      </c>
      <c r="H130" s="358"/>
      <c r="J130" s="359"/>
    </row>
    <row r="131" spans="2:10" x14ac:dyDescent="0.2">
      <c r="B131" s="355" t="s">
        <v>5410</v>
      </c>
      <c r="C131" s="72" t="s">
        <v>442</v>
      </c>
      <c r="D131" s="73" t="s">
        <v>7410</v>
      </c>
      <c r="E131" s="356">
        <v>0.87739999999999996</v>
      </c>
      <c r="F131" s="356">
        <v>0.871</v>
      </c>
      <c r="G131" s="357">
        <v>1.95808436185399E-4</v>
      </c>
      <c r="H131" s="358"/>
      <c r="J131" s="359"/>
    </row>
    <row r="132" spans="2:10" x14ac:dyDescent="0.2">
      <c r="B132" s="355" t="s">
        <v>4371</v>
      </c>
      <c r="C132" s="72" t="s">
        <v>3347</v>
      </c>
      <c r="D132" s="73" t="s">
        <v>7410</v>
      </c>
      <c r="E132" s="356">
        <v>0.87580000000000002</v>
      </c>
      <c r="F132" s="356">
        <v>0.70199999999999996</v>
      </c>
      <c r="G132" s="357">
        <v>1.172745150056637E-3</v>
      </c>
      <c r="H132" s="358"/>
      <c r="J132" s="359"/>
    </row>
    <row r="133" spans="2:10" x14ac:dyDescent="0.2">
      <c r="B133" s="355" t="s">
        <v>5711</v>
      </c>
      <c r="C133" s="72" t="s">
        <v>417</v>
      </c>
      <c r="D133" s="73" t="s">
        <v>7410</v>
      </c>
      <c r="E133" s="356">
        <v>0.87580000000000002</v>
      </c>
      <c r="F133" s="356">
        <v>0.76029999999999998</v>
      </c>
      <c r="G133" s="357">
        <v>1.48435427430867E-3</v>
      </c>
      <c r="H133" s="358"/>
      <c r="J133" s="359"/>
    </row>
    <row r="134" spans="2:10" x14ac:dyDescent="0.2">
      <c r="B134" s="355" t="s">
        <v>5890</v>
      </c>
      <c r="C134" s="72" t="s">
        <v>21</v>
      </c>
      <c r="D134" s="73" t="s">
        <v>7410</v>
      </c>
      <c r="E134" s="356">
        <v>0.87532467532467528</v>
      </c>
      <c r="F134" s="356">
        <v>0.87047878739273399</v>
      </c>
      <c r="G134" s="357">
        <v>2.6253068718233765E-2</v>
      </c>
      <c r="H134" s="358"/>
      <c r="J134" s="359"/>
    </row>
    <row r="135" spans="2:10" x14ac:dyDescent="0.2">
      <c r="B135" s="355" t="s">
        <v>5774</v>
      </c>
      <c r="C135" s="72" t="s">
        <v>3372</v>
      </c>
      <c r="D135" s="73" t="s">
        <v>7410</v>
      </c>
      <c r="E135" s="356">
        <v>0.875</v>
      </c>
      <c r="F135" s="356">
        <v>0.747</v>
      </c>
      <c r="G135" s="357">
        <v>2.8297477229373793E-3</v>
      </c>
      <c r="H135" s="358"/>
      <c r="J135" s="359"/>
    </row>
    <row r="136" spans="2:10" x14ac:dyDescent="0.2">
      <c r="B136" s="355" t="s">
        <v>186</v>
      </c>
      <c r="C136" s="72" t="s">
        <v>2305</v>
      </c>
      <c r="D136" s="73" t="s">
        <v>7410</v>
      </c>
      <c r="E136" s="356">
        <v>0.87239999999999995</v>
      </c>
      <c r="F136" s="356">
        <v>0.76800000000000002</v>
      </c>
      <c r="G136" s="357">
        <v>1.08010459960333E-3</v>
      </c>
      <c r="H136" s="358"/>
      <c r="J136" s="359"/>
    </row>
    <row r="137" spans="2:10" x14ac:dyDescent="0.2">
      <c r="B137" s="355" t="s">
        <v>2324</v>
      </c>
      <c r="C137" s="72" t="s">
        <v>439</v>
      </c>
      <c r="D137" s="73" t="s">
        <v>7410</v>
      </c>
      <c r="E137" s="356">
        <v>0.87209999999999999</v>
      </c>
      <c r="F137" s="356">
        <v>0.75109999999999999</v>
      </c>
      <c r="G137" s="357">
        <v>4.7373008754532017E-4</v>
      </c>
      <c r="H137" s="358"/>
      <c r="J137" s="359"/>
    </row>
    <row r="138" spans="2:10" x14ac:dyDescent="0.2">
      <c r="B138" s="355" t="s">
        <v>2362</v>
      </c>
      <c r="C138" s="72" t="s">
        <v>441</v>
      </c>
      <c r="D138" s="73" t="s">
        <v>7410</v>
      </c>
      <c r="E138" s="356">
        <v>0.87109999999999999</v>
      </c>
      <c r="F138" s="356">
        <v>0.79420000000000002</v>
      </c>
      <c r="G138" s="357">
        <v>5.8321437444468303E-4</v>
      </c>
      <c r="H138" s="358"/>
      <c r="J138" s="359"/>
    </row>
    <row r="139" spans="2:10" x14ac:dyDescent="0.2">
      <c r="B139" s="355" t="s">
        <v>5369</v>
      </c>
      <c r="C139" s="72" t="s">
        <v>3315</v>
      </c>
      <c r="D139" s="73" t="s">
        <v>7410</v>
      </c>
      <c r="E139" s="356">
        <v>0.87019999999999997</v>
      </c>
      <c r="F139" s="356">
        <v>0.79830000000000001</v>
      </c>
      <c r="G139" s="357">
        <v>2.4002324435629555E-4</v>
      </c>
      <c r="H139" s="358"/>
      <c r="J139" s="359"/>
    </row>
    <row r="140" spans="2:10" x14ac:dyDescent="0.2">
      <c r="B140" s="355" t="s">
        <v>5457</v>
      </c>
      <c r="C140" s="72" t="s">
        <v>2315</v>
      </c>
      <c r="D140" s="73" t="s">
        <v>7410</v>
      </c>
      <c r="E140" s="356">
        <v>0.87019999999999997</v>
      </c>
      <c r="F140" s="356">
        <v>0.68910000000000005</v>
      </c>
      <c r="G140" s="357">
        <v>1.1580068806663383E-3</v>
      </c>
      <c r="H140" s="358"/>
      <c r="J140" s="359"/>
    </row>
    <row r="141" spans="2:10" x14ac:dyDescent="0.2">
      <c r="B141" s="355" t="s">
        <v>7431</v>
      </c>
      <c r="C141" s="72" t="s">
        <v>7432</v>
      </c>
      <c r="D141" s="73" t="s">
        <v>7410</v>
      </c>
      <c r="E141" s="356">
        <v>0.86960000000000004</v>
      </c>
      <c r="F141" s="356">
        <v>1</v>
      </c>
      <c r="G141" s="357">
        <v>8.4218682230279145E-5</v>
      </c>
      <c r="H141" s="358"/>
      <c r="J141" s="359"/>
    </row>
    <row r="142" spans="2:10" x14ac:dyDescent="0.2">
      <c r="B142" s="355" t="s">
        <v>5255</v>
      </c>
      <c r="C142" s="72" t="s">
        <v>3446</v>
      </c>
      <c r="D142" s="73" t="s">
        <v>7410</v>
      </c>
      <c r="E142" s="356">
        <v>0.86939999999999995</v>
      </c>
      <c r="F142" s="356">
        <v>0.80640000000000001</v>
      </c>
      <c r="G142" s="357">
        <v>3.258631362195076E-2</v>
      </c>
      <c r="H142" s="358"/>
      <c r="J142" s="359"/>
    </row>
    <row r="143" spans="2:10" x14ac:dyDescent="0.2">
      <c r="B143" s="355" t="s">
        <v>165</v>
      </c>
      <c r="C143" s="72" t="s">
        <v>77</v>
      </c>
      <c r="D143" s="73" t="s">
        <v>7410</v>
      </c>
      <c r="E143" s="356">
        <v>0.86880000000000002</v>
      </c>
      <c r="F143" s="356">
        <v>0.74480000000000002</v>
      </c>
      <c r="G143" s="357">
        <v>4.0424967470533991E-4</v>
      </c>
      <c r="H143" s="358"/>
      <c r="J143" s="359"/>
    </row>
    <row r="144" spans="2:10" x14ac:dyDescent="0.2">
      <c r="B144" s="355" t="s">
        <v>5813</v>
      </c>
      <c r="C144" s="72" t="s">
        <v>56</v>
      </c>
      <c r="D144" s="73" t="s">
        <v>7410</v>
      </c>
      <c r="E144" s="356">
        <v>0.86809999999999998</v>
      </c>
      <c r="F144" s="356">
        <v>0.83989999999999998</v>
      </c>
      <c r="G144" s="357">
        <v>1.0139929340525608E-2</v>
      </c>
      <c r="H144" s="358"/>
      <c r="J144" s="359"/>
    </row>
    <row r="145" spans="2:10" x14ac:dyDescent="0.2">
      <c r="B145" s="355" t="s">
        <v>5645</v>
      </c>
      <c r="C145" s="72" t="s">
        <v>7433</v>
      </c>
      <c r="D145" s="73" t="s">
        <v>7410</v>
      </c>
      <c r="E145" s="356">
        <v>0.86609999999999998</v>
      </c>
      <c r="F145" s="356">
        <v>0.90129999999999999</v>
      </c>
      <c r="G145" s="357">
        <v>7.8955014590886699E-4</v>
      </c>
      <c r="H145" s="358"/>
      <c r="J145" s="359"/>
    </row>
    <row r="146" spans="2:10" x14ac:dyDescent="0.2">
      <c r="B146" s="355" t="s">
        <v>5356</v>
      </c>
      <c r="C146" s="72" t="s">
        <v>2306</v>
      </c>
      <c r="D146" s="73" t="s">
        <v>7410</v>
      </c>
      <c r="E146" s="356">
        <v>0.86460000000000004</v>
      </c>
      <c r="F146" s="356">
        <v>0.8367</v>
      </c>
      <c r="G146" s="357">
        <v>6.3164011672709353E-4</v>
      </c>
      <c r="H146" s="358"/>
      <c r="J146" s="359"/>
    </row>
    <row r="147" spans="2:10" x14ac:dyDescent="0.2">
      <c r="B147" s="355" t="s">
        <v>5657</v>
      </c>
      <c r="C147" s="72" t="s">
        <v>2381</v>
      </c>
      <c r="D147" s="73" t="s">
        <v>7410</v>
      </c>
      <c r="E147" s="356">
        <v>0.86209999999999998</v>
      </c>
      <c r="F147" s="356">
        <v>0.91210000000000002</v>
      </c>
      <c r="G147" s="360">
        <v>2.9223882733906861E-3</v>
      </c>
      <c r="H147" s="358"/>
      <c r="J147" s="359"/>
    </row>
    <row r="148" spans="2:10" x14ac:dyDescent="0.2">
      <c r="B148" s="355" t="e">
        <v>#N/A</v>
      </c>
      <c r="C148" s="72" t="s">
        <v>2282</v>
      </c>
      <c r="D148" s="73" t="s">
        <v>7410</v>
      </c>
      <c r="E148" s="356">
        <v>0.86060000000000003</v>
      </c>
      <c r="F148" s="356">
        <v>0.85209999999999997</v>
      </c>
      <c r="G148" s="357">
        <v>2.9897632191749093E-4</v>
      </c>
      <c r="H148" s="358"/>
      <c r="J148" s="359"/>
    </row>
    <row r="149" spans="2:10" x14ac:dyDescent="0.2">
      <c r="B149" s="355" t="s">
        <v>5603</v>
      </c>
      <c r="C149" s="72" t="s">
        <v>432</v>
      </c>
      <c r="D149" s="73" t="s">
        <v>7410</v>
      </c>
      <c r="E149" s="356">
        <v>0.85940000000000005</v>
      </c>
      <c r="F149" s="356">
        <v>0.87270000000000003</v>
      </c>
      <c r="G149" s="360">
        <v>1.1580068806663382E-4</v>
      </c>
      <c r="H149" s="358"/>
      <c r="J149" s="359"/>
    </row>
    <row r="150" spans="2:10" x14ac:dyDescent="0.2">
      <c r="B150" s="355" t="s">
        <v>189</v>
      </c>
      <c r="C150" s="72" t="s">
        <v>429</v>
      </c>
      <c r="D150" s="73" t="s">
        <v>7410</v>
      </c>
      <c r="E150" s="356">
        <v>0.85540000000000005</v>
      </c>
      <c r="F150" s="356">
        <v>0.87139999999999995</v>
      </c>
      <c r="G150" s="357">
        <v>8.8429616341793101E-4</v>
      </c>
      <c r="H150" s="358"/>
      <c r="J150" s="359"/>
    </row>
    <row r="151" spans="2:10" x14ac:dyDescent="0.2">
      <c r="B151" s="355" t="s">
        <v>5570</v>
      </c>
      <c r="C151" s="72" t="s">
        <v>2398</v>
      </c>
      <c r="D151" s="73" t="s">
        <v>7410</v>
      </c>
      <c r="E151" s="356">
        <v>0.85419999999999996</v>
      </c>
      <c r="F151" s="356">
        <v>0.70660000000000001</v>
      </c>
      <c r="G151" s="360">
        <v>1.4927761425316977E-3</v>
      </c>
      <c r="H151" s="358"/>
      <c r="J151" s="359"/>
    </row>
    <row r="152" spans="2:10" x14ac:dyDescent="0.2">
      <c r="B152" s="355" t="s">
        <v>5906</v>
      </c>
      <c r="C152" s="72" t="s">
        <v>47</v>
      </c>
      <c r="D152" s="73" t="s">
        <v>7410</v>
      </c>
      <c r="E152" s="356">
        <v>0.8518</v>
      </c>
      <c r="F152" s="356">
        <v>0.78439999999999999</v>
      </c>
      <c r="G152" s="357">
        <v>8.106048164664367E-4</v>
      </c>
      <c r="H152" s="358"/>
      <c r="J152" s="359"/>
    </row>
    <row r="153" spans="2:10" x14ac:dyDescent="0.2">
      <c r="B153" s="355" t="s">
        <v>5269</v>
      </c>
      <c r="C153" s="72" t="s">
        <v>44</v>
      </c>
      <c r="D153" s="73" t="s">
        <v>7410</v>
      </c>
      <c r="E153" s="356">
        <v>0.85119999999999996</v>
      </c>
      <c r="F153" s="356">
        <v>0.85440000000000005</v>
      </c>
      <c r="G153" s="357">
        <v>2.1686310674296879E-4</v>
      </c>
      <c r="H153" s="358"/>
      <c r="J153" s="359"/>
    </row>
    <row r="154" spans="2:10" x14ac:dyDescent="0.2">
      <c r="B154" s="355" t="s">
        <v>7434</v>
      </c>
      <c r="C154" s="72" t="s">
        <v>3342</v>
      </c>
      <c r="D154" s="73" t="s">
        <v>7410</v>
      </c>
      <c r="E154" s="356">
        <v>0.84719999999999995</v>
      </c>
      <c r="F154" s="356">
        <v>0.55740000000000001</v>
      </c>
      <c r="G154" s="357">
        <v>2.953970279227041E-3</v>
      </c>
      <c r="H154" s="358"/>
      <c r="J154" s="359"/>
    </row>
    <row r="155" spans="2:10" x14ac:dyDescent="0.2">
      <c r="B155" s="355" t="s">
        <v>5901</v>
      </c>
      <c r="C155" s="72" t="s">
        <v>7435</v>
      </c>
      <c r="D155" s="73" t="s">
        <v>7410</v>
      </c>
      <c r="E155" s="356">
        <v>0.84471437951411688</v>
      </c>
      <c r="F155" s="356">
        <v>0.79751263116984061</v>
      </c>
      <c r="G155" s="357">
        <v>5.4173667344627058E-3</v>
      </c>
      <c r="H155" s="358"/>
      <c r="J155" s="359"/>
    </row>
    <row r="156" spans="2:10" x14ac:dyDescent="0.2">
      <c r="B156" s="355" t="s">
        <v>7436</v>
      </c>
      <c r="C156" s="72" t="s">
        <v>2393</v>
      </c>
      <c r="D156" s="73" t="s">
        <v>7410</v>
      </c>
      <c r="E156" s="356">
        <v>0.83950000000000002</v>
      </c>
      <c r="F156" s="356">
        <v>0.88600000000000001</v>
      </c>
      <c r="G156" s="357">
        <v>5.7268703916589817E-4</v>
      </c>
      <c r="H156" s="358"/>
      <c r="J156" s="359"/>
    </row>
    <row r="157" spans="2:10" x14ac:dyDescent="0.2">
      <c r="B157" s="355" t="s">
        <v>7437</v>
      </c>
      <c r="C157" s="72" t="s">
        <v>411</v>
      </c>
      <c r="D157" s="73" t="s">
        <v>7410</v>
      </c>
      <c r="E157" s="356">
        <v>0.83353293413173657</v>
      </c>
      <c r="F157" s="356">
        <v>0.77586206896551724</v>
      </c>
      <c r="G157" s="357">
        <v>1.465405070806857E-3</v>
      </c>
      <c r="H157" s="358"/>
      <c r="J157" s="359"/>
    </row>
    <row r="158" spans="2:10" x14ac:dyDescent="0.2">
      <c r="B158" s="355" t="s">
        <v>5888</v>
      </c>
      <c r="C158" s="72" t="s">
        <v>398</v>
      </c>
      <c r="D158" s="73" t="s">
        <v>7410</v>
      </c>
      <c r="E158" s="356">
        <v>0.83220000000000005</v>
      </c>
      <c r="F158" s="356">
        <v>0.9032</v>
      </c>
      <c r="G158" s="357">
        <v>1.0653663302130311E-3</v>
      </c>
      <c r="H158" s="358"/>
      <c r="J158" s="359"/>
    </row>
    <row r="159" spans="2:10" x14ac:dyDescent="0.2">
      <c r="B159" s="355" t="s">
        <v>5272</v>
      </c>
      <c r="C159" s="72" t="s">
        <v>3452</v>
      </c>
      <c r="D159" s="73" t="s">
        <v>7410</v>
      </c>
      <c r="E159" s="356">
        <v>0.82930000000000004</v>
      </c>
      <c r="F159" s="356">
        <v>1</v>
      </c>
      <c r="G159" s="357">
        <v>7.1585879895737272E-5</v>
      </c>
      <c r="H159" s="358"/>
      <c r="J159" s="359"/>
    </row>
    <row r="160" spans="2:10" x14ac:dyDescent="0.2">
      <c r="B160" s="355" t="s">
        <v>5715</v>
      </c>
      <c r="C160" s="72" t="s">
        <v>420</v>
      </c>
      <c r="D160" s="73" t="s">
        <v>7410</v>
      </c>
      <c r="E160" s="356">
        <v>0.82899999999999996</v>
      </c>
      <c r="F160" s="356">
        <v>0.6825</v>
      </c>
      <c r="G160" s="357">
        <v>1.3264442451268966E-4</v>
      </c>
      <c r="H160" s="358"/>
      <c r="J160" s="359"/>
    </row>
    <row r="161" spans="2:10" x14ac:dyDescent="0.2">
      <c r="B161" s="355" t="s">
        <v>5266</v>
      </c>
      <c r="C161" s="72" t="s">
        <v>3387</v>
      </c>
      <c r="D161" s="73" t="s">
        <v>7410</v>
      </c>
      <c r="E161" s="356">
        <v>0.82450000000000001</v>
      </c>
      <c r="F161" s="356">
        <v>0.72770000000000001</v>
      </c>
      <c r="G161" s="357">
        <v>4.2530434526290967E-4</v>
      </c>
      <c r="H161" s="358"/>
      <c r="J161" s="359"/>
    </row>
    <row r="162" spans="2:10" x14ac:dyDescent="0.2">
      <c r="B162" s="355" t="s">
        <v>7438</v>
      </c>
      <c r="C162" s="72" t="s">
        <v>7438</v>
      </c>
      <c r="D162" s="73" t="s">
        <v>7410</v>
      </c>
      <c r="E162" s="356">
        <v>0.82120000000000004</v>
      </c>
      <c r="F162" s="356">
        <v>0.7258</v>
      </c>
      <c r="G162" s="357">
        <v>5.2215582982773068E-4</v>
      </c>
      <c r="H162" s="358"/>
      <c r="J162" s="359"/>
    </row>
    <row r="163" spans="2:10" x14ac:dyDescent="0.2">
      <c r="B163" s="355" t="s">
        <v>5225</v>
      </c>
      <c r="C163" s="72" t="s">
        <v>39</v>
      </c>
      <c r="D163" s="73" t="s">
        <v>7410</v>
      </c>
      <c r="E163" s="356">
        <v>0.81430000000000002</v>
      </c>
      <c r="F163" s="356">
        <v>0.84909999999999997</v>
      </c>
      <c r="G163" s="357">
        <v>6.0005811089073886E-4</v>
      </c>
      <c r="H163" s="358"/>
      <c r="J163" s="359"/>
    </row>
    <row r="164" spans="2:10" x14ac:dyDescent="0.2">
      <c r="B164" s="355" t="s">
        <v>5626</v>
      </c>
      <c r="C164" s="72" t="s">
        <v>7439</v>
      </c>
      <c r="D164" s="73" t="s">
        <v>7410</v>
      </c>
      <c r="E164" s="356">
        <v>0.81059999999999999</v>
      </c>
      <c r="F164" s="356">
        <v>0.43049999999999999</v>
      </c>
      <c r="G164" s="360">
        <v>1.090631934882115E-3</v>
      </c>
      <c r="H164" s="358"/>
      <c r="J164" s="359"/>
    </row>
    <row r="165" spans="2:10" x14ac:dyDescent="0.2">
      <c r="B165" s="355" t="s">
        <v>5434</v>
      </c>
      <c r="C165" s="72" t="s">
        <v>410</v>
      </c>
      <c r="D165" s="73" t="s">
        <v>7410</v>
      </c>
      <c r="E165" s="356">
        <v>0.80630000000000002</v>
      </c>
      <c r="F165" s="356">
        <v>0.7581</v>
      </c>
      <c r="G165" s="357">
        <v>1.2359091617293464E-3</v>
      </c>
      <c r="H165" s="358"/>
      <c r="J165" s="359"/>
    </row>
    <row r="166" spans="2:10" x14ac:dyDescent="0.2">
      <c r="B166" s="355" t="s">
        <v>5490</v>
      </c>
      <c r="C166" s="72" t="s">
        <v>3375</v>
      </c>
      <c r="D166" s="73" t="s">
        <v>7410</v>
      </c>
      <c r="E166" s="356">
        <v>0.80630000000000002</v>
      </c>
      <c r="F166" s="356">
        <v>0.81200000000000006</v>
      </c>
      <c r="G166" s="360">
        <v>8.0639388235492283E-4</v>
      </c>
      <c r="H166" s="358"/>
      <c r="J166" s="359"/>
    </row>
    <row r="167" spans="2:10" x14ac:dyDescent="0.2">
      <c r="B167" s="355" t="s">
        <v>5732</v>
      </c>
      <c r="C167" s="72" t="s">
        <v>2277</v>
      </c>
      <c r="D167" s="73" t="s">
        <v>7410</v>
      </c>
      <c r="E167" s="356">
        <v>0.80610000000000004</v>
      </c>
      <c r="F167" s="356">
        <v>0.62409999999999999</v>
      </c>
      <c r="G167" s="357">
        <v>2.8002711841567816E-4</v>
      </c>
      <c r="H167" s="358"/>
      <c r="J167" s="359"/>
    </row>
    <row r="168" spans="2:10" x14ac:dyDescent="0.2">
      <c r="B168" s="355" t="s">
        <v>5666</v>
      </c>
      <c r="C168" s="72" t="s">
        <v>3383</v>
      </c>
      <c r="D168" s="73" t="s">
        <v>7410</v>
      </c>
      <c r="E168" s="356">
        <v>0.80600000000000005</v>
      </c>
      <c r="F168" s="356">
        <v>0.77680000000000005</v>
      </c>
      <c r="G168" s="360">
        <v>9.6219844448093919E-4</v>
      </c>
      <c r="H168" s="358"/>
      <c r="J168" s="359"/>
    </row>
    <row r="169" spans="2:10" x14ac:dyDescent="0.2">
      <c r="B169" s="355" t="s">
        <v>5808</v>
      </c>
      <c r="C169" s="72" t="s">
        <v>55</v>
      </c>
      <c r="D169" s="73" t="s">
        <v>7410</v>
      </c>
      <c r="E169" s="356">
        <v>0.80589999999999995</v>
      </c>
      <c r="F169" s="356">
        <v>0.83830000000000005</v>
      </c>
      <c r="G169" s="357">
        <v>1.7833305962261607E-3</v>
      </c>
      <c r="H169" s="358"/>
      <c r="J169" s="359"/>
    </row>
    <row r="170" spans="2:10" x14ac:dyDescent="0.2">
      <c r="B170" s="355" t="s">
        <v>7440</v>
      </c>
      <c r="C170" s="72" t="s">
        <v>40</v>
      </c>
      <c r="D170" s="73" t="s">
        <v>7410</v>
      </c>
      <c r="E170" s="356">
        <v>0.80449999999999999</v>
      </c>
      <c r="F170" s="356">
        <v>0.7268</v>
      </c>
      <c r="G170" s="357">
        <v>1.7496431233340493E-3</v>
      </c>
      <c r="H170" s="358"/>
      <c r="J170" s="359"/>
    </row>
    <row r="171" spans="2:10" x14ac:dyDescent="0.2">
      <c r="B171" s="355" t="s">
        <v>7441</v>
      </c>
      <c r="C171" s="72" t="s">
        <v>6272</v>
      </c>
      <c r="D171" s="73" t="s">
        <v>7410</v>
      </c>
      <c r="E171" s="356">
        <v>0.80320000000000003</v>
      </c>
      <c r="F171" s="356">
        <v>0.85040000000000004</v>
      </c>
      <c r="G171" s="357">
        <v>1.478037873141399E-3</v>
      </c>
      <c r="H171" s="358"/>
      <c r="J171" s="359"/>
    </row>
    <row r="172" spans="2:10" x14ac:dyDescent="0.2">
      <c r="B172" s="355" t="s">
        <v>5451</v>
      </c>
      <c r="C172" s="72" t="s">
        <v>2343</v>
      </c>
      <c r="D172" s="73" t="s">
        <v>7410</v>
      </c>
      <c r="E172" s="356">
        <v>0.79249999999999998</v>
      </c>
      <c r="F172" s="356">
        <v>0.89680000000000004</v>
      </c>
      <c r="G172" s="357">
        <v>2.6528884902537932E-4</v>
      </c>
      <c r="H172" s="358"/>
      <c r="J172" s="359"/>
    </row>
    <row r="173" spans="2:10" x14ac:dyDescent="0.2">
      <c r="B173" s="355" t="s">
        <v>5436</v>
      </c>
      <c r="C173" s="72" t="s">
        <v>2412</v>
      </c>
      <c r="D173" s="73" t="s">
        <v>7410</v>
      </c>
      <c r="E173" s="356">
        <v>0.7873</v>
      </c>
      <c r="F173" s="356">
        <v>0.8266</v>
      </c>
      <c r="G173" s="357">
        <v>1.0443116596554614E-3</v>
      </c>
      <c r="H173" s="358"/>
      <c r="J173" s="359"/>
    </row>
    <row r="174" spans="2:10" x14ac:dyDescent="0.2">
      <c r="B174" s="355" t="s">
        <v>5432</v>
      </c>
      <c r="C174" s="72" t="s">
        <v>45</v>
      </c>
      <c r="D174" s="73" t="s">
        <v>7410</v>
      </c>
      <c r="E174" s="356">
        <v>0.78649999999999998</v>
      </c>
      <c r="F174" s="356">
        <v>0.81710000000000005</v>
      </c>
      <c r="G174" s="357">
        <v>7.137533319016157E-4</v>
      </c>
      <c r="H174" s="358"/>
      <c r="J174" s="359"/>
    </row>
    <row r="175" spans="2:10" x14ac:dyDescent="0.2">
      <c r="B175" s="355" t="s">
        <v>5428</v>
      </c>
      <c r="C175" s="72" t="s">
        <v>3348</v>
      </c>
      <c r="D175" s="73" t="s">
        <v>7410</v>
      </c>
      <c r="E175" s="356">
        <v>0.78259999999999996</v>
      </c>
      <c r="F175" s="356">
        <v>0.84719999999999995</v>
      </c>
      <c r="G175" s="357">
        <v>1.5159362801450246E-4</v>
      </c>
      <c r="H175" s="358"/>
      <c r="J175" s="359"/>
    </row>
    <row r="176" spans="2:10" x14ac:dyDescent="0.2">
      <c r="B176" s="355" t="s">
        <v>5650</v>
      </c>
      <c r="C176" s="72" t="s">
        <v>3382</v>
      </c>
      <c r="D176" s="73" t="s">
        <v>7410</v>
      </c>
      <c r="E176" s="356">
        <v>0.77900000000000003</v>
      </c>
      <c r="F176" s="356">
        <v>0.72729999999999995</v>
      </c>
      <c r="G176" s="360">
        <v>5.3499917886784829E-3</v>
      </c>
      <c r="H176" s="358"/>
      <c r="J176" s="359"/>
    </row>
    <row r="177" spans="2:10" x14ac:dyDescent="0.2">
      <c r="B177" s="355" t="s">
        <v>7442</v>
      </c>
      <c r="C177" s="72" t="s">
        <v>3341</v>
      </c>
      <c r="D177" s="73" t="s">
        <v>7410</v>
      </c>
      <c r="E177" s="356">
        <v>0.77549999999999997</v>
      </c>
      <c r="F177" s="356">
        <v>0.88419999999999999</v>
      </c>
      <c r="G177" s="357">
        <v>4.0003874059382592E-4</v>
      </c>
      <c r="H177" s="358"/>
      <c r="J177" s="359"/>
    </row>
    <row r="178" spans="2:10" x14ac:dyDescent="0.2">
      <c r="B178" s="355" t="s">
        <v>5909</v>
      </c>
      <c r="C178" s="72" t="s">
        <v>399</v>
      </c>
      <c r="D178" s="73" t="s">
        <v>7410</v>
      </c>
      <c r="E178" s="356">
        <v>0.77349999999999997</v>
      </c>
      <c r="F178" s="356">
        <v>0.83499999999999996</v>
      </c>
      <c r="G178" s="357">
        <v>5.2699840405597172E-3</v>
      </c>
      <c r="H178" s="358"/>
      <c r="J178" s="359"/>
    </row>
    <row r="179" spans="2:10" x14ac:dyDescent="0.2">
      <c r="B179" s="355" t="s">
        <v>5441</v>
      </c>
      <c r="C179" s="72" t="s">
        <v>7443</v>
      </c>
      <c r="D179" s="73" t="s">
        <v>7410</v>
      </c>
      <c r="E179" s="356">
        <v>0.76239999999999997</v>
      </c>
      <c r="F179" s="356">
        <v>0.89129999999999998</v>
      </c>
      <c r="G179" s="357">
        <v>2.9055445369446302E-4</v>
      </c>
      <c r="H179" s="358"/>
      <c r="J179" s="359"/>
    </row>
    <row r="180" spans="2:10" x14ac:dyDescent="0.2">
      <c r="B180" s="355" t="s">
        <v>5911</v>
      </c>
      <c r="C180" s="72" t="s">
        <v>3443</v>
      </c>
      <c r="D180" s="73" t="s">
        <v>7410</v>
      </c>
      <c r="E180" s="356">
        <v>0.76180000000000003</v>
      </c>
      <c r="F180" s="356">
        <v>0.82589999999999997</v>
      </c>
      <c r="G180" s="357">
        <v>1.5959440282637897E-3</v>
      </c>
      <c r="H180" s="358"/>
      <c r="J180" s="359"/>
    </row>
    <row r="181" spans="2:10" x14ac:dyDescent="0.2">
      <c r="B181" s="355" t="s">
        <v>5588</v>
      </c>
      <c r="C181" s="72" t="s">
        <v>3390</v>
      </c>
      <c r="D181" s="73" t="s">
        <v>7410</v>
      </c>
      <c r="E181" s="356">
        <v>0.76180000000000003</v>
      </c>
      <c r="F181" s="356">
        <v>0.83460000000000001</v>
      </c>
      <c r="G181" s="360">
        <v>1.6296315011559014E-3</v>
      </c>
      <c r="H181" s="358"/>
      <c r="J181" s="359"/>
    </row>
    <row r="182" spans="2:10" x14ac:dyDescent="0.2">
      <c r="B182" s="355" t="s">
        <v>5775</v>
      </c>
      <c r="C182" s="72" t="s">
        <v>6555</v>
      </c>
      <c r="D182" s="73" t="s">
        <v>7410</v>
      </c>
      <c r="E182" s="356">
        <v>0.74009999999999998</v>
      </c>
      <c r="F182" s="356">
        <v>0.73580000000000001</v>
      </c>
      <c r="G182" s="357">
        <v>6.2953464967133665E-4</v>
      </c>
      <c r="H182" s="358"/>
      <c r="J182" s="359"/>
    </row>
    <row r="183" spans="2:10" x14ac:dyDescent="0.2">
      <c r="B183" s="355" t="s">
        <v>7444</v>
      </c>
      <c r="C183" s="72" t="s">
        <v>2411</v>
      </c>
      <c r="D183" s="73" t="s">
        <v>7410</v>
      </c>
      <c r="E183" s="356">
        <v>0.73899999999999999</v>
      </c>
      <c r="F183" s="356">
        <v>0.62890000000000001</v>
      </c>
      <c r="G183" s="357">
        <v>1.4127683944129327E-3</v>
      </c>
      <c r="H183" s="358"/>
      <c r="J183" s="359"/>
    </row>
    <row r="184" spans="2:10" x14ac:dyDescent="0.2">
      <c r="B184" s="355" t="s">
        <v>5414</v>
      </c>
      <c r="C184" s="72" t="s">
        <v>3344</v>
      </c>
      <c r="D184" s="73" t="s">
        <v>7410</v>
      </c>
      <c r="E184" s="356">
        <v>0.72199999999999998</v>
      </c>
      <c r="F184" s="356">
        <v>0.8155</v>
      </c>
      <c r="G184" s="357">
        <v>2.4991893951835337E-3</v>
      </c>
      <c r="H184" s="358"/>
      <c r="J184" s="359"/>
    </row>
    <row r="185" spans="2:10" x14ac:dyDescent="0.2">
      <c r="B185" s="355" t="s">
        <v>7445</v>
      </c>
      <c r="C185" s="72" t="s">
        <v>3349</v>
      </c>
      <c r="D185" s="73" t="s">
        <v>7410</v>
      </c>
      <c r="E185" s="356">
        <v>0.71479999999999999</v>
      </c>
      <c r="F185" s="356">
        <v>0.82450000000000001</v>
      </c>
      <c r="G185" s="360">
        <v>3.9582780648231199E-4</v>
      </c>
      <c r="H185" s="358"/>
      <c r="J185" s="359"/>
    </row>
    <row r="186" spans="2:10" x14ac:dyDescent="0.2">
      <c r="B186" s="355" t="s">
        <v>172</v>
      </c>
      <c r="C186" s="72" t="s">
        <v>423</v>
      </c>
      <c r="D186" s="73" t="s">
        <v>7410</v>
      </c>
      <c r="E186" s="356">
        <v>0.68989999999999996</v>
      </c>
      <c r="F186" s="356">
        <v>0.60670000000000002</v>
      </c>
      <c r="G186" s="357">
        <v>1.8738656796237109E-4</v>
      </c>
      <c r="H186" s="358"/>
      <c r="J186" s="359"/>
    </row>
    <row r="187" spans="2:10" x14ac:dyDescent="0.2">
      <c r="B187" s="355" t="s">
        <v>5866</v>
      </c>
      <c r="C187" s="72" t="s">
        <v>49</v>
      </c>
      <c r="D187" s="73" t="s">
        <v>7410</v>
      </c>
      <c r="E187" s="356">
        <v>0.6875</v>
      </c>
      <c r="F187" s="356">
        <v>0.92730000000000001</v>
      </c>
      <c r="G187" s="360">
        <v>1.1580068806663382E-4</v>
      </c>
      <c r="H187" s="358"/>
      <c r="J187" s="359"/>
    </row>
    <row r="188" spans="2:10" x14ac:dyDescent="0.2">
      <c r="B188" s="355" t="s">
        <v>5098</v>
      </c>
      <c r="C188" s="72" t="s">
        <v>428</v>
      </c>
      <c r="D188" s="73" t="s">
        <v>7410</v>
      </c>
      <c r="E188" s="356">
        <v>0.68610000000000004</v>
      </c>
      <c r="F188" s="356">
        <v>0.83020000000000005</v>
      </c>
      <c r="G188" s="357">
        <v>4.4635901582047943E-4</v>
      </c>
      <c r="H188" s="358"/>
      <c r="J188" s="359"/>
    </row>
    <row r="189" spans="2:10" x14ac:dyDescent="0.2">
      <c r="B189" s="355" t="s">
        <v>5687</v>
      </c>
      <c r="C189" s="72" t="s">
        <v>198</v>
      </c>
      <c r="D189" s="73" t="s">
        <v>7410</v>
      </c>
      <c r="E189" s="356">
        <v>0.66669999999999996</v>
      </c>
      <c r="F189" s="356">
        <v>1</v>
      </c>
      <c r="G189" s="357">
        <v>6.3164011672709356E-5</v>
      </c>
      <c r="H189" s="358"/>
      <c r="J189" s="359"/>
    </row>
    <row r="190" spans="2:10" x14ac:dyDescent="0.2">
      <c r="B190" s="355" t="s">
        <v>5798</v>
      </c>
      <c r="C190" s="72" t="s">
        <v>401</v>
      </c>
      <c r="D190" s="73" t="s">
        <v>7410</v>
      </c>
      <c r="E190" s="356">
        <v>0.66669999999999996</v>
      </c>
      <c r="F190" s="356">
        <v>1</v>
      </c>
      <c r="G190" s="357">
        <v>7.579681400725123E-5</v>
      </c>
      <c r="H190" s="358"/>
    </row>
    <row r="191" spans="2:10" x14ac:dyDescent="0.2">
      <c r="B191" s="355" t="s">
        <v>5804</v>
      </c>
      <c r="C191" s="72" t="s">
        <v>88</v>
      </c>
      <c r="D191" s="73" t="s">
        <v>7410</v>
      </c>
      <c r="E191" s="356">
        <v>0.66669999999999996</v>
      </c>
      <c r="F191" s="356">
        <v>1</v>
      </c>
      <c r="G191" s="357">
        <v>5.0531209338167489E-5</v>
      </c>
      <c r="H191" s="358"/>
    </row>
    <row r="192" spans="2:10" x14ac:dyDescent="0.2">
      <c r="B192" s="355" t="s">
        <v>4318</v>
      </c>
      <c r="C192" s="72" t="s">
        <v>2395</v>
      </c>
      <c r="D192" s="73" t="s">
        <v>7410</v>
      </c>
      <c r="E192" s="356">
        <v>0.66669999999999996</v>
      </c>
      <c r="F192" s="356">
        <v>1</v>
      </c>
      <c r="G192" s="357">
        <v>1.2632802334541872E-5</v>
      </c>
      <c r="H192" s="358"/>
    </row>
    <row r="193" spans="1:8" x14ac:dyDescent="0.2">
      <c r="B193" s="355" t="s">
        <v>2334</v>
      </c>
      <c r="C193" s="72" t="s">
        <v>2436</v>
      </c>
      <c r="D193" s="73" t="s">
        <v>7410</v>
      </c>
      <c r="E193" s="356">
        <v>0.66490000000000005</v>
      </c>
      <c r="F193" s="356">
        <v>0.89490000000000003</v>
      </c>
      <c r="G193" s="357">
        <v>2.8234313217701083E-3</v>
      </c>
      <c r="H193" s="358"/>
    </row>
    <row r="194" spans="1:8" x14ac:dyDescent="0.2">
      <c r="A194" s="83"/>
      <c r="B194" s="355" t="s">
        <v>5275</v>
      </c>
      <c r="C194" s="72" t="s">
        <v>6263</v>
      </c>
      <c r="D194" s="73" t="s">
        <v>7410</v>
      </c>
      <c r="E194" s="356">
        <v>0.66369999999999996</v>
      </c>
      <c r="F194" s="356">
        <v>0.7984</v>
      </c>
      <c r="G194" s="357">
        <v>1.5454128189256223E-3</v>
      </c>
      <c r="H194" s="358"/>
    </row>
    <row r="195" spans="1:8" x14ac:dyDescent="0.2">
      <c r="A195" s="83"/>
      <c r="B195" s="355" t="s">
        <v>5227</v>
      </c>
      <c r="C195" s="72" t="s">
        <v>2302</v>
      </c>
      <c r="D195" s="73" t="s">
        <v>7410</v>
      </c>
      <c r="E195" s="356">
        <v>0.65290000000000004</v>
      </c>
      <c r="F195" s="356">
        <v>0.87929999999999997</v>
      </c>
      <c r="G195" s="357">
        <v>7.3270253540342852E-4</v>
      </c>
      <c r="H195" s="358"/>
    </row>
    <row r="196" spans="1:8" x14ac:dyDescent="0.2">
      <c r="A196" s="83"/>
      <c r="B196" s="355" t="s">
        <v>2323</v>
      </c>
      <c r="C196" s="72" t="s">
        <v>7446</v>
      </c>
      <c r="D196" s="73" t="s">
        <v>7410</v>
      </c>
      <c r="E196" s="356">
        <v>0.65059999999999996</v>
      </c>
      <c r="F196" s="356">
        <v>0.90739999999999998</v>
      </c>
      <c r="G196" s="360">
        <v>1.1369522101087684E-4</v>
      </c>
      <c r="H196" s="358"/>
    </row>
    <row r="197" spans="1:8" x14ac:dyDescent="0.2">
      <c r="A197" s="83"/>
      <c r="B197" s="355" t="s">
        <v>5743</v>
      </c>
      <c r="C197" s="72" t="s">
        <v>6211</v>
      </c>
      <c r="D197" s="73" t="s">
        <v>7410</v>
      </c>
      <c r="E197" s="356">
        <v>0.6333333333333333</v>
      </c>
      <c r="F197" s="356">
        <v>0.80241587575496121</v>
      </c>
      <c r="G197" s="357">
        <v>2.4402363176223383E-3</v>
      </c>
      <c r="H197" s="358"/>
    </row>
    <row r="198" spans="1:8" x14ac:dyDescent="0.2">
      <c r="A198" s="83"/>
      <c r="B198" s="355" t="s">
        <v>5479</v>
      </c>
      <c r="C198" s="72" t="s">
        <v>31</v>
      </c>
      <c r="D198" s="73" t="s">
        <v>7410</v>
      </c>
      <c r="E198" s="356">
        <v>0.628</v>
      </c>
      <c r="F198" s="356">
        <v>0.84930000000000005</v>
      </c>
      <c r="G198" s="360">
        <v>9.9167498326153698E-4</v>
      </c>
      <c r="H198" s="358"/>
    </row>
    <row r="199" spans="1:8" x14ac:dyDescent="0.2">
      <c r="A199" s="83"/>
      <c r="B199" s="355" t="s">
        <v>5607</v>
      </c>
      <c r="C199" s="72" t="s">
        <v>3385</v>
      </c>
      <c r="D199" s="73" t="s">
        <v>7410</v>
      </c>
      <c r="E199" s="356">
        <v>0.62350000000000005</v>
      </c>
      <c r="F199" s="356">
        <v>0.74839999999999995</v>
      </c>
      <c r="G199" s="360">
        <v>6.6953852373071918E-4</v>
      </c>
      <c r="H199" s="358"/>
    </row>
    <row r="200" spans="1:8" x14ac:dyDescent="0.2">
      <c r="A200" s="83"/>
      <c r="B200" s="355" t="s">
        <v>5759</v>
      </c>
      <c r="C200" s="72" t="s">
        <v>3364</v>
      </c>
      <c r="D200" s="73" t="s">
        <v>7410</v>
      </c>
      <c r="E200" s="356">
        <v>0.62050000000000005</v>
      </c>
      <c r="F200" s="356">
        <v>0.46810000000000002</v>
      </c>
      <c r="G200" s="357">
        <v>4.8130976894604528E-3</v>
      </c>
      <c r="H200" s="358"/>
    </row>
    <row r="201" spans="1:8" x14ac:dyDescent="0.2">
      <c r="A201" s="83"/>
      <c r="B201" s="355" t="s">
        <v>5750</v>
      </c>
      <c r="C201" s="72" t="s">
        <v>3360</v>
      </c>
      <c r="D201" s="73" t="s">
        <v>7410</v>
      </c>
      <c r="E201" s="356">
        <v>0.6038</v>
      </c>
      <c r="F201" s="356">
        <v>0.84160000000000001</v>
      </c>
      <c r="G201" s="357">
        <v>4.6530821932229226E-4</v>
      </c>
      <c r="H201" s="358"/>
    </row>
    <row r="202" spans="1:8" x14ac:dyDescent="0.2">
      <c r="A202" s="83"/>
      <c r="B202" s="355" t="s">
        <v>170</v>
      </c>
      <c r="C202" s="72" t="s">
        <v>79</v>
      </c>
      <c r="D202" s="73" t="s">
        <v>7410</v>
      </c>
      <c r="E202" s="356">
        <v>0.60340000000000005</v>
      </c>
      <c r="F202" s="356">
        <v>0.8256</v>
      </c>
      <c r="G202" s="357">
        <v>6.7585492489799016E-4</v>
      </c>
      <c r="H202" s="358"/>
    </row>
    <row r="203" spans="1:8" x14ac:dyDescent="0.2">
      <c r="A203" s="83"/>
      <c r="B203" s="355" t="s">
        <v>185</v>
      </c>
      <c r="C203" s="72" t="s">
        <v>50</v>
      </c>
      <c r="D203" s="73" t="s">
        <v>7410</v>
      </c>
      <c r="E203" s="356">
        <v>0.5988</v>
      </c>
      <c r="F203" s="356">
        <v>0.77080000000000004</v>
      </c>
      <c r="G203" s="357">
        <v>8.358704211355205E-4</v>
      </c>
      <c r="H203" s="358"/>
    </row>
    <row r="204" spans="1:8" x14ac:dyDescent="0.2">
      <c r="A204" s="83"/>
      <c r="B204" s="355" t="s">
        <v>5729</v>
      </c>
      <c r="C204" s="72" t="s">
        <v>3441</v>
      </c>
      <c r="D204" s="73" t="s">
        <v>7410</v>
      </c>
      <c r="E204" s="356">
        <v>0.59560000000000002</v>
      </c>
      <c r="F204" s="356">
        <v>0.63790000000000002</v>
      </c>
      <c r="G204" s="357">
        <v>5.1162849454894582E-4</v>
      </c>
      <c r="H204" s="358"/>
    </row>
    <row r="205" spans="1:8" x14ac:dyDescent="0.2">
      <c r="A205" s="83"/>
      <c r="B205" s="355" t="s">
        <v>5628</v>
      </c>
      <c r="C205" s="72" t="s">
        <v>7447</v>
      </c>
      <c r="D205" s="73" t="s">
        <v>7410</v>
      </c>
      <c r="E205" s="356">
        <v>0.59299999999999997</v>
      </c>
      <c r="F205" s="356">
        <v>0.94120000000000004</v>
      </c>
      <c r="G205" s="360">
        <v>1.073788198436059E-4</v>
      </c>
      <c r="H205" s="358"/>
    </row>
    <row r="206" spans="1:8" x14ac:dyDescent="0.2">
      <c r="A206" s="83"/>
      <c r="B206" s="355" t="s">
        <v>7448</v>
      </c>
      <c r="C206" s="72" t="s">
        <v>7449</v>
      </c>
      <c r="D206" s="73" t="s">
        <v>7410</v>
      </c>
      <c r="E206" s="356">
        <v>0.58540000000000003</v>
      </c>
      <c r="F206" s="356">
        <v>0.82210000000000005</v>
      </c>
      <c r="G206" s="357">
        <v>5.91636242667711E-4</v>
      </c>
      <c r="H206" s="358"/>
    </row>
    <row r="207" spans="1:8" x14ac:dyDescent="0.2">
      <c r="A207" s="83"/>
      <c r="B207" s="355" t="s">
        <v>5246</v>
      </c>
      <c r="C207" s="72" t="s">
        <v>2303</v>
      </c>
      <c r="D207" s="73" t="s">
        <v>7410</v>
      </c>
      <c r="E207" s="356">
        <v>0.58509999999999995</v>
      </c>
      <c r="F207" s="356">
        <v>0.96360000000000001</v>
      </c>
      <c r="G207" s="357">
        <v>1.1580068806663382E-4</v>
      </c>
      <c r="H207" s="358"/>
    </row>
    <row r="208" spans="1:8" x14ac:dyDescent="0.2">
      <c r="B208" s="355" t="s">
        <v>5766</v>
      </c>
      <c r="C208" s="72" t="s">
        <v>3367</v>
      </c>
      <c r="D208" s="73" t="s">
        <v>7410</v>
      </c>
      <c r="E208" s="356">
        <v>0.58420000000000005</v>
      </c>
      <c r="F208" s="356">
        <v>0.86439999999999995</v>
      </c>
      <c r="G208" s="357">
        <v>6.2111278144830868E-4</v>
      </c>
      <c r="H208" s="358"/>
    </row>
    <row r="209" spans="2:8" x14ac:dyDescent="0.2">
      <c r="B209" s="355" t="s">
        <v>5685</v>
      </c>
      <c r="C209" s="72" t="s">
        <v>403</v>
      </c>
      <c r="D209" s="73" t="s">
        <v>7410</v>
      </c>
      <c r="E209" s="356">
        <v>0.56040000000000001</v>
      </c>
      <c r="F209" s="356">
        <v>0.70709999999999995</v>
      </c>
      <c r="G209" s="357">
        <v>2.3939160423956845E-3</v>
      </c>
      <c r="H209" s="358"/>
    </row>
    <row r="210" spans="2:8" x14ac:dyDescent="0.2">
      <c r="B210" s="355" t="s">
        <v>5802</v>
      </c>
      <c r="C210" s="72" t="s">
        <v>405</v>
      </c>
      <c r="D210" s="73" t="s">
        <v>7410</v>
      </c>
      <c r="E210" s="356">
        <v>0.55559999999999998</v>
      </c>
      <c r="F210" s="356">
        <v>1</v>
      </c>
      <c r="G210" s="357">
        <v>2.1054670557569786E-5</v>
      </c>
      <c r="H210" s="358"/>
    </row>
    <row r="211" spans="2:8" x14ac:dyDescent="0.2">
      <c r="B211" s="355" t="s">
        <v>5752</v>
      </c>
      <c r="C211" s="72" t="s">
        <v>3361</v>
      </c>
      <c r="D211" s="73" t="s">
        <v>7410</v>
      </c>
      <c r="E211" s="356">
        <v>0.5544</v>
      </c>
      <c r="F211" s="356">
        <v>0.84179999999999999</v>
      </c>
      <c r="G211" s="357">
        <v>3.326637948096026E-4</v>
      </c>
      <c r="H211" s="358"/>
    </row>
    <row r="212" spans="2:8" x14ac:dyDescent="0.2">
      <c r="B212" s="355" t="s">
        <v>5705</v>
      </c>
      <c r="C212" s="72" t="s">
        <v>73</v>
      </c>
      <c r="D212" s="73" t="s">
        <v>7410</v>
      </c>
      <c r="E212" s="356">
        <v>0.54979999999999996</v>
      </c>
      <c r="F212" s="356">
        <v>0.72850000000000004</v>
      </c>
      <c r="G212" s="357">
        <v>4.8846835693561901E-4</v>
      </c>
      <c r="H212" s="358"/>
    </row>
    <row r="213" spans="2:8" x14ac:dyDescent="0.2">
      <c r="B213" s="355" t="s">
        <v>5820</v>
      </c>
      <c r="C213" s="72" t="s">
        <v>91</v>
      </c>
      <c r="D213" s="73" t="s">
        <v>7410</v>
      </c>
      <c r="E213" s="356">
        <v>0.5474</v>
      </c>
      <c r="F213" s="356">
        <v>0.57689999999999997</v>
      </c>
      <c r="G213" s="360">
        <v>1.0948428689936288E-4</v>
      </c>
      <c r="H213" s="358"/>
    </row>
    <row r="214" spans="2:8" x14ac:dyDescent="0.2">
      <c r="B214" s="355" t="s">
        <v>5779</v>
      </c>
      <c r="C214" s="72" t="s">
        <v>3386</v>
      </c>
      <c r="D214" s="73" t="s">
        <v>7410</v>
      </c>
      <c r="E214" s="356">
        <v>0.53859999999999997</v>
      </c>
      <c r="F214" s="356">
        <v>0.81869999999999998</v>
      </c>
      <c r="G214" s="360">
        <v>7.2006973306888667E-4</v>
      </c>
      <c r="H214" s="358"/>
    </row>
    <row r="215" spans="2:8" x14ac:dyDescent="0.2">
      <c r="B215" s="355" t="s">
        <v>5235</v>
      </c>
      <c r="C215" s="72" t="s">
        <v>3339</v>
      </c>
      <c r="D215" s="73" t="s">
        <v>7410</v>
      </c>
      <c r="E215" s="356">
        <v>0.53779999999999994</v>
      </c>
      <c r="F215" s="356">
        <v>0.80300000000000005</v>
      </c>
      <c r="G215" s="357">
        <v>1.4980398101710903E-2</v>
      </c>
      <c r="H215" s="358"/>
    </row>
    <row r="216" spans="2:8" x14ac:dyDescent="0.2">
      <c r="B216" s="355" t="s">
        <v>5755</v>
      </c>
      <c r="C216" s="72" t="s">
        <v>3453</v>
      </c>
      <c r="D216" s="73" t="s">
        <v>7410</v>
      </c>
      <c r="E216" s="356">
        <v>0.52759999999999996</v>
      </c>
      <c r="F216" s="356">
        <v>0.49740000000000001</v>
      </c>
      <c r="G216" s="357">
        <v>4.0214420764958292E-4</v>
      </c>
      <c r="H216" s="358"/>
    </row>
    <row r="217" spans="2:8" x14ac:dyDescent="0.2">
      <c r="B217" s="355" t="s">
        <v>5141</v>
      </c>
      <c r="C217" s="72" t="s">
        <v>6149</v>
      </c>
      <c r="D217" s="73" t="s">
        <v>7410</v>
      </c>
      <c r="E217" s="356">
        <v>0.52310000000000001</v>
      </c>
      <c r="F217" s="356">
        <v>0.97060000000000002</v>
      </c>
      <c r="G217" s="357">
        <v>7.1585879895737272E-5</v>
      </c>
      <c r="H217" s="358"/>
    </row>
    <row r="218" spans="2:8" x14ac:dyDescent="0.2">
      <c r="B218" s="355" t="s">
        <v>5753</v>
      </c>
      <c r="C218" s="72" t="s">
        <v>3362</v>
      </c>
      <c r="D218" s="73" t="s">
        <v>7410</v>
      </c>
      <c r="E218" s="356">
        <v>0.51049999999999995</v>
      </c>
      <c r="F218" s="356">
        <v>0.88580000000000003</v>
      </c>
      <c r="G218" s="357">
        <v>4.6109728521077833E-4</v>
      </c>
      <c r="H218" s="358"/>
    </row>
    <row r="219" spans="2:8" x14ac:dyDescent="0.2">
      <c r="B219" s="355" t="s">
        <v>147</v>
      </c>
      <c r="C219" s="72" t="s">
        <v>407</v>
      </c>
      <c r="D219" s="73" t="s">
        <v>7410</v>
      </c>
      <c r="E219" s="356">
        <v>0.51049999999999995</v>
      </c>
      <c r="F219" s="356">
        <v>0.74409999999999998</v>
      </c>
      <c r="G219" s="357">
        <v>3.1097748413530571E-3</v>
      </c>
      <c r="H219" s="358"/>
    </row>
    <row r="220" spans="2:8" x14ac:dyDescent="0.2">
      <c r="B220" s="355" t="s">
        <v>5786</v>
      </c>
      <c r="C220" s="72" t="s">
        <v>3437</v>
      </c>
      <c r="D220" s="73" t="s">
        <v>7410</v>
      </c>
      <c r="E220" s="356">
        <v>0.50960000000000005</v>
      </c>
      <c r="F220" s="356">
        <v>0.67500000000000004</v>
      </c>
      <c r="G220" s="357">
        <v>1.6843736446055829E-4</v>
      </c>
      <c r="H220" s="358"/>
    </row>
    <row r="221" spans="2:8" x14ac:dyDescent="0.2">
      <c r="B221" s="355" t="s">
        <v>5777</v>
      </c>
      <c r="C221" s="72" t="s">
        <v>3380</v>
      </c>
      <c r="D221" s="73" t="s">
        <v>7410</v>
      </c>
      <c r="E221" s="356">
        <v>0.50090000000000001</v>
      </c>
      <c r="F221" s="356">
        <v>0.90529999999999999</v>
      </c>
      <c r="G221" s="360">
        <v>1.1559014136105813E-3</v>
      </c>
      <c r="H221" s="358"/>
    </row>
    <row r="222" spans="2:8" x14ac:dyDescent="0.2">
      <c r="B222" s="355" t="s">
        <v>5388</v>
      </c>
      <c r="C222" s="72" t="s">
        <v>3379</v>
      </c>
      <c r="D222" s="73" t="s">
        <v>7410</v>
      </c>
      <c r="E222" s="356">
        <v>0.48359999999999997</v>
      </c>
      <c r="F222" s="356">
        <v>0.86839999999999995</v>
      </c>
      <c r="G222" s="360">
        <v>5.6005423683135633E-4</v>
      </c>
      <c r="H222" s="358"/>
    </row>
    <row r="223" spans="2:8" x14ac:dyDescent="0.2">
      <c r="B223" s="355" t="s">
        <v>5772</v>
      </c>
      <c r="C223" s="72" t="s">
        <v>3371</v>
      </c>
      <c r="D223" s="73" t="s">
        <v>7410</v>
      </c>
      <c r="E223" s="356">
        <v>0.47989999999999999</v>
      </c>
      <c r="F223" s="356">
        <v>0.90080000000000005</v>
      </c>
      <c r="G223" s="357">
        <v>2.7581618430416418E-4</v>
      </c>
      <c r="H223" s="358"/>
    </row>
    <row r="224" spans="2:8" x14ac:dyDescent="0.2">
      <c r="B224" s="355" t="s">
        <v>190</v>
      </c>
      <c r="C224" s="72" t="s">
        <v>430</v>
      </c>
      <c r="D224" s="73" t="s">
        <v>7410</v>
      </c>
      <c r="E224" s="356">
        <v>0.47860000000000003</v>
      </c>
      <c r="F224" s="356">
        <v>0.83930000000000005</v>
      </c>
      <c r="G224" s="357">
        <v>3.5371846536717241E-4</v>
      </c>
      <c r="H224" s="358"/>
    </row>
    <row r="225" spans="2:8" x14ac:dyDescent="0.2">
      <c r="B225" s="355" t="s">
        <v>5530</v>
      </c>
      <c r="C225" s="72" t="s">
        <v>3377</v>
      </c>
      <c r="D225" s="73" t="s">
        <v>7410</v>
      </c>
      <c r="E225" s="356">
        <v>0.47839999999999999</v>
      </c>
      <c r="F225" s="356">
        <v>0.9153</v>
      </c>
      <c r="G225" s="360">
        <v>7.7060094240705417E-4</v>
      </c>
      <c r="H225" s="358"/>
    </row>
    <row r="226" spans="2:8" x14ac:dyDescent="0.2">
      <c r="B226" s="355" t="s">
        <v>5769</v>
      </c>
      <c r="C226" s="72" t="s">
        <v>3370</v>
      </c>
      <c r="D226" s="73" t="s">
        <v>7410</v>
      </c>
      <c r="E226" s="356">
        <v>0.4703</v>
      </c>
      <c r="F226" s="356">
        <v>0.75729999999999997</v>
      </c>
      <c r="G226" s="357">
        <v>2.1686310674296879E-4</v>
      </c>
      <c r="H226" s="358"/>
    </row>
    <row r="227" spans="2:8" x14ac:dyDescent="0.2">
      <c r="B227" s="355" t="s">
        <v>5707</v>
      </c>
      <c r="C227" s="72" t="s">
        <v>74</v>
      </c>
      <c r="D227" s="73" t="s">
        <v>7410</v>
      </c>
      <c r="E227" s="356">
        <v>0.46150000000000002</v>
      </c>
      <c r="F227" s="356">
        <v>1</v>
      </c>
      <c r="G227" s="357">
        <v>2.5265604669083744E-5</v>
      </c>
      <c r="H227" s="358"/>
    </row>
    <row r="228" spans="2:8" x14ac:dyDescent="0.2">
      <c r="B228" s="355" t="s">
        <v>5912</v>
      </c>
      <c r="C228" s="72" t="s">
        <v>3357</v>
      </c>
      <c r="D228" s="73" t="s">
        <v>7410</v>
      </c>
      <c r="E228" s="356">
        <v>0.45729999999999998</v>
      </c>
      <c r="F228" s="356">
        <v>0.66049999999999998</v>
      </c>
      <c r="G228" s="357">
        <v>5.642651709428702E-4</v>
      </c>
      <c r="H228" s="358"/>
    </row>
    <row r="229" spans="2:8" x14ac:dyDescent="0.2">
      <c r="B229" s="355" t="s">
        <v>5747</v>
      </c>
      <c r="C229" s="72" t="s">
        <v>3352</v>
      </c>
      <c r="D229" s="73" t="s">
        <v>7410</v>
      </c>
      <c r="E229" s="356">
        <v>0.45329999999999998</v>
      </c>
      <c r="F229" s="356">
        <v>0.85219999999999996</v>
      </c>
      <c r="G229" s="357">
        <v>6.1269091322528081E-4</v>
      </c>
      <c r="H229" s="358"/>
    </row>
    <row r="230" spans="2:8" x14ac:dyDescent="0.2">
      <c r="B230" s="355" t="s">
        <v>5466</v>
      </c>
      <c r="C230" s="72" t="s">
        <v>448</v>
      </c>
      <c r="D230" s="73" t="s">
        <v>7410</v>
      </c>
      <c r="E230" s="356">
        <v>0.45019999999999999</v>
      </c>
      <c r="F230" s="356">
        <v>0.75790000000000002</v>
      </c>
      <c r="G230" s="360">
        <v>2.0001937029691296E-4</v>
      </c>
      <c r="H230" s="358"/>
    </row>
    <row r="231" spans="2:8" x14ac:dyDescent="0.2">
      <c r="B231" s="355" t="s">
        <v>192</v>
      </c>
      <c r="C231" s="72" t="s">
        <v>433</v>
      </c>
      <c r="D231" s="73" t="s">
        <v>7410</v>
      </c>
      <c r="E231" s="356">
        <v>0.41410000000000002</v>
      </c>
      <c r="F231" s="356">
        <v>0.59660000000000002</v>
      </c>
      <c r="G231" s="360">
        <v>3.7056220181322825E-4</v>
      </c>
      <c r="H231" s="358"/>
    </row>
    <row r="232" spans="2:8" x14ac:dyDescent="0.2">
      <c r="B232" s="355" t="s">
        <v>5757</v>
      </c>
      <c r="C232" s="72" t="s">
        <v>3363</v>
      </c>
      <c r="D232" s="73" t="s">
        <v>7410</v>
      </c>
      <c r="E232" s="356">
        <v>0.41039999999999999</v>
      </c>
      <c r="F232" s="356">
        <v>0.8105</v>
      </c>
      <c r="G232" s="357">
        <v>4.0003874059382592E-4</v>
      </c>
      <c r="H232" s="358"/>
    </row>
    <row r="233" spans="2:8" x14ac:dyDescent="0.2">
      <c r="B233" s="355" t="s">
        <v>5745</v>
      </c>
      <c r="C233" s="72" t="s">
        <v>3396</v>
      </c>
      <c r="D233" s="73" t="s">
        <v>7410</v>
      </c>
      <c r="E233" s="356">
        <v>0.40789999999999998</v>
      </c>
      <c r="F233" s="356">
        <v>0.58069999999999999</v>
      </c>
      <c r="G233" s="357">
        <v>6.5269478728466335E-5</v>
      </c>
      <c r="H233" s="358"/>
    </row>
    <row r="234" spans="2:8" x14ac:dyDescent="0.2">
      <c r="B234" s="355" t="s">
        <v>5911</v>
      </c>
      <c r="C234" s="72" t="s">
        <v>7450</v>
      </c>
      <c r="D234" s="73" t="s">
        <v>7410</v>
      </c>
      <c r="E234" s="356">
        <v>0.40710000000000002</v>
      </c>
      <c r="F234" s="356">
        <v>0.89470000000000005</v>
      </c>
      <c r="G234" s="357">
        <v>1.2001162217814777E-4</v>
      </c>
      <c r="H234" s="358"/>
    </row>
    <row r="235" spans="2:8" x14ac:dyDescent="0.2">
      <c r="B235" s="355" t="s">
        <v>5748</v>
      </c>
      <c r="C235" s="72" t="s">
        <v>3359</v>
      </c>
      <c r="D235" s="73" t="s">
        <v>7410</v>
      </c>
      <c r="E235" s="356">
        <v>0.40679999999999999</v>
      </c>
      <c r="F235" s="356">
        <v>0.66669999999999996</v>
      </c>
      <c r="G235" s="357">
        <v>1.0106241867633498E-4</v>
      </c>
      <c r="H235" s="358"/>
    </row>
    <row r="236" spans="2:8" x14ac:dyDescent="0.2">
      <c r="B236" s="355" t="s">
        <v>7451</v>
      </c>
      <c r="C236" s="72" t="s">
        <v>3388</v>
      </c>
      <c r="D236" s="73" t="s">
        <v>7410</v>
      </c>
      <c r="E236" s="356">
        <v>0.40029999999999999</v>
      </c>
      <c r="F236" s="356">
        <v>0.94230000000000003</v>
      </c>
      <c r="G236" s="357">
        <v>1.094842868993629E-3</v>
      </c>
      <c r="H236" s="358"/>
    </row>
    <row r="237" spans="2:8" x14ac:dyDescent="0.2">
      <c r="B237" s="355" t="s">
        <v>5737</v>
      </c>
      <c r="C237" s="72" t="s">
        <v>179</v>
      </c>
      <c r="D237" s="73" t="s">
        <v>7410</v>
      </c>
      <c r="E237" s="356">
        <v>0.38669999999999999</v>
      </c>
      <c r="F237" s="356">
        <v>0.68569999999999998</v>
      </c>
      <c r="G237" s="357">
        <v>1.473826939029885E-4</v>
      </c>
      <c r="H237" s="358"/>
    </row>
    <row r="238" spans="2:8" x14ac:dyDescent="0.2">
      <c r="B238" s="355" t="s">
        <v>5463</v>
      </c>
      <c r="C238" s="72" t="s">
        <v>3374</v>
      </c>
      <c r="D238" s="73" t="s">
        <v>7410</v>
      </c>
      <c r="E238" s="356">
        <v>0.35730000000000001</v>
      </c>
      <c r="F238" s="356">
        <v>0.92310000000000003</v>
      </c>
      <c r="G238" s="357">
        <v>3.5582393242292935E-4</v>
      </c>
      <c r="H238" s="358"/>
    </row>
    <row r="239" spans="2:8" x14ac:dyDescent="0.2">
      <c r="B239" s="355" t="s">
        <v>5474</v>
      </c>
      <c r="C239" s="72" t="s">
        <v>3376</v>
      </c>
      <c r="D239" s="73" t="s">
        <v>7410</v>
      </c>
      <c r="E239" s="356">
        <v>0.31540000000000001</v>
      </c>
      <c r="F239" s="356">
        <v>0.89629999999999999</v>
      </c>
      <c r="G239" s="360">
        <v>3.452965971441445E-4</v>
      </c>
      <c r="H239" s="358"/>
    </row>
    <row r="240" spans="2:8" x14ac:dyDescent="0.2">
      <c r="B240" s="355" t="s">
        <v>5136</v>
      </c>
      <c r="C240" s="72" t="s">
        <v>3445</v>
      </c>
      <c r="D240" s="73" t="s">
        <v>7410</v>
      </c>
      <c r="E240" s="356">
        <v>0.2989</v>
      </c>
      <c r="F240" s="356">
        <v>0.98180000000000001</v>
      </c>
      <c r="G240" s="360">
        <v>1.1580068806663382E-4</v>
      </c>
      <c r="H240" s="358"/>
    </row>
    <row r="241" spans="2:8" x14ac:dyDescent="0.2">
      <c r="B241" s="355" t="s">
        <v>5792</v>
      </c>
      <c r="C241" s="72" t="s">
        <v>7364</v>
      </c>
      <c r="D241" s="73" t="s">
        <v>7410</v>
      </c>
      <c r="E241" s="356">
        <v>0.24</v>
      </c>
      <c r="F241" s="356">
        <v>0.66669999999999996</v>
      </c>
      <c r="G241" s="360">
        <v>1.2632802334541872E-5</v>
      </c>
      <c r="H241" s="358"/>
    </row>
    <row r="242" spans="2:8" x14ac:dyDescent="0.2">
      <c r="B242" s="355" t="s">
        <v>132</v>
      </c>
      <c r="C242" s="72" t="s">
        <v>95</v>
      </c>
      <c r="D242" s="73" t="s">
        <v>7410</v>
      </c>
      <c r="E242" s="356">
        <v>0.23599999999999999</v>
      </c>
      <c r="F242" s="356">
        <v>0.79359999999999997</v>
      </c>
      <c r="G242" s="357">
        <v>1.376975454465064E-3</v>
      </c>
      <c r="H242" s="358"/>
    </row>
    <row r="243" spans="2:8" ht="13.5" thickBot="1" x14ac:dyDescent="0.25">
      <c r="B243" s="361" t="s">
        <v>4311</v>
      </c>
      <c r="C243" s="362" t="s">
        <v>3449</v>
      </c>
      <c r="D243" s="363" t="s">
        <v>7410</v>
      </c>
      <c r="E243" s="364">
        <v>0.2157</v>
      </c>
      <c r="F243" s="364">
        <v>0.81820000000000004</v>
      </c>
      <c r="G243" s="365">
        <v>2.3160137613326765E-5</v>
      </c>
      <c r="H243" s="366"/>
    </row>
    <row r="244" spans="2:8" x14ac:dyDescent="0.2">
      <c r="D244" s="70"/>
      <c r="E244" s="70"/>
      <c r="F244" s="70"/>
    </row>
    <row r="246" spans="2:8" x14ac:dyDescent="0.2">
      <c r="B246" s="367" t="s">
        <v>3455</v>
      </c>
      <c r="C246" s="368">
        <f>+D246/$G$246</f>
        <v>0.69361702127659575</v>
      </c>
      <c r="D246" s="369">
        <f>+COUNTIF(E9:E243,"&gt;=80%")</f>
        <v>163</v>
      </c>
      <c r="E246" s="105" t="s">
        <v>3454</v>
      </c>
      <c r="F246" s="105"/>
      <c r="G246" s="70">
        <f>+COUNT(E9:E243)</f>
        <v>235</v>
      </c>
    </row>
    <row r="247" spans="2:8" x14ac:dyDescent="0.2">
      <c r="B247" s="367" t="s">
        <v>3456</v>
      </c>
      <c r="C247" s="368">
        <f>+D247/$G$246</f>
        <v>0.13191489361702127</v>
      </c>
      <c r="D247" s="369">
        <f>+COUNTIF(E9:E243,"&gt;=60%")-COUNTIF(E9:E243,"&gt;=80%")</f>
        <v>31</v>
      </c>
    </row>
    <row r="248" spans="2:8" x14ac:dyDescent="0.2">
      <c r="B248" s="367" t="s">
        <v>3457</v>
      </c>
      <c r="C248" s="368">
        <f>+D248/$G$246</f>
        <v>0.14468085106382977</v>
      </c>
      <c r="D248" s="369">
        <f>+COUNTIF(E9:E243,"&gt;=40%")-COUNTIF(E9:E243,"&gt;=60%")</f>
        <v>34</v>
      </c>
    </row>
    <row r="249" spans="2:8" x14ac:dyDescent="0.2">
      <c r="B249" s="367" t="s">
        <v>3458</v>
      </c>
      <c r="C249" s="368">
        <f>+D249/$G$246</f>
        <v>2.9787234042553193E-2</v>
      </c>
      <c r="D249" s="369">
        <f>+COUNTIF(E9:E243,"&gt;=20%")-COUNTIF(E9:E243,"&gt;=40%")</f>
        <v>7</v>
      </c>
    </row>
    <row r="250" spans="2:8" x14ac:dyDescent="0.2">
      <c r="B250" s="367" t="s">
        <v>3459</v>
      </c>
      <c r="C250" s="368">
        <f>+D250/$G$246</f>
        <v>0</v>
      </c>
      <c r="D250" s="369">
        <f>+COUNTIF(E9:E243,"&lt;20%")</f>
        <v>0</v>
      </c>
    </row>
    <row r="251" spans="2:8" x14ac:dyDescent="0.2">
      <c r="B251" s="370"/>
      <c r="C251" s="371" t="s">
        <v>3393</v>
      </c>
      <c r="D251" s="371">
        <f>+SUM(D246:D250)</f>
        <v>235</v>
      </c>
    </row>
  </sheetData>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theme="6" tint="0.59999389629810485"/>
  </sheetPr>
  <dimension ref="B2:H13"/>
  <sheetViews>
    <sheetView showGridLines="0" zoomScale="70" zoomScaleNormal="70" workbookViewId="0"/>
  </sheetViews>
  <sheetFormatPr baseColWidth="10" defaultColWidth="11.42578125" defaultRowHeight="12.75" x14ac:dyDescent="0.2"/>
  <cols>
    <col min="1" max="1" width="5.7109375" style="24" customWidth="1"/>
    <col min="2" max="2" width="4.140625" style="24" customWidth="1"/>
    <col min="3" max="3" width="74.85546875" style="24" bestFit="1" customWidth="1"/>
    <col min="4" max="4" width="15.5703125" style="75" bestFit="1" customWidth="1"/>
    <col min="5" max="5" width="19.140625" style="24" bestFit="1" customWidth="1"/>
    <col min="6" max="6" width="8.85546875" style="75" bestFit="1" customWidth="1"/>
    <col min="7" max="7" width="13.85546875" style="24" customWidth="1"/>
    <col min="8" max="8" width="63.42578125" style="24" customWidth="1"/>
    <col min="9" max="16384" width="11.42578125" style="24"/>
  </cols>
  <sheetData>
    <row r="2" spans="2:8" x14ac:dyDescent="0.2">
      <c r="B2" s="23" t="s">
        <v>2264</v>
      </c>
      <c r="C2" s="23"/>
    </row>
    <row r="3" spans="2:8" x14ac:dyDescent="0.2">
      <c r="B3" s="25" t="s">
        <v>6279</v>
      </c>
      <c r="C3" s="25"/>
    </row>
    <row r="4" spans="2:8" ht="13.5" thickBot="1" x14ac:dyDescent="0.25"/>
    <row r="5" spans="2:8" x14ac:dyDescent="0.2">
      <c r="B5" s="554" t="s">
        <v>373</v>
      </c>
      <c r="C5" s="554" t="s">
        <v>374</v>
      </c>
      <c r="D5" s="554" t="s">
        <v>375</v>
      </c>
      <c r="E5" s="554" t="s">
        <v>4178</v>
      </c>
      <c r="F5" s="554" t="s">
        <v>376</v>
      </c>
      <c r="G5" s="114" t="s">
        <v>4102</v>
      </c>
      <c r="H5" s="554" t="s">
        <v>6</v>
      </c>
    </row>
    <row r="6" spans="2:8" x14ac:dyDescent="0.2">
      <c r="B6" s="555"/>
      <c r="C6" s="555"/>
      <c r="D6" s="555"/>
      <c r="E6" s="555"/>
      <c r="F6" s="555"/>
      <c r="G6" s="115" t="s">
        <v>5915</v>
      </c>
      <c r="H6" s="555"/>
    </row>
    <row r="7" spans="2:8" ht="13.5" thickBot="1" x14ac:dyDescent="0.25">
      <c r="B7" s="556"/>
      <c r="C7" s="556"/>
      <c r="D7" s="556"/>
      <c r="E7" s="556"/>
      <c r="F7" s="556"/>
      <c r="G7" s="116"/>
      <c r="H7" s="556"/>
    </row>
    <row r="8" spans="2:8" ht="33.6" customHeight="1" thickBot="1" x14ac:dyDescent="0.25">
      <c r="B8" s="117">
        <v>1</v>
      </c>
      <c r="C8" s="118" t="s">
        <v>2265</v>
      </c>
      <c r="D8" s="119">
        <v>2019</v>
      </c>
      <c r="E8" s="120" t="s">
        <v>18</v>
      </c>
      <c r="F8" s="272">
        <v>41974</v>
      </c>
      <c r="G8" s="273">
        <v>0.1</v>
      </c>
      <c r="H8" s="274" t="s">
        <v>6026</v>
      </c>
    </row>
    <row r="9" spans="2:8" s="179" customFormat="1" ht="38.25" x14ac:dyDescent="0.2">
      <c r="B9" s="191">
        <v>2</v>
      </c>
      <c r="C9" s="275" t="s">
        <v>4104</v>
      </c>
      <c r="D9" s="190">
        <v>2019</v>
      </c>
      <c r="E9" s="276" t="s">
        <v>2354</v>
      </c>
      <c r="F9" s="276" t="s">
        <v>84</v>
      </c>
      <c r="G9" s="277">
        <v>0</v>
      </c>
      <c r="H9" s="278" t="s">
        <v>6290</v>
      </c>
    </row>
    <row r="10" spans="2:8" s="179" customFormat="1" x14ac:dyDescent="0.2">
      <c r="B10" s="192">
        <v>3</v>
      </c>
      <c r="C10" s="279" t="s">
        <v>4107</v>
      </c>
      <c r="D10" s="280" t="s">
        <v>5088</v>
      </c>
      <c r="E10" s="281" t="s">
        <v>4177</v>
      </c>
      <c r="F10" s="281" t="s">
        <v>84</v>
      </c>
      <c r="G10" s="282">
        <v>0</v>
      </c>
      <c r="H10" s="283" t="s">
        <v>4103</v>
      </c>
    </row>
    <row r="11" spans="2:8" ht="34.15" customHeight="1" thickBot="1" x14ac:dyDescent="0.25">
      <c r="B11" s="121">
        <v>4</v>
      </c>
      <c r="C11" s="122" t="s">
        <v>4105</v>
      </c>
      <c r="D11" s="123">
        <v>2017</v>
      </c>
      <c r="E11" s="124" t="s">
        <v>4106</v>
      </c>
      <c r="F11" s="284">
        <v>43435</v>
      </c>
      <c r="G11" s="285">
        <v>0.3</v>
      </c>
      <c r="H11" s="286" t="s">
        <v>6291</v>
      </c>
    </row>
    <row r="13" spans="2:8" x14ac:dyDescent="0.2">
      <c r="B13" s="189"/>
    </row>
  </sheetData>
  <mergeCells count="6">
    <mergeCell ref="H5:H7"/>
    <mergeCell ref="B5:B7"/>
    <mergeCell ref="C5:C7"/>
    <mergeCell ref="D5:D7"/>
    <mergeCell ref="E5:E7"/>
    <mergeCell ref="F5:F7"/>
  </mergeCells>
  <pageMargins left="0.75" right="0.75" top="1" bottom="1" header="0" footer="0"/>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theme="6" tint="0.59999389629810485"/>
  </sheetPr>
  <dimension ref="B2:I36"/>
  <sheetViews>
    <sheetView showGridLines="0" zoomScale="70" zoomScaleNormal="70" workbookViewId="0"/>
  </sheetViews>
  <sheetFormatPr baseColWidth="10" defaultColWidth="11.42578125" defaultRowHeight="12.75" x14ac:dyDescent="0.2"/>
  <cols>
    <col min="1" max="1" width="5.7109375" style="24" customWidth="1"/>
    <col min="2" max="2" width="6.7109375" style="24" customWidth="1"/>
    <col min="3" max="3" width="32.5703125" style="24" bestFit="1" customWidth="1"/>
    <col min="4" max="4" width="18.28515625" style="24" bestFit="1" customWidth="1"/>
    <col min="5" max="5" width="22.28515625" style="24" bestFit="1" customWidth="1"/>
    <col min="6" max="6" width="9.7109375" style="24" customWidth="1"/>
    <col min="7" max="7" width="12.85546875" style="24" bestFit="1" customWidth="1"/>
    <col min="8" max="8" width="13" style="24" customWidth="1"/>
    <col min="9" max="9" width="34.5703125" style="24" customWidth="1"/>
    <col min="10" max="16384" width="11.42578125" style="24"/>
  </cols>
  <sheetData>
    <row r="2" spans="2:9" x14ac:dyDescent="0.2">
      <c r="B2" s="23" t="s">
        <v>5916</v>
      </c>
      <c r="C2" s="23"/>
    </row>
    <row r="3" spans="2:9" x14ac:dyDescent="0.2">
      <c r="B3" s="58" t="s">
        <v>5917</v>
      </c>
      <c r="C3" s="58"/>
      <c r="E3"/>
    </row>
    <row r="4" spans="2:9" x14ac:dyDescent="0.2">
      <c r="B4" s="25" t="s">
        <v>6279</v>
      </c>
      <c r="C4" s="25"/>
    </row>
    <row r="6" spans="2:9" ht="13.5" thickBot="1" x14ac:dyDescent="0.25"/>
    <row r="7" spans="2:9" ht="13.5" customHeight="1" thickBot="1" x14ac:dyDescent="0.25">
      <c r="D7" s="75"/>
      <c r="F7" s="75"/>
      <c r="G7" s="557" t="s">
        <v>2350</v>
      </c>
      <c r="H7" s="558"/>
    </row>
    <row r="8" spans="2:9" ht="13.5" thickBot="1" x14ac:dyDescent="0.25">
      <c r="B8" s="26" t="s">
        <v>373</v>
      </c>
      <c r="C8" s="27" t="s">
        <v>2266</v>
      </c>
      <c r="D8" s="27" t="s">
        <v>2267</v>
      </c>
      <c r="E8" s="27" t="s">
        <v>2444</v>
      </c>
      <c r="F8" s="28" t="s">
        <v>2268</v>
      </c>
      <c r="G8" s="29" t="s">
        <v>2269</v>
      </c>
      <c r="H8" s="236" t="s">
        <v>2270</v>
      </c>
      <c r="I8" s="30" t="s">
        <v>98</v>
      </c>
    </row>
    <row r="9" spans="2:9" x14ac:dyDescent="0.2">
      <c r="B9" s="31">
        <v>1</v>
      </c>
      <c r="C9" s="32" t="s">
        <v>378</v>
      </c>
      <c r="D9" s="33"/>
      <c r="E9" s="34"/>
      <c r="F9" s="35"/>
      <c r="G9" s="36"/>
      <c r="H9" s="37"/>
      <c r="I9" s="38"/>
    </row>
    <row r="10" spans="2:9" x14ac:dyDescent="0.2">
      <c r="B10" s="39"/>
      <c r="C10" s="40" t="s">
        <v>380</v>
      </c>
      <c r="D10" s="41">
        <v>41699</v>
      </c>
      <c r="E10" s="90" t="s">
        <v>2391</v>
      </c>
      <c r="F10" s="91" t="s">
        <v>2443</v>
      </c>
      <c r="G10" s="92">
        <v>1</v>
      </c>
      <c r="H10" s="93">
        <v>0</v>
      </c>
      <c r="I10" s="94" t="s">
        <v>6292</v>
      </c>
    </row>
    <row r="11" spans="2:9" x14ac:dyDescent="0.2">
      <c r="B11" s="39"/>
      <c r="C11" s="40" t="s">
        <v>381</v>
      </c>
      <c r="D11" s="41">
        <v>41699</v>
      </c>
      <c r="E11" s="90" t="s">
        <v>49</v>
      </c>
      <c r="F11" s="91" t="s">
        <v>2443</v>
      </c>
      <c r="G11" s="92">
        <v>1</v>
      </c>
      <c r="H11" s="93">
        <v>0</v>
      </c>
      <c r="I11" s="94" t="s">
        <v>6257</v>
      </c>
    </row>
    <row r="12" spans="2:9" x14ac:dyDescent="0.2">
      <c r="B12" s="39"/>
      <c r="C12" s="40" t="s">
        <v>382</v>
      </c>
      <c r="D12" s="41">
        <v>41699</v>
      </c>
      <c r="E12" s="90" t="s">
        <v>2391</v>
      </c>
      <c r="F12" s="91" t="s">
        <v>2443</v>
      </c>
      <c r="G12" s="92">
        <v>1</v>
      </c>
      <c r="H12" s="93">
        <v>0</v>
      </c>
      <c r="I12" s="94" t="s">
        <v>6292</v>
      </c>
    </row>
    <row r="13" spans="2:9" x14ac:dyDescent="0.2">
      <c r="B13" s="39"/>
      <c r="C13" s="40" t="s">
        <v>383</v>
      </c>
      <c r="D13" s="41">
        <v>41699</v>
      </c>
      <c r="E13" s="90" t="s">
        <v>40</v>
      </c>
      <c r="F13" s="91" t="s">
        <v>2443</v>
      </c>
      <c r="G13" s="92">
        <v>1</v>
      </c>
      <c r="H13" s="93">
        <v>0</v>
      </c>
      <c r="I13" s="94" t="s">
        <v>6257</v>
      </c>
    </row>
    <row r="14" spans="2:9" x14ac:dyDescent="0.2">
      <c r="B14" s="39"/>
      <c r="C14" s="40" t="s">
        <v>384</v>
      </c>
      <c r="D14" s="41">
        <v>41699</v>
      </c>
      <c r="E14" s="90" t="s">
        <v>2391</v>
      </c>
      <c r="F14" s="91" t="s">
        <v>2443</v>
      </c>
      <c r="G14" s="92">
        <v>1</v>
      </c>
      <c r="H14" s="93">
        <v>1</v>
      </c>
      <c r="I14" s="94" t="s">
        <v>6292</v>
      </c>
    </row>
    <row r="15" spans="2:9" x14ac:dyDescent="0.2">
      <c r="B15" s="39"/>
      <c r="C15" s="40" t="s">
        <v>385</v>
      </c>
      <c r="D15" s="41">
        <v>41699</v>
      </c>
      <c r="E15" s="90" t="s">
        <v>2391</v>
      </c>
      <c r="F15" s="91" t="s">
        <v>2443</v>
      </c>
      <c r="G15" s="92">
        <v>1</v>
      </c>
      <c r="H15" s="93">
        <v>0</v>
      </c>
      <c r="I15" s="94" t="s">
        <v>6257</v>
      </c>
    </row>
    <row r="16" spans="2:9" x14ac:dyDescent="0.2">
      <c r="B16" s="39"/>
      <c r="C16" s="40" t="s">
        <v>386</v>
      </c>
      <c r="D16" s="41">
        <v>41699</v>
      </c>
      <c r="E16" s="90" t="s">
        <v>2292</v>
      </c>
      <c r="F16" s="91" t="s">
        <v>2443</v>
      </c>
      <c r="G16" s="92">
        <v>1</v>
      </c>
      <c r="H16" s="93">
        <v>0</v>
      </c>
      <c r="I16" s="94" t="s">
        <v>6257</v>
      </c>
    </row>
    <row r="17" spans="2:9" x14ac:dyDescent="0.2">
      <c r="B17" s="39"/>
      <c r="C17" s="40" t="s">
        <v>387</v>
      </c>
      <c r="D17" s="41">
        <v>41699</v>
      </c>
      <c r="E17" s="90" t="s">
        <v>2391</v>
      </c>
      <c r="F17" s="91" t="s">
        <v>2443</v>
      </c>
      <c r="G17" s="92">
        <v>1</v>
      </c>
      <c r="H17" s="93">
        <v>1</v>
      </c>
      <c r="I17" s="94" t="s">
        <v>6292</v>
      </c>
    </row>
    <row r="18" spans="2:9" x14ac:dyDescent="0.2">
      <c r="B18" s="39"/>
      <c r="C18" s="40" t="s">
        <v>388</v>
      </c>
      <c r="D18" s="41">
        <v>41699</v>
      </c>
      <c r="E18" s="90" t="s">
        <v>40</v>
      </c>
      <c r="F18" s="91" t="s">
        <v>2443</v>
      </c>
      <c r="G18" s="92">
        <v>1</v>
      </c>
      <c r="H18" s="93">
        <v>0</v>
      </c>
      <c r="I18" s="94" t="s">
        <v>6257</v>
      </c>
    </row>
    <row r="19" spans="2:9" x14ac:dyDescent="0.2">
      <c r="B19" s="39"/>
      <c r="C19" s="40" t="s">
        <v>389</v>
      </c>
      <c r="D19" s="41">
        <v>41699</v>
      </c>
      <c r="E19" s="90" t="s">
        <v>2391</v>
      </c>
      <c r="F19" s="91" t="s">
        <v>2443</v>
      </c>
      <c r="G19" s="92">
        <v>1</v>
      </c>
      <c r="H19" s="93">
        <v>0</v>
      </c>
      <c r="I19" s="94" t="s">
        <v>6257</v>
      </c>
    </row>
    <row r="20" spans="2:9" x14ac:dyDescent="0.2">
      <c r="B20" s="39"/>
      <c r="C20" s="40" t="s">
        <v>390</v>
      </c>
      <c r="D20" s="41">
        <v>41699</v>
      </c>
      <c r="E20" s="90" t="s">
        <v>2391</v>
      </c>
      <c r="F20" s="91" t="s">
        <v>2443</v>
      </c>
      <c r="G20" s="92">
        <v>1</v>
      </c>
      <c r="H20" s="93">
        <v>0</v>
      </c>
      <c r="I20" s="94" t="s">
        <v>6257</v>
      </c>
    </row>
    <row r="21" spans="2:9" x14ac:dyDescent="0.2">
      <c r="B21" s="39"/>
      <c r="C21" s="40" t="s">
        <v>391</v>
      </c>
      <c r="D21" s="41">
        <v>41699</v>
      </c>
      <c r="E21" s="90" t="s">
        <v>46</v>
      </c>
      <c r="F21" s="91" t="s">
        <v>2443</v>
      </c>
      <c r="G21" s="92">
        <v>1</v>
      </c>
      <c r="H21" s="93">
        <v>0</v>
      </c>
      <c r="I21" s="94" t="s">
        <v>6257</v>
      </c>
    </row>
    <row r="22" spans="2:9" x14ac:dyDescent="0.2">
      <c r="B22" s="39"/>
      <c r="C22" s="40" t="s">
        <v>392</v>
      </c>
      <c r="D22" s="41">
        <v>41699</v>
      </c>
      <c r="E22" s="90" t="s">
        <v>2293</v>
      </c>
      <c r="F22" s="91" t="s">
        <v>2443</v>
      </c>
      <c r="G22" s="92">
        <v>1</v>
      </c>
      <c r="H22" s="93">
        <v>0</v>
      </c>
      <c r="I22" s="94" t="s">
        <v>6257</v>
      </c>
    </row>
    <row r="23" spans="2:9" x14ac:dyDescent="0.2">
      <c r="B23" s="39"/>
      <c r="C23" s="40" t="s">
        <v>393</v>
      </c>
      <c r="D23" s="41">
        <v>41699</v>
      </c>
      <c r="E23" s="90" t="s">
        <v>2293</v>
      </c>
      <c r="F23" s="91" t="s">
        <v>2443</v>
      </c>
      <c r="G23" s="92">
        <v>1</v>
      </c>
      <c r="H23" s="93">
        <v>0</v>
      </c>
      <c r="I23" s="94" t="s">
        <v>6257</v>
      </c>
    </row>
    <row r="24" spans="2:9" x14ac:dyDescent="0.2">
      <c r="B24" s="39"/>
      <c r="C24" s="40" t="s">
        <v>394</v>
      </c>
      <c r="D24" s="41">
        <v>41699</v>
      </c>
      <c r="E24" s="90" t="s">
        <v>2292</v>
      </c>
      <c r="F24" s="91" t="s">
        <v>2443</v>
      </c>
      <c r="G24" s="92">
        <v>1</v>
      </c>
      <c r="H24" s="93">
        <v>1</v>
      </c>
      <c r="I24" s="94" t="s">
        <v>6257</v>
      </c>
    </row>
    <row r="25" spans="2:9" ht="13.5" thickBot="1" x14ac:dyDescent="0.25">
      <c r="B25" s="44"/>
      <c r="C25" s="45"/>
      <c r="D25" s="46"/>
      <c r="E25" s="45"/>
      <c r="F25" s="81"/>
      <c r="G25" s="287"/>
      <c r="H25" s="288"/>
      <c r="I25" s="82"/>
    </row>
    <row r="26" spans="2:9" x14ac:dyDescent="0.2">
      <c r="B26" s="43">
        <v>2</v>
      </c>
      <c r="C26" s="79" t="s">
        <v>395</v>
      </c>
      <c r="D26" s="41"/>
      <c r="E26" s="90"/>
      <c r="F26" s="289"/>
      <c r="G26" s="92"/>
      <c r="H26" s="93"/>
      <c r="I26" s="80"/>
    </row>
    <row r="27" spans="2:9" x14ac:dyDescent="0.2">
      <c r="B27" s="43"/>
      <c r="C27" s="40" t="s">
        <v>396</v>
      </c>
      <c r="D27" s="41">
        <v>41699</v>
      </c>
      <c r="E27" s="42" t="s">
        <v>22</v>
      </c>
      <c r="F27" s="290" t="s">
        <v>379</v>
      </c>
      <c r="G27" s="291">
        <v>1</v>
      </c>
      <c r="H27" s="292">
        <v>0</v>
      </c>
      <c r="I27" s="94" t="s">
        <v>6257</v>
      </c>
    </row>
    <row r="28" spans="2:9" x14ac:dyDescent="0.2">
      <c r="B28" s="39"/>
      <c r="C28" s="40" t="s">
        <v>386</v>
      </c>
      <c r="D28" s="41">
        <v>41699</v>
      </c>
      <c r="E28" s="90" t="s">
        <v>2292</v>
      </c>
      <c r="F28" s="293" t="s">
        <v>379</v>
      </c>
      <c r="G28" s="291">
        <v>1</v>
      </c>
      <c r="H28" s="292">
        <v>0</v>
      </c>
      <c r="I28" s="94" t="s">
        <v>6257</v>
      </c>
    </row>
    <row r="29" spans="2:9" x14ac:dyDescent="0.2">
      <c r="B29" s="39"/>
      <c r="C29" s="40" t="s">
        <v>2400</v>
      </c>
      <c r="D29" s="41">
        <v>41699</v>
      </c>
      <c r="E29" s="42" t="s">
        <v>2390</v>
      </c>
      <c r="F29" s="293" t="s">
        <v>379</v>
      </c>
      <c r="G29" s="291">
        <v>1</v>
      </c>
      <c r="H29" s="292">
        <v>0</v>
      </c>
      <c r="I29" s="94" t="s">
        <v>6257</v>
      </c>
    </row>
    <row r="30" spans="2:9" x14ac:dyDescent="0.2">
      <c r="B30" s="39"/>
      <c r="C30" s="40" t="s">
        <v>397</v>
      </c>
      <c r="D30" s="41">
        <v>41699</v>
      </c>
      <c r="E30" s="42" t="s">
        <v>20</v>
      </c>
      <c r="F30" s="293" t="s">
        <v>379</v>
      </c>
      <c r="G30" s="291">
        <v>1</v>
      </c>
      <c r="H30" s="292">
        <v>0</v>
      </c>
      <c r="I30" s="94" t="s">
        <v>6257</v>
      </c>
    </row>
    <row r="31" spans="2:9" x14ac:dyDescent="0.2">
      <c r="B31" s="39"/>
      <c r="C31" s="40" t="s">
        <v>2399</v>
      </c>
      <c r="D31" s="41">
        <v>41699</v>
      </c>
      <c r="E31" s="90" t="s">
        <v>2391</v>
      </c>
      <c r="F31" s="293" t="s">
        <v>379</v>
      </c>
      <c r="G31" s="291">
        <v>1</v>
      </c>
      <c r="H31" s="292">
        <v>0</v>
      </c>
      <c r="I31" s="94" t="s">
        <v>6257</v>
      </c>
    </row>
    <row r="32" spans="2:9" x14ac:dyDescent="0.2">
      <c r="B32" s="39"/>
      <c r="C32" s="40" t="s">
        <v>3</v>
      </c>
      <c r="D32" s="41">
        <v>41699</v>
      </c>
      <c r="E32" s="42" t="s">
        <v>3</v>
      </c>
      <c r="F32" s="293" t="s">
        <v>379</v>
      </c>
      <c r="G32" s="291">
        <v>1</v>
      </c>
      <c r="H32" s="292">
        <v>0</v>
      </c>
      <c r="I32" s="94" t="s">
        <v>6257</v>
      </c>
    </row>
    <row r="33" spans="2:9" x14ac:dyDescent="0.2">
      <c r="B33" s="39"/>
      <c r="C33" s="40" t="s">
        <v>377</v>
      </c>
      <c r="D33" s="41">
        <v>41699</v>
      </c>
      <c r="E33" s="42" t="s">
        <v>18</v>
      </c>
      <c r="F33" s="293" t="s">
        <v>379</v>
      </c>
      <c r="G33" s="291">
        <v>1</v>
      </c>
      <c r="H33" s="292">
        <v>0</v>
      </c>
      <c r="I33" s="94" t="s">
        <v>6257</v>
      </c>
    </row>
    <row r="34" spans="2:9" x14ac:dyDescent="0.2">
      <c r="B34" s="39"/>
      <c r="C34" s="40" t="s">
        <v>2384</v>
      </c>
      <c r="D34" s="41">
        <v>41699</v>
      </c>
      <c r="E34" s="42" t="s">
        <v>2384</v>
      </c>
      <c r="F34" s="293" t="s">
        <v>379</v>
      </c>
      <c r="G34" s="291">
        <v>1</v>
      </c>
      <c r="H34" s="292">
        <v>0</v>
      </c>
      <c r="I34" s="94" t="s">
        <v>6257</v>
      </c>
    </row>
    <row r="35" spans="2:9" x14ac:dyDescent="0.2">
      <c r="B35" s="39"/>
      <c r="C35" s="40" t="s">
        <v>3572</v>
      </c>
      <c r="D35" s="41">
        <v>41699</v>
      </c>
      <c r="E35" s="42" t="s">
        <v>3572</v>
      </c>
      <c r="F35" s="293" t="s">
        <v>379</v>
      </c>
      <c r="G35" s="291">
        <v>1</v>
      </c>
      <c r="H35" s="292">
        <v>0</v>
      </c>
      <c r="I35" s="94" t="s">
        <v>6257</v>
      </c>
    </row>
    <row r="36" spans="2:9" ht="13.5" thickBot="1" x14ac:dyDescent="0.25">
      <c r="B36" s="44"/>
      <c r="C36" s="45"/>
      <c r="D36" s="46"/>
      <c r="E36" s="47"/>
      <c r="F36" s="48"/>
      <c r="G36" s="49"/>
      <c r="H36" s="50"/>
      <c r="I36" s="51"/>
    </row>
  </sheetData>
  <mergeCells count="1">
    <mergeCell ref="G7:H7"/>
  </mergeCells>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13</vt:i4>
      </vt:variant>
    </vt:vector>
  </HeadingPairs>
  <TitlesOfParts>
    <vt:vector size="13" baseType="lpstr">
      <vt:lpstr>Listado Empresas</vt:lpstr>
      <vt:lpstr>SITR Disp. Info - SEN 2019</vt:lpstr>
      <vt:lpstr>SITR Tiempo Actualiz- SEN 2019</vt:lpstr>
      <vt:lpstr>Disponib Canal Voz - SEN 2019</vt:lpstr>
      <vt:lpstr>Disp. Teleproteccion - SEN 2019</vt:lpstr>
      <vt:lpstr>Implem Automatismos - SEN 2019</vt:lpstr>
      <vt:lpstr>Regist Inf. Técnica - SEN 2019</vt:lpstr>
      <vt:lpstr>Implementación PRS - SEN 2019</vt:lpstr>
      <vt:lpstr>Pruebas Verific PRS - SEN 2019</vt:lpstr>
      <vt:lpstr>Implementacion PDCE - SEN 2019</vt:lpstr>
      <vt:lpstr>Cumpl. Comp. Reactiv - SEN 2019</vt:lpstr>
      <vt:lpstr>Indisp GxTx Prg-Forz  SEN 2019</vt:lpstr>
      <vt:lpstr>Sistema de Medidas PRMTE 2019</vt:lpstr>
    </vt:vector>
  </TitlesOfParts>
  <Company>CDEC-SIC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CDEC-SIC</dc:creator>
  <cp:lastModifiedBy>Victor Monsalve Solar</cp:lastModifiedBy>
  <cp:lastPrinted>2020-03-25T13:57:37Z</cp:lastPrinted>
  <dcterms:created xsi:type="dcterms:W3CDTF">2010-12-17T17:47:14Z</dcterms:created>
  <dcterms:modified xsi:type="dcterms:W3CDTF">2020-03-29T21:46:31Z</dcterms:modified>
</cp:coreProperties>
</file>