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5450" windowHeight="9570" tabRatio="849" activeTab="0"/>
  </bookViews>
  <sheets>
    <sheet name="Cuadro de pagos" sheetId="1" r:id="rId1"/>
    <sheet name="Saldos" sheetId="2" r:id="rId2"/>
    <sheet name="Cálculo Orig. SIC" sheetId="3" r:id="rId3"/>
    <sheet name="Reliquidacion SIC" sheetId="4" r:id="rId4"/>
    <sheet name="Diferencia de Pagos SIC" sheetId="5" r:id="rId5"/>
    <sheet name="Cálculo Orig. SIC-SING" sheetId="6" r:id="rId6"/>
    <sheet name="Reliquidacion SIC-SING" sheetId="7" r:id="rId7"/>
    <sheet name="Diferencia de Pagos SIC-SING" sheetId="8" r:id="rId8"/>
  </sheets>
  <externalReferences>
    <externalReference r:id="rId11"/>
    <externalReference r:id="rId12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<sst xmlns="http://schemas.openxmlformats.org/spreadsheetml/2006/main" count="1411" uniqueCount="126">
  <si>
    <t>CEC</t>
  </si>
  <si>
    <t>COELCHA</t>
  </si>
  <si>
    <t>EEC</t>
  </si>
  <si>
    <t>EMELCA</t>
  </si>
  <si>
    <t>EMELAT</t>
  </si>
  <si>
    <t>EMELECTRIC</t>
  </si>
  <si>
    <t>EMETAL</t>
  </si>
  <si>
    <t>CHILECTRA</t>
  </si>
  <si>
    <t>CONAFE A</t>
  </si>
  <si>
    <t>CONAFE B</t>
  </si>
  <si>
    <t>ENELSA</t>
  </si>
  <si>
    <t>LUZ ANDES</t>
  </si>
  <si>
    <t>CRELL</t>
  </si>
  <si>
    <t>COPELEC</t>
  </si>
  <si>
    <t>EEPA</t>
  </si>
  <si>
    <t>COOPREL</t>
  </si>
  <si>
    <t>SOCOEPA</t>
  </si>
  <si>
    <t>COOPELAN</t>
  </si>
  <si>
    <t>FRONTEL</t>
  </si>
  <si>
    <t>SAESA</t>
  </si>
  <si>
    <t>CODINER</t>
  </si>
  <si>
    <t>CHILQUINTA</t>
  </si>
  <si>
    <t>EDECSA</t>
  </si>
  <si>
    <t>LITORAL</t>
  </si>
  <si>
    <t>LUZLINARES</t>
  </si>
  <si>
    <t>LUZPARRAL</t>
  </si>
  <si>
    <t>TIL-TIL</t>
  </si>
  <si>
    <t>CGED</t>
  </si>
  <si>
    <t>Total</t>
  </si>
  <si>
    <t>Mes Facturación</t>
  </si>
  <si>
    <t>IPC</t>
  </si>
  <si>
    <t>Variación IPC %</t>
  </si>
  <si>
    <t>Tabla A-1: Cálculo Original (No contiene Saldo)</t>
  </si>
  <si>
    <t>(*) Menor valor entre la valorización total de ajustes del sistema (VTAS) y la valorización total de regargos del sistema (VTRS)</t>
  </si>
  <si>
    <t>Valor a transferir*</t>
  </si>
  <si>
    <t>Tabla B-6: Saldos (-VA+VR-Pagos)</t>
  </si>
  <si>
    <t>Tabla B-8: Saldos con IPC al mes siguiente</t>
  </si>
  <si>
    <t>(*) Menor valor entre la valorización total de ajustes del sistema (VTAS) y la valorización total de recargos del sistema (VTRS)</t>
  </si>
  <si>
    <t>Tabla A-2: Montos Facturados considerando saldos actualizados con IPC</t>
  </si>
  <si>
    <t>Tabla A-3: VA (Valorización del Ajuste*)</t>
  </si>
  <si>
    <t>Tabla A-4: VR (Valorización del Recargo*)</t>
  </si>
  <si>
    <t>Tabla A-6: Saldos (-VA+VR-Pagos)</t>
  </si>
  <si>
    <t>Tabla A-7: Variación IPC %</t>
  </si>
  <si>
    <t>Tabla A-8: Saldos con IPC al mes siguiente</t>
  </si>
  <si>
    <t>(*) Se consideran valores negativos de la tabla N° A-2</t>
  </si>
  <si>
    <t>(*) Se consideran los valores positivos de la tabla Nº A-2</t>
  </si>
  <si>
    <t>Tabla B-3: VA (Valorización del Ajuste*)</t>
  </si>
  <si>
    <t>Tabla B-4: VR (Valorización del Recargo*)</t>
  </si>
  <si>
    <t>(*) Se consideran valores negativos de la tabla N° B-2</t>
  </si>
  <si>
    <t>(*) Se consideran los valores positivos de la tabla Nº B-2</t>
  </si>
  <si>
    <t>Tabla B-2: Reliquidación AR considerando Saldos actualizados con IPC</t>
  </si>
  <si>
    <t>Tabla B-7: Variacion IPC %</t>
  </si>
  <si>
    <t>VTAS</t>
  </si>
  <si>
    <t>VTRS</t>
  </si>
  <si>
    <t>Tabla B-1: Reliquidación AR (No contiene Saldo)</t>
  </si>
  <si>
    <t>Tabla B-5: Pagos Reliquidación*</t>
  </si>
  <si>
    <t>(*) El monto a transferir a las empresas con ajustes es a prorrata de sus respectivos VA (Ver Tabla B-3), y las empresas que aplicaron un recargo deberán transferirlos a prorrata de sus respectivos VR (Ver Tabla B-4).</t>
  </si>
  <si>
    <t>Reliquidación AR Enero 2015 y Diciembre 2016</t>
  </si>
  <si>
    <t>ELECDA SIC</t>
  </si>
  <si>
    <t>LUZ OSORNO</t>
  </si>
  <si>
    <t>EMELARI</t>
  </si>
  <si>
    <t>ELIQSA</t>
  </si>
  <si>
    <t>ELECDA SING</t>
  </si>
  <si>
    <t>COOPERSOL</t>
  </si>
  <si>
    <t>Tabla D-1: Cálculo Original (No contiene Saldo)</t>
  </si>
  <si>
    <t>Tabla D-2: Montos Facturados considerando saldos actualizados con IPC</t>
  </si>
  <si>
    <t>Tabla D-3: VA (Valorización del Ajuste*)</t>
  </si>
  <si>
    <t>Tabla D-4: VR (Valorización del Recargo*)</t>
  </si>
  <si>
    <t>Tabla D-5: Pagos Realizados Enero 2015 y Diciembre 2016 por Cálculo Original</t>
  </si>
  <si>
    <t>Tabla D-6: Saldos (-VA+VR-Pagos)</t>
  </si>
  <si>
    <t>Tabla D-7: Variación IPC %</t>
  </si>
  <si>
    <t>Tabla D-8: Saldos con IPC al mes siguiente</t>
  </si>
  <si>
    <t>Diferencia de Pagos SIC</t>
  </si>
  <si>
    <t>Tabla E-1: Reliquidación AR (No contiene Saldo)</t>
  </si>
  <si>
    <t>Tabla E-2: Reliquidación AR considerando Saldos actualizados con IPC</t>
  </si>
  <si>
    <t>Tabla E-3: VA (Valorización del Ajuste*)</t>
  </si>
  <si>
    <t>Tabla E-4: VR (Valorización del Recargo*)</t>
  </si>
  <si>
    <t>Tabla E-5: Pagos Reliquidación*</t>
  </si>
  <si>
    <t>Tabla E-6: Saldos (-VA+VR-Pagos)</t>
  </si>
  <si>
    <t>Tabla E-7: Variacion IPC %</t>
  </si>
  <si>
    <t>Tabla E-8: Saldos con IPC al mes siguiente</t>
  </si>
  <si>
    <t>Diferencia de Pagos SIC-SING</t>
  </si>
  <si>
    <t>Cálculo Original AR SIC 2017</t>
  </si>
  <si>
    <t>Reliquidación AR SIC 2017</t>
  </si>
  <si>
    <r>
      <t xml:space="preserve">Saldos Diciembre 2016 se obtuvo de la Reliquidación AR Diciembre 2016, archivo </t>
    </r>
    <r>
      <rPr>
        <b/>
        <sz val="10"/>
        <rFont val="Calibri"/>
        <family val="2"/>
      </rPr>
      <t>"AR y CDpRGL 1612def.xls"</t>
    </r>
    <r>
      <rPr>
        <sz val="10"/>
        <rFont val="Calibri"/>
        <family val="2"/>
      </rPr>
      <t xml:space="preserve">, hoja </t>
    </r>
    <r>
      <rPr>
        <b/>
        <sz val="10"/>
        <rFont val="Calibri"/>
        <family val="2"/>
      </rPr>
      <t>"Reliquidación AR SIC"</t>
    </r>
  </si>
  <si>
    <t>Tabla A-5: Pagos Realizados 2017 por Cálculo Original AR SIC</t>
  </si>
  <si>
    <r>
      <t xml:space="preserve">Se considera el "AR base" para determinar los montos a transferir entre distribuidoras, se utilizó la informacion de la planilla de </t>
    </r>
    <r>
      <rPr>
        <b/>
        <sz val="10"/>
        <rFont val="Calibri"/>
        <family val="2"/>
      </rPr>
      <t>"EfactDx_Resumen_2017_SIC_pre.xls"</t>
    </r>
  </si>
  <si>
    <t>Tabla C-4: Saldo por Reliquidacion PNP Enero 2017 y Julio 2017</t>
  </si>
  <si>
    <t>Tabla C-1: Diferencia entre Pagos Reliquidación AR SIC 2017 y Pagos realizados Calculo Original SIC 2017</t>
  </si>
  <si>
    <t>Cálculo Original AR SIC-SING 2017</t>
  </si>
  <si>
    <r>
      <t xml:space="preserve">Saldos Diciembre 2016 se obtuvo de la Reliquidación AR Diciembre 2016, archivo </t>
    </r>
    <r>
      <rPr>
        <b/>
        <sz val="10"/>
        <rFont val="Calibri"/>
        <family val="2"/>
      </rPr>
      <t>"AR y CDpRGL 1612def.xls"</t>
    </r>
    <r>
      <rPr>
        <sz val="10"/>
        <rFont val="Calibri"/>
        <family val="2"/>
      </rPr>
      <t xml:space="preserve">, hoja </t>
    </r>
    <r>
      <rPr>
        <b/>
        <sz val="10"/>
        <rFont val="Calibri"/>
        <family val="2"/>
      </rPr>
      <t>"Reliquidación AR SIC-SING"</t>
    </r>
  </si>
  <si>
    <r>
      <t xml:space="preserve">Se considera el "AR base" para determinar los montos a transferir entre distribuidoras, se utilizó la informacion de la planilla de </t>
    </r>
    <r>
      <rPr>
        <b/>
        <sz val="10"/>
        <rFont val="Calibri"/>
        <family val="2"/>
      </rPr>
      <t>"EfactDx_Resumen_2017_SIC-SING_pre.xls"</t>
    </r>
  </si>
  <si>
    <t>Saldos Diciembre 2016 neteado por Liquidacion de Excedente y Deficit</t>
  </si>
  <si>
    <t>Tabla F-1: Diferencia entre Pagos Reliquidación AR SIC-SING 2017 y Pagos realizados Calculo Original SIC-SING 2017</t>
  </si>
  <si>
    <t>Tabla C-2: IPC Acumulado</t>
  </si>
  <si>
    <t>Tabla F-4: Saldo por Reliquidacion PNP Enero 2017 y Julio 2017</t>
  </si>
  <si>
    <t>Saldo AR SIC</t>
  </si>
  <si>
    <t>Saldo AR SIC-SING</t>
  </si>
  <si>
    <t>Saldo x Dif de Pagos Reliquidacion PNP SIC</t>
  </si>
  <si>
    <t>Saldo x Dif de Pagos Reliquidacion PNP SIC-SING</t>
  </si>
  <si>
    <t>(*) Se consideran valores negativos de la tabla N° D-2</t>
  </si>
  <si>
    <t>(*) Se consideran los valores positivos de la tabla Nº D-2</t>
  </si>
  <si>
    <t>(*) Se consideran valores negativos de la tabla N° E-2</t>
  </si>
  <si>
    <t>(*) Se consideran los valores positivos de la tabla Nº E-2</t>
  </si>
  <si>
    <t>(*) El monto a transferir a las empresas con ajustes es a prorrata de sus respectivos VA (Ver Tabla E-3), y las empresas que aplicaron un recargo deberán transferirlos a prorrata de sus respectivos VR (Ver Tabla E-4).</t>
  </si>
  <si>
    <t>Saldos de Ajustes y Recargos entre empresas concesionarias a junio 2017</t>
  </si>
  <si>
    <t>TOTAL</t>
  </si>
  <si>
    <t>Distribuidora o Cooperativa</t>
  </si>
  <si>
    <t>Reciben [$]</t>
  </si>
  <si>
    <t>Pagan [$]</t>
  </si>
  <si>
    <t>VTRS [$]</t>
  </si>
  <si>
    <t>VTAS [$]</t>
  </si>
  <si>
    <t>Monto a Distribuir [$]</t>
  </si>
  <si>
    <t>Cuadro de Pagos</t>
  </si>
  <si>
    <t>Pagan</t>
  </si>
  <si>
    <t>Reciben</t>
  </si>
  <si>
    <t>Reliquidación de Ajustes y Recargos entre empresas concesionarias primer semestre 2017</t>
  </si>
  <si>
    <t>* Valores al 30-06-2017</t>
  </si>
  <si>
    <t>Tabla F-2: Interés Acumulado</t>
  </si>
  <si>
    <t>Montos a Transferir agrupado</t>
  </si>
  <si>
    <t>CGE</t>
  </si>
  <si>
    <t>ENEL DISTRIBUCION</t>
  </si>
  <si>
    <t>(Valores en $ al 04-12-2019)</t>
  </si>
  <si>
    <t>Intereses acumulados al 04-12-2019</t>
  </si>
  <si>
    <t>Tabla C-3: Diferencia de Pagos SIC actualizados</t>
  </si>
  <si>
    <t>Tabla F-3: Diferencia de Pagos SIC-SING actualizados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</si>
</sst>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"/>
    <numFmt numFmtId="187" formatCode="mmm/yyyy"/>
    <numFmt numFmtId="188" formatCode="0.000%"/>
    <numFmt numFmtId="189" formatCode="mmmm\ yyyy"/>
    <numFmt numFmtId="190" formatCode="0.0000%"/>
    <numFmt numFmtId="191" formatCode="0.00000%"/>
    <numFmt numFmtId="192" formatCode="0.000000%"/>
    <numFmt numFmtId="193" formatCode="0.0000000%"/>
    <numFmt numFmtId="194" formatCode="#,##0.00000"/>
    <numFmt numFmtId="195" formatCode="0.0%"/>
    <numFmt numFmtId="196" formatCode="0.00000000%"/>
    <numFmt numFmtId="197" formatCode="0.000000000%"/>
    <numFmt numFmtId="198" formatCode="0.0000000000%"/>
    <numFmt numFmtId="199" formatCode="0.00000000000%"/>
    <numFmt numFmtId="200" formatCode="[$-340A]dddd\,\ dd&quot; de &quot;mmmm&quot; de &quot;yyyy"/>
    <numFmt numFmtId="201" formatCode="[$-340A]dddd\,\ d\ &quot;de&quot;\ mmmm\ &quot;de&quot;\ yyyy"/>
  </numFmts>
  <fonts count="35">
    <font>
      <sz val="10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19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3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" fontId="0" fillId="0" borderId="10" xfId="0" applyNumberFormat="1" applyFont="1" applyFill="1" applyBorder="1" applyAlignment="1">
      <alignment/>
    </xf>
    <xf numFmtId="17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5" xfId="4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11" xfId="49" applyNumberFormat="1" applyFont="1" applyFill="1" applyBorder="1" applyAlignment="1">
      <alignment/>
    </xf>
    <xf numFmtId="38" fontId="0" fillId="0" borderId="0" xfId="49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12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17" fontId="0" fillId="0" borderId="14" xfId="0" applyNumberFormat="1" applyFont="1" applyFill="1" applyBorder="1" applyAlignment="1">
      <alignment/>
    </xf>
    <xf numFmtId="17" fontId="0" fillId="0" borderId="18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0" xfId="0" applyNumberFormat="1" applyFill="1" applyAlignment="1">
      <alignment/>
    </xf>
    <xf numFmtId="15" fontId="0" fillId="0" borderId="14" xfId="0" applyNumberFormat="1" applyFill="1" applyBorder="1" applyAlignment="1">
      <alignment/>
    </xf>
    <xf numFmtId="15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30" borderId="10" xfId="49" applyNumberFormat="1" applyFont="1" applyFill="1" applyBorder="1" applyAlignment="1">
      <alignment/>
    </xf>
    <xf numFmtId="38" fontId="0" fillId="30" borderId="15" xfId="49" applyNumberFormat="1" applyFont="1" applyFill="1" applyBorder="1" applyAlignment="1">
      <alignment/>
    </xf>
    <xf numFmtId="38" fontId="0" fillId="30" borderId="11" xfId="49" applyNumberFormat="1" applyFont="1" applyFill="1" applyBorder="1" applyAlignment="1">
      <alignment/>
    </xf>
    <xf numFmtId="38" fontId="0" fillId="30" borderId="0" xfId="49" applyNumberFormat="1" applyFont="1" applyFill="1" applyBorder="1" applyAlignment="1">
      <alignment/>
    </xf>
    <xf numFmtId="38" fontId="0" fillId="30" borderId="12" xfId="49" applyNumberFormat="1" applyFont="1" applyFill="1" applyBorder="1" applyAlignment="1">
      <alignment/>
    </xf>
    <xf numFmtId="38" fontId="0" fillId="30" borderId="16" xfId="49" applyNumberFormat="1" applyFont="1" applyFill="1" applyBorder="1" applyAlignment="1">
      <alignment/>
    </xf>
    <xf numFmtId="0" fontId="4" fillId="30" borderId="0" xfId="0" applyFont="1" applyFill="1" applyAlignment="1">
      <alignment/>
    </xf>
    <xf numFmtId="0" fontId="0" fillId="30" borderId="0" xfId="0" applyFill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7" fontId="0" fillId="30" borderId="14" xfId="0" applyNumberFormat="1" applyFont="1" applyFill="1" applyBorder="1" applyAlignment="1">
      <alignment/>
    </xf>
    <xf numFmtId="38" fontId="0" fillId="30" borderId="14" xfId="0" applyNumberFormat="1" applyFont="1" applyFill="1" applyBorder="1" applyAlignment="1">
      <alignment/>
    </xf>
    <xf numFmtId="38" fontId="0" fillId="30" borderId="18" xfId="0" applyNumberFormat="1" applyFont="1" applyFill="1" applyBorder="1" applyAlignment="1">
      <alignment/>
    </xf>
    <xf numFmtId="38" fontId="0" fillId="30" borderId="12" xfId="0" applyNumberFormat="1" applyFont="1" applyFill="1" applyBorder="1" applyAlignment="1">
      <alignment/>
    </xf>
    <xf numFmtId="38" fontId="0" fillId="3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0" fillId="0" borderId="20" xfId="0" applyNumberFormat="1" applyFill="1" applyBorder="1" applyAlignment="1">
      <alignment horizontal="center"/>
    </xf>
    <xf numFmtId="15" fontId="0" fillId="0" borderId="0" xfId="0" applyNumberFormat="1" applyFill="1" applyAlignment="1">
      <alignment/>
    </xf>
    <xf numFmtId="190" fontId="0" fillId="30" borderId="14" xfId="0" applyNumberFormat="1" applyFill="1" applyBorder="1" applyAlignment="1">
      <alignment/>
    </xf>
    <xf numFmtId="190" fontId="0" fillId="30" borderId="18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20" xfId="49" applyNumberFormat="1" applyFont="1" applyFill="1" applyBorder="1" applyAlignment="1">
      <alignment/>
    </xf>
    <xf numFmtId="38" fontId="0" fillId="0" borderId="21" xfId="49" applyNumberFormat="1" applyFont="1" applyFill="1" applyBorder="1" applyAlignment="1">
      <alignment/>
    </xf>
    <xf numFmtId="38" fontId="0" fillId="0" borderId="19" xfId="49" applyNumberFormat="1" applyFont="1" applyFill="1" applyBorder="1" applyAlignment="1">
      <alignment/>
    </xf>
    <xf numFmtId="15" fontId="0" fillId="0" borderId="17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8" fontId="0" fillId="31" borderId="20" xfId="49" applyNumberFormat="1" applyFont="1" applyFill="1" applyBorder="1" applyAlignment="1">
      <alignment/>
    </xf>
    <xf numFmtId="38" fontId="0" fillId="31" borderId="21" xfId="49" applyNumberFormat="1" applyFont="1" applyFill="1" applyBorder="1" applyAlignment="1">
      <alignment/>
    </xf>
    <xf numFmtId="38" fontId="0" fillId="31" borderId="19" xfId="49" applyNumberFormat="1" applyFont="1" applyFill="1" applyBorder="1" applyAlignment="1">
      <alignment/>
    </xf>
    <xf numFmtId="38" fontId="0" fillId="31" borderId="19" xfId="0" applyNumberFormat="1" applyFont="1" applyFill="1" applyBorder="1" applyAlignment="1">
      <alignment/>
    </xf>
    <xf numFmtId="17" fontId="0" fillId="31" borderId="18" xfId="0" applyNumberFormat="1" applyFont="1" applyFill="1" applyBorder="1" applyAlignment="1">
      <alignment/>
    </xf>
    <xf numFmtId="38" fontId="0" fillId="31" borderId="15" xfId="49" applyNumberFormat="1" applyFont="1" applyFill="1" applyBorder="1" applyAlignment="1">
      <alignment/>
    </xf>
    <xf numFmtId="38" fontId="0" fillId="31" borderId="0" xfId="49" applyNumberFormat="1" applyFont="1" applyFill="1" applyBorder="1" applyAlignment="1">
      <alignment/>
    </xf>
    <xf numFmtId="38" fontId="0" fillId="31" borderId="16" xfId="49" applyNumberFormat="1" applyFont="1" applyFill="1" applyBorder="1" applyAlignment="1">
      <alignment/>
    </xf>
    <xf numFmtId="38" fontId="0" fillId="31" borderId="16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7" fontId="4" fillId="0" borderId="20" xfId="0" applyNumberFormat="1" applyFont="1" applyFill="1" applyBorder="1" applyAlignment="1">
      <alignment horizontal="center" vertical="center" wrapText="1"/>
    </xf>
    <xf numFmtId="17" fontId="4" fillId="0" borderId="2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8" fontId="0" fillId="0" borderId="20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4" fillId="32" borderId="10" xfId="0" applyNumberFormat="1" applyFont="1" applyFill="1" applyBorder="1" applyAlignment="1">
      <alignment horizontal="center" vertical="center"/>
    </xf>
    <xf numFmtId="3" fontId="4" fillId="32" borderId="15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vertical="center"/>
    </xf>
    <xf numFmtId="3" fontId="0" fillId="32" borderId="13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3" fontId="4" fillId="32" borderId="13" xfId="0" applyNumberFormat="1" applyFont="1" applyFill="1" applyBorder="1" applyAlignment="1">
      <alignment/>
    </xf>
    <xf numFmtId="17" fontId="4" fillId="0" borderId="13" xfId="0" applyNumberFormat="1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/>
    </xf>
    <xf numFmtId="14" fontId="0" fillId="0" borderId="13" xfId="0" applyNumberFormat="1" applyFont="1" applyFill="1" applyBorder="1" applyAlignment="1">
      <alignment/>
    </xf>
    <xf numFmtId="190" fontId="0" fillId="30" borderId="13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indent="1"/>
    </xf>
    <xf numFmtId="3" fontId="0" fillId="0" borderId="13" xfId="0" applyNumberFormat="1" applyFont="1" applyFill="1" applyBorder="1" applyAlignment="1">
      <alignment/>
    </xf>
    <xf numFmtId="17" fontId="4" fillId="0" borderId="2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0" fontId="0" fillId="32" borderId="13" xfId="0" applyFill="1" applyBorder="1" applyAlignment="1">
      <alignment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17" fontId="4" fillId="0" borderId="13" xfId="0" applyNumberFormat="1" applyFont="1" applyFill="1" applyBorder="1" applyAlignment="1">
      <alignment horizontal="center" vertical="center" wrapText="1"/>
    </xf>
    <xf numFmtId="17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s%20previos\2da%20version%20(CNE)\Resumen\EfactDx_Resumen_1701-1712_SIC_p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s%20previos\2da%20version%20(CNE)\Resumen\EfactDx_Resumen_1701-1712_SIC-SING_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EfactDx SIC"/>
      <sheetName val="Resumen Total SIC"/>
      <sheetName val="Reliquidacion SIC"/>
      <sheetName val="Resumen Reliquidacion SIC"/>
      <sheetName val="Valores AR old"/>
      <sheetName val="Valores AR"/>
      <sheetName val="Valores AR SING"/>
      <sheetName val="Factores"/>
    </sheetNames>
    <sheetDataSet>
      <sheetData sheetId="1">
        <row r="3">
          <cell r="B3" t="str">
            <v>Nombre Empresa Distribuidora</v>
          </cell>
          <cell r="C3">
            <v>42736</v>
          </cell>
          <cell r="D3">
            <v>42767</v>
          </cell>
          <cell r="E3">
            <v>42795</v>
          </cell>
          <cell r="F3">
            <v>42826</v>
          </cell>
          <cell r="G3">
            <v>42856</v>
          </cell>
          <cell r="H3">
            <v>42887</v>
          </cell>
          <cell r="I3">
            <v>42917</v>
          </cell>
          <cell r="J3">
            <v>42948</v>
          </cell>
          <cell r="K3">
            <v>42979</v>
          </cell>
          <cell r="L3">
            <v>43009</v>
          </cell>
          <cell r="M3">
            <v>43040</v>
          </cell>
          <cell r="N3">
            <v>43070</v>
          </cell>
          <cell r="O3" t="str">
            <v>Total general</v>
          </cell>
        </row>
        <row r="4">
          <cell r="B4" t="str">
            <v>CEC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CGED</v>
          </cell>
          <cell r="C5">
            <v>-655200.8272360507</v>
          </cell>
          <cell r="D5">
            <v>382055.39426465466</v>
          </cell>
          <cell r="E5">
            <v>13442.720252978575</v>
          </cell>
          <cell r="F5">
            <v>257058.5773811118</v>
          </cell>
          <cell r="G5">
            <v>156785.28123330273</v>
          </cell>
          <cell r="H5">
            <v>240818.05826129744</v>
          </cell>
          <cell r="I5">
            <v>-36690.33517281929</v>
          </cell>
          <cell r="J5">
            <v>-260625.57708501752</v>
          </cell>
          <cell r="K5">
            <v>-1790193.173370484</v>
          </cell>
          <cell r="L5">
            <v>-95678.71011317245</v>
          </cell>
          <cell r="M5">
            <v>-105526794.90623714</v>
          </cell>
          <cell r="N5">
            <v>-212632.95339175992</v>
          </cell>
          <cell r="O5">
            <v>-107527656.4512131</v>
          </cell>
        </row>
        <row r="6">
          <cell r="B6" t="str">
            <v>CHILECTRA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CHILQUINTA</v>
          </cell>
          <cell r="C7">
            <v>3183.7662781745635</v>
          </cell>
          <cell r="D7">
            <v>8887.43496636459</v>
          </cell>
          <cell r="E7">
            <v>628.8125074222537</v>
          </cell>
          <cell r="F7">
            <v>-1889.5719932791844</v>
          </cell>
          <cell r="G7">
            <v>-23454.788110214384</v>
          </cell>
          <cell r="H7">
            <v>34842.716630929135</v>
          </cell>
          <cell r="I7">
            <v>0</v>
          </cell>
          <cell r="J7">
            <v>-358.81189494791573</v>
          </cell>
          <cell r="K7">
            <v>-19105.69000600032</v>
          </cell>
          <cell r="L7">
            <v>322.37829871689684</v>
          </cell>
          <cell r="M7">
            <v>-4005.8305054697903</v>
          </cell>
          <cell r="N7">
            <v>-134.6821119237871</v>
          </cell>
          <cell r="O7">
            <v>-1084.26594022794</v>
          </cell>
        </row>
        <row r="8">
          <cell r="B8" t="str">
            <v>CODINER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COELCHA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CONAFE A</v>
          </cell>
          <cell r="C10">
            <v>2555.936192966971</v>
          </cell>
          <cell r="D10">
            <v>2938.2483733980785</v>
          </cell>
          <cell r="E10">
            <v>28663.29745580953</v>
          </cell>
          <cell r="F10">
            <v>975.1272506292706</v>
          </cell>
          <cell r="G10">
            <v>24635.112877199314</v>
          </cell>
          <cell r="H10">
            <v>23057.62722890117</v>
          </cell>
          <cell r="I10">
            <v>-49129.05872949168</v>
          </cell>
          <cell r="J10">
            <v>157400.96919270226</v>
          </cell>
          <cell r="K10">
            <v>-5651.5404525451995</v>
          </cell>
          <cell r="L10">
            <v>-12495.766894054334</v>
          </cell>
          <cell r="M10">
            <v>7748728.177691829</v>
          </cell>
          <cell r="N10">
            <v>-689.0715418578582</v>
          </cell>
          <cell r="O10">
            <v>7920989.058645487</v>
          </cell>
        </row>
        <row r="11">
          <cell r="B11" t="str">
            <v>CONAFE B</v>
          </cell>
          <cell r="C11">
            <v>-21737.77476896004</v>
          </cell>
          <cell r="D11">
            <v>49208.066214547325</v>
          </cell>
          <cell r="E11">
            <v>-445.35271216644617</v>
          </cell>
          <cell r="F11">
            <v>904.1439689517197</v>
          </cell>
          <cell r="G11">
            <v>33.492807953765286</v>
          </cell>
          <cell r="H11">
            <v>4053.391722499673</v>
          </cell>
          <cell r="I11">
            <v>29337.652849171827</v>
          </cell>
          <cell r="J11">
            <v>-3388.541653870286</v>
          </cell>
          <cell r="K11">
            <v>3883.9242034828953</v>
          </cell>
          <cell r="L11">
            <v>85.40061306087264</v>
          </cell>
          <cell r="M11">
            <v>1412954.73867993</v>
          </cell>
          <cell r="N11">
            <v>-6577.306765740702</v>
          </cell>
          <cell r="O11">
            <v>1468311.8351588608</v>
          </cell>
        </row>
        <row r="12">
          <cell r="B12" t="str">
            <v>COOPELAN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COOPERSOL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COOPREL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COPELEC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CRELL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EDECSA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EEC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EEPA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ELECDA SIC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ELECDA SING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ELIQSA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EMELARI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EMELAT</v>
          </cell>
          <cell r="C24">
            <v>-10901.259203459145</v>
          </cell>
          <cell r="D24">
            <v>-3962.1665899019727</v>
          </cell>
          <cell r="E24">
            <v>36883.332040160596</v>
          </cell>
          <cell r="F24">
            <v>120.38636726031248</v>
          </cell>
          <cell r="G24">
            <v>20023.754383773732</v>
          </cell>
          <cell r="H24">
            <v>10676.482152176999</v>
          </cell>
          <cell r="I24">
            <v>0</v>
          </cell>
          <cell r="J24">
            <v>-6577.948137829455</v>
          </cell>
          <cell r="K24">
            <v>-31791.874056466502</v>
          </cell>
          <cell r="L24">
            <v>0</v>
          </cell>
          <cell r="M24">
            <v>-581204.1007556365</v>
          </cell>
          <cell r="N24">
            <v>0</v>
          </cell>
          <cell r="O24">
            <v>-566733.3937999218</v>
          </cell>
        </row>
        <row r="25">
          <cell r="B25" t="str">
            <v>EMELCA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EMELECTRIC</v>
          </cell>
          <cell r="C26">
            <v>25693.900877812892</v>
          </cell>
          <cell r="D26">
            <v>-1546.0938198989093</v>
          </cell>
          <cell r="E26">
            <v>627.3834900583755</v>
          </cell>
          <cell r="F26">
            <v>-505.4338621969169</v>
          </cell>
          <cell r="G26">
            <v>-1802.3445654383747</v>
          </cell>
          <cell r="H26">
            <v>453.3976086779725</v>
          </cell>
          <cell r="I26">
            <v>69507.98544844284</v>
          </cell>
          <cell r="J26">
            <v>527.5777034449972</v>
          </cell>
          <cell r="K26">
            <v>-7074.12321496218</v>
          </cell>
          <cell r="L26">
            <v>2492.1331998559713</v>
          </cell>
          <cell r="M26">
            <v>1382018.9812718905</v>
          </cell>
          <cell r="N26">
            <v>4.121147867408581E-13</v>
          </cell>
          <cell r="O26">
            <v>1470393.364137687</v>
          </cell>
        </row>
        <row r="27">
          <cell r="B27" t="str">
            <v>EMETAL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5634.72503824092</v>
          </cell>
          <cell r="L27">
            <v>-92.23413799919658</v>
          </cell>
          <cell r="M27">
            <v>320012.9952236488</v>
          </cell>
          <cell r="N27">
            <v>0</v>
          </cell>
          <cell r="O27">
            <v>325555.4861238905</v>
          </cell>
        </row>
        <row r="28">
          <cell r="B28" t="str">
            <v>ENELSA</v>
          </cell>
          <cell r="C28">
            <v>-42.478997</v>
          </cell>
          <cell r="D28">
            <v>-35.38229631767199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-186530.395328157</v>
          </cell>
          <cell r="N28">
            <v>0</v>
          </cell>
          <cell r="O28">
            <v>-186608.25662147466</v>
          </cell>
        </row>
        <row r="29">
          <cell r="B29" t="str">
            <v>FRONTEL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LITORAL</v>
          </cell>
          <cell r="C30">
            <v>-503.00884272991107</v>
          </cell>
          <cell r="D30">
            <v>0</v>
          </cell>
          <cell r="E30">
            <v>681.3381470107524</v>
          </cell>
          <cell r="F30">
            <v>889.4840329700571</v>
          </cell>
          <cell r="G30">
            <v>0</v>
          </cell>
          <cell r="H30">
            <v>0</v>
          </cell>
          <cell r="I30">
            <v>0</v>
          </cell>
          <cell r="J30">
            <v>1.58919881484</v>
          </cell>
          <cell r="K30">
            <v>46.15378343217945</v>
          </cell>
          <cell r="L30">
            <v>123.14988466153723</v>
          </cell>
          <cell r="M30">
            <v>-4.685603308734895</v>
          </cell>
          <cell r="N30">
            <v>-12.486071402026685</v>
          </cell>
          <cell r="O30">
            <v>1221.5345294486935</v>
          </cell>
        </row>
        <row r="31">
          <cell r="B31" t="str">
            <v>LUZ ANDES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LUZ OSORNO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LUZLINARES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-569.0489596737073</v>
          </cell>
          <cell r="L33">
            <v>0</v>
          </cell>
          <cell r="M33">
            <v>0</v>
          </cell>
          <cell r="N33">
            <v>0</v>
          </cell>
          <cell r="O33">
            <v>-569.0489596737073</v>
          </cell>
        </row>
        <row r="34">
          <cell r="B34" t="str">
            <v>LUZPARRAL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-15143.755161052222</v>
          </cell>
          <cell r="H34">
            <v>0</v>
          </cell>
          <cell r="I34">
            <v>-275911.0344756627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-291054.7896367149</v>
          </cell>
        </row>
        <row r="35">
          <cell r="B35" t="str">
            <v>SAESA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SOCOEPA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TIL-TIL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</sheetData>
      <sheetData sheetId="3">
        <row r="3">
          <cell r="B3" t="str">
            <v>Nombre Empresa Distribuidora</v>
          </cell>
          <cell r="C3">
            <v>42736</v>
          </cell>
          <cell r="D3">
            <v>42767</v>
          </cell>
          <cell r="E3">
            <v>42795</v>
          </cell>
          <cell r="F3">
            <v>42826</v>
          </cell>
          <cell r="G3">
            <v>42856</v>
          </cell>
          <cell r="H3">
            <v>42887</v>
          </cell>
          <cell r="I3">
            <v>42917</v>
          </cell>
          <cell r="J3">
            <v>42948</v>
          </cell>
          <cell r="K3">
            <v>42979</v>
          </cell>
          <cell r="L3">
            <v>43009</v>
          </cell>
          <cell r="M3">
            <v>43040</v>
          </cell>
          <cell r="N3">
            <v>43070</v>
          </cell>
          <cell r="O3" t="str">
            <v>Total general</v>
          </cell>
        </row>
        <row r="4">
          <cell r="B4" t="str">
            <v>CEC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CGED</v>
          </cell>
          <cell r="C5">
            <v>-655200.8272360507</v>
          </cell>
          <cell r="D5">
            <v>382055.39426465466</v>
          </cell>
          <cell r="E5">
            <v>13442.720252978575</v>
          </cell>
          <cell r="F5">
            <v>257058.5773811118</v>
          </cell>
          <cell r="G5">
            <v>156785.28123330273</v>
          </cell>
          <cell r="H5">
            <v>240818.05826129744</v>
          </cell>
          <cell r="I5">
            <v>-36690.33517281929</v>
          </cell>
          <cell r="J5">
            <v>-260625.57708501752</v>
          </cell>
          <cell r="K5">
            <v>-1790193.173370484</v>
          </cell>
          <cell r="L5">
            <v>-95678.71011317245</v>
          </cell>
          <cell r="M5">
            <v>-105526794.90623714</v>
          </cell>
          <cell r="N5">
            <v>-212632.95339175992</v>
          </cell>
          <cell r="O5">
            <v>-107527656.4512131</v>
          </cell>
        </row>
        <row r="6">
          <cell r="B6" t="str">
            <v>CHILECTRA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CHILQUINTA</v>
          </cell>
          <cell r="C7">
            <v>3183.7662781745635</v>
          </cell>
          <cell r="D7">
            <v>8887.43496636459</v>
          </cell>
          <cell r="E7">
            <v>628.8125074222537</v>
          </cell>
          <cell r="F7">
            <v>-1889.5719932791844</v>
          </cell>
          <cell r="G7">
            <v>-23454.788110214384</v>
          </cell>
          <cell r="H7">
            <v>34842.716630929135</v>
          </cell>
          <cell r="I7">
            <v>0</v>
          </cell>
          <cell r="J7">
            <v>-358.81189494791573</v>
          </cell>
          <cell r="K7">
            <v>-19105.69000600032</v>
          </cell>
          <cell r="L7">
            <v>322.37829871689684</v>
          </cell>
          <cell r="M7">
            <v>-4005.8305054697903</v>
          </cell>
          <cell r="N7">
            <v>-134.6821119237871</v>
          </cell>
          <cell r="O7">
            <v>-1084.26594022794</v>
          </cell>
        </row>
        <row r="8">
          <cell r="B8" t="str">
            <v>CODINER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COELCHA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CONAFE A</v>
          </cell>
          <cell r="C10">
            <v>2555.936192966971</v>
          </cell>
          <cell r="D10">
            <v>2938.2483733980785</v>
          </cell>
          <cell r="E10">
            <v>28663.29745580953</v>
          </cell>
          <cell r="F10">
            <v>975.1272506292706</v>
          </cell>
          <cell r="G10">
            <v>24635.112877199314</v>
          </cell>
          <cell r="H10">
            <v>23057.62722890117</v>
          </cell>
          <cell r="I10">
            <v>-49129.05872949168</v>
          </cell>
          <cell r="J10">
            <v>157400.96919270226</v>
          </cell>
          <cell r="K10">
            <v>-5651.5404525451995</v>
          </cell>
          <cell r="L10">
            <v>-12495.766894054334</v>
          </cell>
          <cell r="M10">
            <v>7748728.177691829</v>
          </cell>
          <cell r="N10">
            <v>-689.0715418578582</v>
          </cell>
          <cell r="O10">
            <v>7920989.058645487</v>
          </cell>
        </row>
        <row r="11">
          <cell r="B11" t="str">
            <v>CONAFE B</v>
          </cell>
          <cell r="C11">
            <v>-21737.77476896004</v>
          </cell>
          <cell r="D11">
            <v>49208.066214547325</v>
          </cell>
          <cell r="E11">
            <v>-445.35271216644617</v>
          </cell>
          <cell r="F11">
            <v>904.1439689517197</v>
          </cell>
          <cell r="G11">
            <v>33.492807953765286</v>
          </cell>
          <cell r="H11">
            <v>4053.391722499673</v>
          </cell>
          <cell r="I11">
            <v>29337.652849171827</v>
          </cell>
          <cell r="J11">
            <v>-3388.541653870286</v>
          </cell>
          <cell r="K11">
            <v>3883.9242034828953</v>
          </cell>
          <cell r="L11">
            <v>85.40061306087264</v>
          </cell>
          <cell r="M11">
            <v>1412954.73867993</v>
          </cell>
          <cell r="N11">
            <v>-6577.306765740702</v>
          </cell>
          <cell r="O11">
            <v>1468311.8351588608</v>
          </cell>
        </row>
        <row r="12">
          <cell r="B12" t="str">
            <v>COOPELAN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COOPERSOL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COOPREL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COPELEC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CRELL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EDECSA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EEC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EEPA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ELECDA SIC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ELECDA SING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ELIQSA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EMELARI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EMELAT</v>
          </cell>
          <cell r="C24">
            <v>-10901.259203459145</v>
          </cell>
          <cell r="D24">
            <v>-3962.1665899019727</v>
          </cell>
          <cell r="E24">
            <v>36883.332040160596</v>
          </cell>
          <cell r="F24">
            <v>120.38636726031248</v>
          </cell>
          <cell r="G24">
            <v>20023.754383773732</v>
          </cell>
          <cell r="H24">
            <v>10676.482152176999</v>
          </cell>
          <cell r="I24">
            <v>0</v>
          </cell>
          <cell r="J24">
            <v>-6577.948137829455</v>
          </cell>
          <cell r="K24">
            <v>-31791.874056466502</v>
          </cell>
          <cell r="L24">
            <v>0</v>
          </cell>
          <cell r="M24">
            <v>-581204.1007556365</v>
          </cell>
          <cell r="N24">
            <v>0</v>
          </cell>
          <cell r="O24">
            <v>-566733.3937999218</v>
          </cell>
        </row>
        <row r="25">
          <cell r="B25" t="str">
            <v>EMELCA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EMELECTRIC</v>
          </cell>
          <cell r="C26">
            <v>25693.900877812892</v>
          </cell>
          <cell r="D26">
            <v>-1546.0938198989093</v>
          </cell>
          <cell r="E26">
            <v>627.3834900583755</v>
          </cell>
          <cell r="F26">
            <v>-505.4338621969169</v>
          </cell>
          <cell r="G26">
            <v>-1802.3445654383747</v>
          </cell>
          <cell r="H26">
            <v>453.3976086779725</v>
          </cell>
          <cell r="I26">
            <v>69507.98544844284</v>
          </cell>
          <cell r="J26">
            <v>527.5777034449972</v>
          </cell>
          <cell r="K26">
            <v>-7074.12321496218</v>
          </cell>
          <cell r="L26">
            <v>2492.1331998559713</v>
          </cell>
          <cell r="M26">
            <v>1382018.9812718905</v>
          </cell>
          <cell r="N26">
            <v>4.121147867408581E-13</v>
          </cell>
          <cell r="O26">
            <v>1470393.364137687</v>
          </cell>
        </row>
        <row r="27">
          <cell r="B27" t="str">
            <v>EMETAL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5634.72503824092</v>
          </cell>
          <cell r="L27">
            <v>-92.23413799919658</v>
          </cell>
          <cell r="M27">
            <v>320012.9952236488</v>
          </cell>
          <cell r="N27">
            <v>0</v>
          </cell>
          <cell r="O27">
            <v>325555.4861238905</v>
          </cell>
        </row>
        <row r="28">
          <cell r="B28" t="str">
            <v>ENELSA</v>
          </cell>
          <cell r="C28">
            <v>-42.478997</v>
          </cell>
          <cell r="D28">
            <v>-35.38229631767199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-186530.395328157</v>
          </cell>
          <cell r="N28">
            <v>0</v>
          </cell>
          <cell r="O28">
            <v>-186608.25662147466</v>
          </cell>
        </row>
        <row r="29">
          <cell r="B29" t="str">
            <v>FRONTEL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LITORAL</v>
          </cell>
          <cell r="C30">
            <v>-503.00884272991107</v>
          </cell>
          <cell r="D30">
            <v>0</v>
          </cell>
          <cell r="E30">
            <v>681.3381470107524</v>
          </cell>
          <cell r="F30">
            <v>889.4840329700571</v>
          </cell>
          <cell r="G30">
            <v>0</v>
          </cell>
          <cell r="H30">
            <v>0</v>
          </cell>
          <cell r="I30">
            <v>0</v>
          </cell>
          <cell r="J30">
            <v>1.58919881484</v>
          </cell>
          <cell r="K30">
            <v>46.15378343217945</v>
          </cell>
          <cell r="L30">
            <v>123.14988466153723</v>
          </cell>
          <cell r="M30">
            <v>-4.685603308734895</v>
          </cell>
          <cell r="N30">
            <v>-12.486071402026685</v>
          </cell>
          <cell r="O30">
            <v>1221.5345294486935</v>
          </cell>
        </row>
        <row r="31">
          <cell r="B31" t="str">
            <v>LUZ ANDES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LUZ OSORNO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LUZLINARES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-569.0489596737073</v>
          </cell>
          <cell r="L33">
            <v>0</v>
          </cell>
          <cell r="M33">
            <v>0</v>
          </cell>
          <cell r="N33">
            <v>0</v>
          </cell>
          <cell r="O33">
            <v>-569.0489596737073</v>
          </cell>
        </row>
        <row r="34">
          <cell r="B34" t="str">
            <v>LUZPARRAL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-15143.755161052222</v>
          </cell>
          <cell r="H34">
            <v>0</v>
          </cell>
          <cell r="I34">
            <v>-275911.0344756627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-291054.7896367149</v>
          </cell>
        </row>
        <row r="35">
          <cell r="B35" t="str">
            <v>SAESA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SOCOEPA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TIL-TIL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EfactDx SIC-SING"/>
      <sheetName val="Resumen Total SIC-SING"/>
      <sheetName val="Reliquidacion SIC-SING"/>
      <sheetName val="Resumen Reliquidacion SIC-SING"/>
      <sheetName val="Valores AR old"/>
      <sheetName val="Valores AR"/>
      <sheetName val="Valores AR SING"/>
      <sheetName val="Factores"/>
    </sheetNames>
    <sheetDataSet>
      <sheetData sheetId="1">
        <row r="3">
          <cell r="B3" t="str">
            <v>Nombre Empresa Distribuidora</v>
          </cell>
          <cell r="C3">
            <v>42736</v>
          </cell>
          <cell r="D3">
            <v>42767</v>
          </cell>
          <cell r="E3">
            <v>42795</v>
          </cell>
          <cell r="F3">
            <v>42826</v>
          </cell>
          <cell r="G3">
            <v>42856</v>
          </cell>
          <cell r="H3">
            <v>42887</v>
          </cell>
          <cell r="I3">
            <v>42917</v>
          </cell>
          <cell r="J3">
            <v>42948</v>
          </cell>
          <cell r="K3">
            <v>42979</v>
          </cell>
          <cell r="L3">
            <v>43009</v>
          </cell>
          <cell r="M3">
            <v>43040</v>
          </cell>
          <cell r="N3">
            <v>43070</v>
          </cell>
          <cell r="O3" t="str">
            <v>Total general</v>
          </cell>
        </row>
        <row r="4">
          <cell r="B4" t="str">
            <v>CEC</v>
          </cell>
          <cell r="C4">
            <v>106595706.68375306</v>
          </cell>
          <cell r="D4">
            <v>83330166.02555424</v>
          </cell>
          <cell r="E4">
            <v>114429186.22312632</v>
          </cell>
          <cell r="F4">
            <v>115659714.30231193</v>
          </cell>
          <cell r="G4">
            <v>78484351.19673097</v>
          </cell>
          <cell r="H4">
            <v>59579840.62762992</v>
          </cell>
          <cell r="I4">
            <v>53025281.976310804</v>
          </cell>
          <cell r="J4">
            <v>40226521.69878576</v>
          </cell>
          <cell r="K4">
            <v>41042397.55993696</v>
          </cell>
          <cell r="L4">
            <v>34887789.42094965</v>
          </cell>
          <cell r="M4">
            <v>33905568.73171723</v>
          </cell>
          <cell r="N4">
            <v>40621168.934567496</v>
          </cell>
          <cell r="O4">
            <v>801787693.3813744</v>
          </cell>
        </row>
        <row r="5">
          <cell r="B5" t="str">
            <v>CGED</v>
          </cell>
          <cell r="C5">
            <v>-8475114392.358433</v>
          </cell>
          <cell r="D5">
            <v>-8395801753.9226885</v>
          </cell>
          <cell r="E5">
            <v>-8343046618.183467</v>
          </cell>
          <cell r="F5">
            <v>-8167080037.168861</v>
          </cell>
          <cell r="G5">
            <v>-8119832752.264268</v>
          </cell>
          <cell r="H5">
            <v>-8545306470.564559</v>
          </cell>
          <cell r="I5">
            <v>-8713116998.007036</v>
          </cell>
          <cell r="J5">
            <v>-8358087963.765298</v>
          </cell>
          <cell r="K5">
            <v>-8630003522.112183</v>
          </cell>
          <cell r="L5">
            <v>-6207276604.781196</v>
          </cell>
          <cell r="M5">
            <v>-5700702421.049893</v>
          </cell>
          <cell r="N5">
            <v>-4784063240.428323</v>
          </cell>
          <cell r="O5">
            <v>-92439432774.60622</v>
          </cell>
        </row>
        <row r="6">
          <cell r="B6" t="str">
            <v>CHILECTRA</v>
          </cell>
          <cell r="C6">
            <v>7398710935.160118</v>
          </cell>
          <cell r="D6">
            <v>7170235506.605222</v>
          </cell>
          <cell r="E6">
            <v>7377923658.753175</v>
          </cell>
          <cell r="F6">
            <v>7265126588.696302</v>
          </cell>
          <cell r="G6">
            <v>6659358954.84719</v>
          </cell>
          <cell r="H6">
            <v>7962669370.276398</v>
          </cell>
          <cell r="I6">
            <v>8099234457.900115</v>
          </cell>
          <cell r="J6">
            <v>7586379756.420917</v>
          </cell>
          <cell r="K6">
            <v>7619034572.217851</v>
          </cell>
          <cell r="L6">
            <v>6194444351.828386</v>
          </cell>
          <cell r="M6">
            <v>5931796108.950824</v>
          </cell>
          <cell r="N6">
            <v>5769022661.361613</v>
          </cell>
          <cell r="O6">
            <v>85033936923.01811</v>
          </cell>
        </row>
        <row r="7">
          <cell r="B7" t="str">
            <v>CHILQUINTA</v>
          </cell>
          <cell r="C7">
            <v>-606221869.6052866</v>
          </cell>
          <cell r="D7">
            <v>-608390330.3834156</v>
          </cell>
          <cell r="E7">
            <v>-561787094.516086</v>
          </cell>
          <cell r="F7">
            <v>-517784034.116615</v>
          </cell>
          <cell r="G7">
            <v>-486737295.224777</v>
          </cell>
          <cell r="H7">
            <v>-470418694.13417673</v>
          </cell>
          <cell r="I7">
            <v>-501923317.24792856</v>
          </cell>
          <cell r="J7">
            <v>-484538603.4346808</v>
          </cell>
          <cell r="K7">
            <v>-514955125.7930501</v>
          </cell>
          <cell r="L7">
            <v>-112416941.76812668</v>
          </cell>
          <cell r="M7">
            <v>128857297.76993313</v>
          </cell>
          <cell r="N7">
            <v>134593016.91933596</v>
          </cell>
          <cell r="O7">
            <v>-4601722991.534874</v>
          </cell>
        </row>
        <row r="8">
          <cell r="B8" t="str">
            <v>CODINER</v>
          </cell>
          <cell r="C8">
            <v>57589264.269918926</v>
          </cell>
          <cell r="D8">
            <v>57878707.5852383</v>
          </cell>
          <cell r="E8">
            <v>50304504.72189435</v>
          </cell>
          <cell r="F8">
            <v>49314915.24236351</v>
          </cell>
          <cell r="G8">
            <v>48845373.535182305</v>
          </cell>
          <cell r="H8">
            <v>45785498.90470778</v>
          </cell>
          <cell r="I8">
            <v>44256215.166625045</v>
          </cell>
          <cell r="J8">
            <v>46387704.311152615</v>
          </cell>
          <cell r="K8">
            <v>43027442.75373218</v>
          </cell>
          <cell r="L8">
            <v>39598651.53797003</v>
          </cell>
          <cell r="M8">
            <v>39890263.34877385</v>
          </cell>
          <cell r="N8">
            <v>41071018.479555465</v>
          </cell>
          <cell r="O8">
            <v>563949559.8571143</v>
          </cell>
        </row>
        <row r="9">
          <cell r="B9" t="str">
            <v>COELCHA</v>
          </cell>
          <cell r="C9">
            <v>13324000.315380635</v>
          </cell>
          <cell r="D9">
            <v>13131994.046503838</v>
          </cell>
          <cell r="E9">
            <v>13157306.91735162</v>
          </cell>
          <cell r="F9">
            <v>10052965.252925823</v>
          </cell>
          <cell r="G9">
            <v>10279319.745269433</v>
          </cell>
          <cell r="H9">
            <v>11823118.221535906</v>
          </cell>
          <cell r="I9">
            <v>11356715.741008965</v>
          </cell>
          <cell r="J9">
            <v>10647987.2386416</v>
          </cell>
          <cell r="K9">
            <v>11841318.497607669</v>
          </cell>
          <cell r="L9">
            <v>5654724.10548852</v>
          </cell>
          <cell r="M9">
            <v>5949044.426125914</v>
          </cell>
          <cell r="N9">
            <v>6888868.536226241</v>
          </cell>
          <cell r="O9">
            <v>124107363.04406618</v>
          </cell>
        </row>
        <row r="10">
          <cell r="B10" t="str">
            <v>CONAFE A</v>
          </cell>
          <cell r="C10">
            <v>-1089038282.6426604</v>
          </cell>
          <cell r="D10">
            <v>-1094727306.9460738</v>
          </cell>
          <cell r="E10">
            <v>-1044747886.9189937</v>
          </cell>
          <cell r="F10">
            <v>-951145803.8495141</v>
          </cell>
          <cell r="G10">
            <v>-942027917.314531</v>
          </cell>
          <cell r="H10">
            <v>-849912950.570366</v>
          </cell>
          <cell r="I10">
            <v>-899741340.9800168</v>
          </cell>
          <cell r="J10">
            <v>-878787906.6160554</v>
          </cell>
          <cell r="K10">
            <v>-931400244.3673009</v>
          </cell>
          <cell r="L10">
            <v>-404061344.5663246</v>
          </cell>
          <cell r="M10">
            <v>-144347744.52697983</v>
          </cell>
          <cell r="N10">
            <v>-82674270.1733263</v>
          </cell>
          <cell r="O10">
            <v>-9312612999.472141</v>
          </cell>
        </row>
        <row r="11">
          <cell r="B11" t="str">
            <v>CONAFE B</v>
          </cell>
          <cell r="C11">
            <v>-253078879.4666313</v>
          </cell>
          <cell r="D11">
            <v>-244440785.66168585</v>
          </cell>
          <cell r="E11">
            <v>-239771511.62932196</v>
          </cell>
          <cell r="F11">
            <v>-239252169.9952703</v>
          </cell>
          <cell r="G11">
            <v>-228337080.63571647</v>
          </cell>
          <cell r="H11">
            <v>-245367919.0045063</v>
          </cell>
          <cell r="I11">
            <v>-259477808.78966457</v>
          </cell>
          <cell r="J11">
            <v>-247386960.35982394</v>
          </cell>
          <cell r="K11">
            <v>-244727640.96599904</v>
          </cell>
          <cell r="L11">
            <v>-89242086.83777691</v>
          </cell>
          <cell r="M11">
            <v>-30848443.530319653</v>
          </cell>
          <cell r="N11">
            <v>-18843120.588442516</v>
          </cell>
          <cell r="O11">
            <v>-2340774407.465159</v>
          </cell>
        </row>
        <row r="12">
          <cell r="B12" t="str">
            <v>COOPELAN</v>
          </cell>
          <cell r="C12">
            <v>76448372.26864885</v>
          </cell>
          <cell r="D12">
            <v>83284125.68856002</v>
          </cell>
          <cell r="E12">
            <v>78324701.64432748</v>
          </cell>
          <cell r="F12">
            <v>56977236.734308824</v>
          </cell>
          <cell r="G12">
            <v>46833271.54245426</v>
          </cell>
          <cell r="H12">
            <v>44940922.96469153</v>
          </cell>
          <cell r="I12">
            <v>48714074.89443285</v>
          </cell>
          <cell r="J12">
            <v>48681552.30485948</v>
          </cell>
          <cell r="K12">
            <v>50255129.7341156</v>
          </cell>
          <cell r="L12">
            <v>39163600.327627316</v>
          </cell>
          <cell r="M12">
            <v>41804862.91226084</v>
          </cell>
          <cell r="N12">
            <v>53843875.11424683</v>
          </cell>
          <cell r="O12">
            <v>669271726.1305339</v>
          </cell>
        </row>
        <row r="13">
          <cell r="B13" t="str">
            <v>COOPERSOL</v>
          </cell>
          <cell r="C13">
            <v>690928.5674875911</v>
          </cell>
          <cell r="D13">
            <v>1056798.9901036855</v>
          </cell>
          <cell r="E13">
            <v>993769.9932014765</v>
          </cell>
          <cell r="F13">
            <v>1030005.5541127064</v>
          </cell>
          <cell r="G13">
            <v>1022321.6258830675</v>
          </cell>
          <cell r="H13">
            <v>1800265.1339163242</v>
          </cell>
          <cell r="I13">
            <v>1697781.0366752292</v>
          </cell>
          <cell r="J13">
            <v>1369060.2594505784</v>
          </cell>
          <cell r="K13">
            <v>1746983.0913468667</v>
          </cell>
          <cell r="L13">
            <v>1028588.1309354809</v>
          </cell>
          <cell r="M13">
            <v>1176230.896263606</v>
          </cell>
          <cell r="N13">
            <v>1061823.0980875643</v>
          </cell>
          <cell r="O13">
            <v>14674556.377464179</v>
          </cell>
        </row>
        <row r="14">
          <cell r="B14" t="str">
            <v>COOPREL</v>
          </cell>
          <cell r="C14">
            <v>29400677.13606178</v>
          </cell>
          <cell r="D14">
            <v>29728291.003093507</v>
          </cell>
          <cell r="E14">
            <v>24374243.55300826</v>
          </cell>
          <cell r="F14">
            <v>22977574.560542114</v>
          </cell>
          <cell r="G14">
            <v>23418620.88186403</v>
          </cell>
          <cell r="H14">
            <v>23495633.882007137</v>
          </cell>
          <cell r="I14">
            <v>23813474.660511017</v>
          </cell>
          <cell r="J14">
            <v>24251643.871186607</v>
          </cell>
          <cell r="K14">
            <v>23733039.700383645</v>
          </cell>
          <cell r="L14">
            <v>20372482.33656415</v>
          </cell>
          <cell r="M14">
            <v>21477935.950594567</v>
          </cell>
          <cell r="N14">
            <v>25701558.22998199</v>
          </cell>
          <cell r="O14">
            <v>292745175.7657988</v>
          </cell>
        </row>
        <row r="15">
          <cell r="B15" t="str">
            <v>COPELEC</v>
          </cell>
          <cell r="C15">
            <v>146439632.49679744</v>
          </cell>
          <cell r="D15">
            <v>165443954.00638554</v>
          </cell>
          <cell r="E15">
            <v>123406093.93024454</v>
          </cell>
          <cell r="F15">
            <v>96233573.5963282</v>
          </cell>
          <cell r="G15">
            <v>93707253.13724734</v>
          </cell>
          <cell r="H15">
            <v>90885933.90894087</v>
          </cell>
          <cell r="I15">
            <v>101844261.94297679</v>
          </cell>
          <cell r="J15">
            <v>98578711.00226039</v>
          </cell>
          <cell r="K15">
            <v>94875420.46106985</v>
          </cell>
          <cell r="L15">
            <v>83206197.80844164</v>
          </cell>
          <cell r="M15">
            <v>89128393.62288827</v>
          </cell>
          <cell r="N15">
            <v>112280298.46208364</v>
          </cell>
          <cell r="O15">
            <v>1296029724.3756647</v>
          </cell>
        </row>
        <row r="16">
          <cell r="B16" t="str">
            <v>CRELL</v>
          </cell>
          <cell r="C16">
            <v>53920392.7147241</v>
          </cell>
          <cell r="D16">
            <v>49881055.86207053</v>
          </cell>
          <cell r="E16">
            <v>53614060.40560405</v>
          </cell>
          <cell r="F16">
            <v>54011915.174942136</v>
          </cell>
          <cell r="G16">
            <v>56849257.95000225</v>
          </cell>
          <cell r="H16">
            <v>59389414.493960425</v>
          </cell>
          <cell r="I16">
            <v>61160934.54544956</v>
          </cell>
          <cell r="J16">
            <v>59918369.34744255</v>
          </cell>
          <cell r="K16">
            <v>57994171.51420365</v>
          </cell>
          <cell r="L16">
            <v>49189446.38620608</v>
          </cell>
          <cell r="M16">
            <v>45463822.41194913</v>
          </cell>
          <cell r="N16">
            <v>45212327.846779555</v>
          </cell>
          <cell r="O16">
            <v>646605168.6533341</v>
          </cell>
        </row>
        <row r="17">
          <cell r="B17" t="str">
            <v>EDECSA</v>
          </cell>
          <cell r="C17">
            <v>-31346642.934613753</v>
          </cell>
          <cell r="D17">
            <v>-33800664.543897696</v>
          </cell>
          <cell r="E17">
            <v>-26850393.759801045</v>
          </cell>
          <cell r="F17">
            <v>-22056110.910571333</v>
          </cell>
          <cell r="G17">
            <v>-16349649.970048517</v>
          </cell>
          <cell r="H17">
            <v>-16265677.98200347</v>
          </cell>
          <cell r="I17">
            <v>-15306897.260045538</v>
          </cell>
          <cell r="J17">
            <v>-17300268.762032334</v>
          </cell>
          <cell r="K17">
            <v>-17201863.0519052</v>
          </cell>
          <cell r="L17">
            <v>-3775335.060338791</v>
          </cell>
          <cell r="M17">
            <v>-4786671.686857469</v>
          </cell>
          <cell r="N17">
            <v>-5577738.846145876</v>
          </cell>
          <cell r="O17">
            <v>-210617914.76826102</v>
          </cell>
        </row>
        <row r="18">
          <cell r="B18" t="str">
            <v>EEC</v>
          </cell>
          <cell r="C18">
            <v>58362399.35821917</v>
          </cell>
          <cell r="D18">
            <v>59437918.967527665</v>
          </cell>
          <cell r="E18">
            <v>59697411.621531725</v>
          </cell>
          <cell r="F18">
            <v>59780093.48480901</v>
          </cell>
          <cell r="G18">
            <v>63303888.46842883</v>
          </cell>
          <cell r="H18">
            <v>69907817.81730147</v>
          </cell>
          <cell r="I18">
            <v>68494515.06607297</v>
          </cell>
          <cell r="J18">
            <v>67288460.64188266</v>
          </cell>
          <cell r="K18">
            <v>63893045.98547852</v>
          </cell>
          <cell r="L18">
            <v>52946701.697149955</v>
          </cell>
          <cell r="M18">
            <v>52639519.1310969</v>
          </cell>
          <cell r="N18">
            <v>55522756.67607461</v>
          </cell>
          <cell r="O18">
            <v>731274528.9155735</v>
          </cell>
        </row>
        <row r="19">
          <cell r="B19" t="str">
            <v>EEPA</v>
          </cell>
          <cell r="C19">
            <v>184673470.81704068</v>
          </cell>
          <cell r="D19">
            <v>154580603.72416103</v>
          </cell>
          <cell r="E19">
            <v>162768878.30575046</v>
          </cell>
          <cell r="F19">
            <v>140516439.18439242</v>
          </cell>
          <cell r="G19">
            <v>149819171.70841044</v>
          </cell>
          <cell r="H19">
            <v>164365021.409015</v>
          </cell>
          <cell r="I19">
            <v>178453653.05004916</v>
          </cell>
          <cell r="J19">
            <v>166828212.70180327</v>
          </cell>
          <cell r="K19">
            <v>164048051.05482286</v>
          </cell>
          <cell r="L19">
            <v>140127944.34710118</v>
          </cell>
          <cell r="M19">
            <v>129642716.41854344</v>
          </cell>
          <cell r="N19">
            <v>132573221.96352091</v>
          </cell>
          <cell r="O19">
            <v>1868397384.6846108</v>
          </cell>
        </row>
        <row r="20">
          <cell r="B20" t="str">
            <v>ELECDA SIC</v>
          </cell>
          <cell r="C20">
            <v>-5933357.386409859</v>
          </cell>
          <cell r="D20">
            <v>-5549234.526531097</v>
          </cell>
          <cell r="E20">
            <v>-5575133.393063255</v>
          </cell>
          <cell r="F20">
            <v>-5556060.5997361755</v>
          </cell>
          <cell r="G20">
            <v>-5763301.284655717</v>
          </cell>
          <cell r="H20">
            <v>-5345459.411993043</v>
          </cell>
          <cell r="I20">
            <v>-5615640.056158614</v>
          </cell>
          <cell r="J20">
            <v>-5597038.138500451</v>
          </cell>
          <cell r="K20">
            <v>-5497058.244665356</v>
          </cell>
          <cell r="L20">
            <v>-8006964.685687266</v>
          </cell>
          <cell r="M20">
            <v>-10582567.159229122</v>
          </cell>
          <cell r="N20">
            <v>-9993190.45809318</v>
          </cell>
          <cell r="O20">
            <v>-79015005.34472315</v>
          </cell>
        </row>
        <row r="21">
          <cell r="B21" t="str">
            <v>ELECDA SING</v>
          </cell>
          <cell r="C21">
            <v>-423804168.590452</v>
          </cell>
          <cell r="D21">
            <v>-431801522.6035265</v>
          </cell>
          <cell r="E21">
            <v>-427458861.91392154</v>
          </cell>
          <cell r="F21">
            <v>-419711789.9982075</v>
          </cell>
          <cell r="G21">
            <v>-441316269.6948746</v>
          </cell>
          <cell r="H21">
            <v>-442383660.6717242</v>
          </cell>
          <cell r="I21">
            <v>-458985649.0290902</v>
          </cell>
          <cell r="J21">
            <v>-437798352.70612365</v>
          </cell>
          <cell r="K21">
            <v>-452568802.4648091</v>
          </cell>
          <cell r="L21">
            <v>-781953662.68481</v>
          </cell>
          <cell r="M21">
            <v>-1159506622.5540488</v>
          </cell>
          <cell r="N21">
            <v>-1040894945.5379438</v>
          </cell>
          <cell r="O21">
            <v>-6918184308.449532</v>
          </cell>
        </row>
        <row r="22">
          <cell r="B22" t="str">
            <v>ELIQSA</v>
          </cell>
          <cell r="C22">
            <v>-265488558.90875918</v>
          </cell>
          <cell r="D22">
            <v>-253920172.4764128</v>
          </cell>
          <cell r="E22">
            <v>-282818349.9480308</v>
          </cell>
          <cell r="F22">
            <v>-262754189.4755892</v>
          </cell>
          <cell r="G22">
            <v>-278676784.26681244</v>
          </cell>
          <cell r="H22">
            <v>-256876482.78311652</v>
          </cell>
          <cell r="I22">
            <v>-255199406.27768677</v>
          </cell>
          <cell r="J22">
            <v>-254462704.8380417</v>
          </cell>
          <cell r="K22">
            <v>-259629034.42425478</v>
          </cell>
          <cell r="L22">
            <v>-455067468.1328441</v>
          </cell>
          <cell r="M22">
            <v>-651059899.9786203</v>
          </cell>
          <cell r="N22">
            <v>-605884177.7807531</v>
          </cell>
          <cell r="O22">
            <v>-4081837229.290922</v>
          </cell>
        </row>
        <row r="23">
          <cell r="B23" t="str">
            <v>EMELARI</v>
          </cell>
          <cell r="C23">
            <v>-152992096.65226087</v>
          </cell>
          <cell r="D23">
            <v>-152699780.13425988</v>
          </cell>
          <cell r="E23">
            <v>-160464111.92147613</v>
          </cell>
          <cell r="F23">
            <v>-148134335.11757758</v>
          </cell>
          <cell r="G23">
            <v>-160682529.6760399</v>
          </cell>
          <cell r="H23">
            <v>-153200708.35889176</v>
          </cell>
          <cell r="I23">
            <v>-147756700.4606454</v>
          </cell>
          <cell r="J23">
            <v>-142569008.29626852</v>
          </cell>
          <cell r="K23">
            <v>-147522491.864156</v>
          </cell>
          <cell r="L23">
            <v>-259128051.14529938</v>
          </cell>
          <cell r="M23">
            <v>-380934876.7946862</v>
          </cell>
          <cell r="N23">
            <v>-360837081.82749104</v>
          </cell>
          <cell r="O23">
            <v>-2366921772.249053</v>
          </cell>
        </row>
        <row r="24">
          <cell r="B24" t="str">
            <v>EMELAT</v>
          </cell>
          <cell r="C24">
            <v>8875647.697635526</v>
          </cell>
          <cell r="D24">
            <v>8884062.511672206</v>
          </cell>
          <cell r="E24">
            <v>8008612.905858091</v>
          </cell>
          <cell r="F24">
            <v>5731031.410752256</v>
          </cell>
          <cell r="G24">
            <v>6890625.023650912</v>
          </cell>
          <cell r="H24">
            <v>6892964.39142457</v>
          </cell>
          <cell r="I24">
            <v>7346594.214881073</v>
          </cell>
          <cell r="J24">
            <v>7464560.698527592</v>
          </cell>
          <cell r="K24">
            <v>7275620.125751732</v>
          </cell>
          <cell r="L24">
            <v>-204326352.887325</v>
          </cell>
          <cell r="M24">
            <v>-613290838.2163397</v>
          </cell>
          <cell r="N24">
            <v>-463962405.4288295</v>
          </cell>
          <cell r="O24">
            <v>-1214209877.5523403</v>
          </cell>
        </row>
        <row r="25">
          <cell r="B25" t="str">
            <v>EMELCA</v>
          </cell>
          <cell r="C25">
            <v>-18632715.281770974</v>
          </cell>
          <cell r="D25">
            <v>-18571322.9195039</v>
          </cell>
          <cell r="E25">
            <v>-16248625.26326634</v>
          </cell>
          <cell r="F25">
            <v>-17288555.887377754</v>
          </cell>
          <cell r="G25">
            <v>-15631378.66141028</v>
          </cell>
          <cell r="H25">
            <v>-17135064.021674924</v>
          </cell>
          <cell r="I25">
            <v>-17639479.43567099</v>
          </cell>
          <cell r="J25">
            <v>-17048537.05069113</v>
          </cell>
          <cell r="K25">
            <v>-15592602.077412542</v>
          </cell>
          <cell r="L25">
            <v>-9430069.368948385</v>
          </cell>
          <cell r="M25">
            <v>-8643940.668005496</v>
          </cell>
          <cell r="N25">
            <v>-9831068.97435174</v>
          </cell>
          <cell r="O25">
            <v>-181693359.61008447</v>
          </cell>
        </row>
        <row r="26">
          <cell r="B26" t="str">
            <v>EMELECTRIC</v>
          </cell>
          <cell r="C26">
            <v>1005955246.8542374</v>
          </cell>
          <cell r="D26">
            <v>1025117640.50797</v>
          </cell>
          <cell r="E26">
            <v>946270422.6075966</v>
          </cell>
          <cell r="F26">
            <v>787482934.981419</v>
          </cell>
          <cell r="G26">
            <v>730185448.8329304</v>
          </cell>
          <cell r="H26">
            <v>677642058.3690027</v>
          </cell>
          <cell r="I26">
            <v>691140208.9704177</v>
          </cell>
          <cell r="J26">
            <v>664165817.6745292</v>
          </cell>
          <cell r="K26">
            <v>685537186.9119931</v>
          </cell>
          <cell r="L26">
            <v>60770733.28497982</v>
          </cell>
          <cell r="M26">
            <v>-782427360.1949638</v>
          </cell>
          <cell r="N26">
            <v>-849809493.1779815</v>
          </cell>
          <cell r="O26">
            <v>5642030845.62213</v>
          </cell>
        </row>
        <row r="27">
          <cell r="B27" t="str">
            <v>EMETAL</v>
          </cell>
          <cell r="C27">
            <v>109506261.45472375</v>
          </cell>
          <cell r="D27">
            <v>113256898.56721668</v>
          </cell>
          <cell r="E27">
            <v>107997030.54002409</v>
          </cell>
          <cell r="F27">
            <v>80785016.23917341</v>
          </cell>
          <cell r="G27">
            <v>73509603.51708962</v>
          </cell>
          <cell r="H27">
            <v>67860049.67964204</v>
          </cell>
          <cell r="I27">
            <v>66776220.15196203</v>
          </cell>
          <cell r="J27">
            <v>60691623.08936777</v>
          </cell>
          <cell r="K27">
            <v>61105793.05456504</v>
          </cell>
          <cell r="L27">
            <v>4920572.659027816</v>
          </cell>
          <cell r="M27">
            <v>-59837573.59373545</v>
          </cell>
          <cell r="N27">
            <v>-99229656.13501307</v>
          </cell>
          <cell r="O27">
            <v>587341839.2240437</v>
          </cell>
        </row>
        <row r="28">
          <cell r="B28" t="str">
            <v>ENELSA</v>
          </cell>
          <cell r="C28">
            <v>45739508.941241145</v>
          </cell>
          <cell r="D28">
            <v>49126943.553722054</v>
          </cell>
          <cell r="E28">
            <v>44153282.75118316</v>
          </cell>
          <cell r="F28">
            <v>41441120.9643978</v>
          </cell>
          <cell r="G28">
            <v>33132817.55799029</v>
          </cell>
          <cell r="H28">
            <v>30148222.830867257</v>
          </cell>
          <cell r="I28">
            <v>19300534.664437003</v>
          </cell>
          <cell r="J28">
            <v>19284100.643683508</v>
          </cell>
          <cell r="K28">
            <v>23971890.740449134</v>
          </cell>
          <cell r="L28">
            <v>24904709.960488964</v>
          </cell>
          <cell r="M28">
            <v>-4084520.567130462</v>
          </cell>
          <cell r="N28">
            <v>-4082738.7429224853</v>
          </cell>
          <cell r="O28">
            <v>323035873.2984074</v>
          </cell>
        </row>
        <row r="29">
          <cell r="B29" t="str">
            <v>FRONTEL</v>
          </cell>
          <cell r="C29">
            <v>653405008.3121262</v>
          </cell>
          <cell r="D29">
            <v>670797623.1929201</v>
          </cell>
          <cell r="E29">
            <v>630546573.5922745</v>
          </cell>
          <cell r="F29">
            <v>615833438.0122612</v>
          </cell>
          <cell r="G29">
            <v>573342664.4117886</v>
          </cell>
          <cell r="H29">
            <v>588239288.1363885</v>
          </cell>
          <cell r="I29">
            <v>624364098.5006953</v>
          </cell>
          <cell r="J29">
            <v>582589580.1698005</v>
          </cell>
          <cell r="K29">
            <v>590821212.0166234</v>
          </cell>
          <cell r="L29">
            <v>518433973.4750229</v>
          </cell>
          <cell r="M29">
            <v>463373587.7067741</v>
          </cell>
          <cell r="N29">
            <v>469730750.6080651</v>
          </cell>
          <cell r="O29">
            <v>6981477798.134741</v>
          </cell>
        </row>
        <row r="30">
          <cell r="B30" t="str">
            <v>LITORAL</v>
          </cell>
          <cell r="C30">
            <v>-26252344.25192746</v>
          </cell>
          <cell r="D30">
            <v>-31841657.55502828</v>
          </cell>
          <cell r="E30">
            <v>-24563702.7744813</v>
          </cell>
          <cell r="F30">
            <v>-20243101.36865553</v>
          </cell>
          <cell r="G30">
            <v>-18669944.30444728</v>
          </cell>
          <cell r="H30">
            <v>-21302533.115085483</v>
          </cell>
          <cell r="I30">
            <v>-22618292.04166686</v>
          </cell>
          <cell r="J30">
            <v>-22002024.699640073</v>
          </cell>
          <cell r="K30">
            <v>-20692413.798313614</v>
          </cell>
          <cell r="L30">
            <v>5922016.480375785</v>
          </cell>
          <cell r="M30">
            <v>6093933.522510863</v>
          </cell>
          <cell r="N30">
            <v>6002500.580869658</v>
          </cell>
          <cell r="O30">
            <v>-190167563.32548958</v>
          </cell>
        </row>
        <row r="31">
          <cell r="B31" t="str">
            <v>LUZ ANDES</v>
          </cell>
          <cell r="C31">
            <v>3603251.1078212224</v>
          </cell>
          <cell r="D31">
            <v>2877170.1474512815</v>
          </cell>
          <cell r="E31">
            <v>3580510.706390446</v>
          </cell>
          <cell r="F31">
            <v>3740824.6696211863</v>
          </cell>
          <cell r="G31">
            <v>4779080.166648835</v>
          </cell>
          <cell r="H31">
            <v>10244509.509895692</v>
          </cell>
          <cell r="I31">
            <v>13273622.133420296</v>
          </cell>
          <cell r="J31">
            <v>14360151.656894555</v>
          </cell>
          <cell r="K31">
            <v>14050340.15773009</v>
          </cell>
          <cell r="L31">
            <v>5552057.574270981</v>
          </cell>
          <cell r="M31">
            <v>3211995.211247584</v>
          </cell>
          <cell r="N31">
            <v>2915573.3561460744</v>
          </cell>
          <cell r="O31">
            <v>82189086.39753823</v>
          </cell>
        </row>
        <row r="32">
          <cell r="B32" t="str">
            <v>LUZ OSORNO</v>
          </cell>
          <cell r="C32">
            <v>101117145.58764282</v>
          </cell>
          <cell r="D32">
            <v>131540812.5258011</v>
          </cell>
          <cell r="E32">
            <v>94847468.31126602</v>
          </cell>
          <cell r="F32">
            <v>109514011.82819211</v>
          </cell>
          <cell r="G32">
            <v>77734154.51505707</v>
          </cell>
          <cell r="H32">
            <v>92891692.51110981</v>
          </cell>
          <cell r="I32">
            <v>81886957.1320705</v>
          </cell>
          <cell r="J32">
            <v>100891063.64559643</v>
          </cell>
          <cell r="K32">
            <v>83375800.0674869</v>
          </cell>
          <cell r="L32">
            <v>87818421.83946092</v>
          </cell>
          <cell r="M32">
            <v>70299537.60674606</v>
          </cell>
          <cell r="N32">
            <v>99302849.92633006</v>
          </cell>
          <cell r="O32">
            <v>1131219915.49676</v>
          </cell>
        </row>
        <row r="33">
          <cell r="B33" t="str">
            <v>LUZLINARES</v>
          </cell>
          <cell r="C33">
            <v>-50262596.50818116</v>
          </cell>
          <cell r="D33">
            <v>-60578222.847783916</v>
          </cell>
          <cell r="E33">
            <v>-56297167.59942353</v>
          </cell>
          <cell r="F33">
            <v>-42712439.00201968</v>
          </cell>
          <cell r="G33">
            <v>-30839441.51366251</v>
          </cell>
          <cell r="H33">
            <v>-31577375.372759514</v>
          </cell>
          <cell r="I33">
            <v>-29646137.60369703</v>
          </cell>
          <cell r="J33">
            <v>-27390296.821030412</v>
          </cell>
          <cell r="K33">
            <v>-26451211.091596976</v>
          </cell>
          <cell r="L33">
            <v>-4240876.126213562</v>
          </cell>
          <cell r="M33">
            <v>-5278921.889255283</v>
          </cell>
          <cell r="N33">
            <v>-6697046.347250172</v>
          </cell>
          <cell r="O33">
            <v>-371971732.7228737</v>
          </cell>
        </row>
        <row r="34">
          <cell r="B34" t="str">
            <v>LUZPARRAL</v>
          </cell>
          <cell r="C34">
            <v>-77019195.9683341</v>
          </cell>
          <cell r="D34">
            <v>-80109811.2886049</v>
          </cell>
          <cell r="E34">
            <v>-72675926.88742647</v>
          </cell>
          <cell r="F34">
            <v>-46373817.16270337</v>
          </cell>
          <cell r="G34">
            <v>-37185886.32340723</v>
          </cell>
          <cell r="H34">
            <v>-31818188.881597765</v>
          </cell>
          <cell r="I34">
            <v>-32206694.658571083</v>
          </cell>
          <cell r="J34">
            <v>-30158725.58283197</v>
          </cell>
          <cell r="K34">
            <v>-30317041.4741379</v>
          </cell>
          <cell r="L34">
            <v>-15049851.003456518</v>
          </cell>
          <cell r="M34">
            <v>-15211015.882116865</v>
          </cell>
          <cell r="N34">
            <v>-21458276.03776284</v>
          </cell>
          <cell r="O34">
            <v>-489584431.15095097</v>
          </cell>
        </row>
        <row r="35">
          <cell r="B35" t="str">
            <v>SAESA</v>
          </cell>
          <cell r="C35">
            <v>1485726954.5769083</v>
          </cell>
          <cell r="D35">
            <v>1486343186.0077844</v>
          </cell>
          <cell r="E35">
            <v>1363662755.620394</v>
          </cell>
          <cell r="F35">
            <v>1407429002.013605</v>
          </cell>
          <cell r="G35">
            <v>1209058535.9587955</v>
          </cell>
          <cell r="H35">
            <v>1270070735.7167556</v>
          </cell>
          <cell r="I35">
            <v>1312434013.3946435</v>
          </cell>
          <cell r="J35">
            <v>1298523967.3924227</v>
          </cell>
          <cell r="K35">
            <v>1265890623.8422716</v>
          </cell>
          <cell r="L35">
            <v>1148037445.8517835</v>
          </cell>
          <cell r="M35">
            <v>998572089.5864359</v>
          </cell>
          <cell r="N35">
            <v>981855179.7753232</v>
          </cell>
          <cell r="O35">
            <v>15227604489.737123</v>
          </cell>
        </row>
        <row r="36">
          <cell r="B36" t="str">
            <v>SOCOEPA</v>
          </cell>
          <cell r="C36">
            <v>24562269.014285605</v>
          </cell>
          <cell r="D36">
            <v>27376029.724149134</v>
          </cell>
          <cell r="E36">
            <v>19485847.810119018</v>
          </cell>
          <cell r="F36">
            <v>21580126.507500954</v>
          </cell>
          <cell r="G36">
            <v>20493080.077789992</v>
          </cell>
          <cell r="H36">
            <v>21404073.160344526</v>
          </cell>
          <cell r="I36">
            <v>19120605.457687695</v>
          </cell>
          <cell r="J36">
            <v>23128027.427178115</v>
          </cell>
          <cell r="K36">
            <v>20444776.21687483</v>
          </cell>
          <cell r="L36">
            <v>17837468.229731478</v>
          </cell>
          <cell r="M36">
            <v>19546630.069245953</v>
          </cell>
          <cell r="N36">
            <v>22888919.929704923</v>
          </cell>
          <cell r="O36">
            <v>257867853.62461224</v>
          </cell>
        </row>
        <row r="37">
          <cell r="B37" t="str">
            <v>TIL-TIL</v>
          </cell>
          <cell r="C37">
            <v>9328989.70087247</v>
          </cell>
          <cell r="D37">
            <v>9230193.016348165</v>
          </cell>
          <cell r="E37">
            <v>9518275.225307617</v>
          </cell>
          <cell r="F37">
            <v>8976342.68659186</v>
          </cell>
          <cell r="G37">
            <v>9119505.582793461</v>
          </cell>
          <cell r="H37">
            <v>10039982.225687232</v>
          </cell>
          <cell r="I37">
            <v>10635039.54579859</v>
          </cell>
          <cell r="J37">
            <v>11220213.44349524</v>
          </cell>
          <cell r="K37">
            <v>10823374.7176399</v>
          </cell>
          <cell r="L37">
            <v>8541988.698216315</v>
          </cell>
          <cell r="M37">
            <v>8848508.897968965</v>
          </cell>
          <cell r="N37">
            <v>8223021.981316015</v>
          </cell>
          <cell r="O37">
            <v>114505435.72203583</v>
          </cell>
        </row>
      </sheetData>
      <sheetData sheetId="3">
        <row r="3">
          <cell r="B3" t="str">
            <v>Nombre Empresa Distribuidora</v>
          </cell>
          <cell r="C3">
            <v>42736</v>
          </cell>
          <cell r="D3">
            <v>42767</v>
          </cell>
          <cell r="E3">
            <v>42795</v>
          </cell>
          <cell r="F3">
            <v>42826</v>
          </cell>
          <cell r="G3">
            <v>42856</v>
          </cell>
          <cell r="H3">
            <v>42887</v>
          </cell>
          <cell r="I3">
            <v>42917</v>
          </cell>
          <cell r="J3">
            <v>42948</v>
          </cell>
          <cell r="K3">
            <v>42979</v>
          </cell>
          <cell r="L3">
            <v>43009</v>
          </cell>
          <cell r="M3">
            <v>43040</v>
          </cell>
          <cell r="N3">
            <v>43070</v>
          </cell>
          <cell r="O3" t="str">
            <v>Total general</v>
          </cell>
        </row>
        <row r="4">
          <cell r="B4" t="str">
            <v>CEC</v>
          </cell>
          <cell r="C4">
            <v>86900449.79176904</v>
          </cell>
          <cell r="D4">
            <v>76409596.88545191</v>
          </cell>
          <cell r="E4">
            <v>104888029.43652658</v>
          </cell>
          <cell r="F4">
            <v>106000776.88399076</v>
          </cell>
          <cell r="G4">
            <v>71963190.82582226</v>
          </cell>
          <cell r="H4">
            <v>54654476.65050512</v>
          </cell>
          <cell r="I4">
            <v>48661356.426273294</v>
          </cell>
          <cell r="J4">
            <v>34717791.910001904</v>
          </cell>
          <cell r="K4">
            <v>34728182.55071589</v>
          </cell>
          <cell r="L4">
            <v>29517991.531879753</v>
          </cell>
          <cell r="M4">
            <v>33905568.73171723</v>
          </cell>
          <cell r="N4">
            <v>40621168.934567496</v>
          </cell>
          <cell r="O4">
            <v>722968580.5592213</v>
          </cell>
        </row>
        <row r="5">
          <cell r="B5" t="str">
            <v>CGED</v>
          </cell>
          <cell r="C5">
            <v>-7634505375.548528</v>
          </cell>
          <cell r="D5">
            <v>-5605165153.374554</v>
          </cell>
          <cell r="E5">
            <v>-5467177109.018614</v>
          </cell>
          <cell r="F5">
            <v>-5351726792.736694</v>
          </cell>
          <cell r="G5">
            <v>-5322747746.897956</v>
          </cell>
          <cell r="H5">
            <v>-5603623697.531082</v>
          </cell>
          <cell r="I5">
            <v>-5672607192.167371</v>
          </cell>
          <cell r="J5">
            <v>-5367030621.943245</v>
          </cell>
          <cell r="K5">
            <v>-5497056477.142475</v>
          </cell>
          <cell r="L5">
            <v>-4798101754.612024</v>
          </cell>
          <cell r="M5">
            <v>-5700705249.744101</v>
          </cell>
          <cell r="N5">
            <v>-4784064285.369607</v>
          </cell>
          <cell r="O5">
            <v>-66804511456.08625</v>
          </cell>
        </row>
        <row r="6">
          <cell r="B6" t="str">
            <v>CHILECTRA</v>
          </cell>
          <cell r="C6">
            <v>7240365332.664689</v>
          </cell>
          <cell r="D6">
            <v>6579152442.461307</v>
          </cell>
          <cell r="E6">
            <v>6765452076.912472</v>
          </cell>
          <cell r="F6">
            <v>6661957264.629237</v>
          </cell>
          <cell r="G6">
            <v>6106892857.770516</v>
          </cell>
          <cell r="H6">
            <v>7302357555.799815</v>
          </cell>
          <cell r="I6">
            <v>7236248228.759417</v>
          </cell>
          <cell r="J6">
            <v>6539894411.612266</v>
          </cell>
          <cell r="K6">
            <v>6446258403.950055</v>
          </cell>
          <cell r="L6">
            <v>5817783296.258474</v>
          </cell>
          <cell r="M6">
            <v>5931796108.950824</v>
          </cell>
          <cell r="N6">
            <v>5769022661.361613</v>
          </cell>
          <cell r="O6">
            <v>78397180641.13069</v>
          </cell>
        </row>
        <row r="7">
          <cell r="B7" t="str">
            <v>CHILQUINTA</v>
          </cell>
          <cell r="C7">
            <v>-596788192.8483663</v>
          </cell>
          <cell r="D7">
            <v>-548611814.7945399</v>
          </cell>
          <cell r="E7">
            <v>-502817773.9482938</v>
          </cell>
          <cell r="F7">
            <v>-460555712.3964296</v>
          </cell>
          <cell r="G7">
            <v>-431748552.6155884</v>
          </cell>
          <cell r="H7">
            <v>-415447324.14201784</v>
          </cell>
          <cell r="I7">
            <v>-294606771.86240286</v>
          </cell>
          <cell r="J7">
            <v>92926464.81883134</v>
          </cell>
          <cell r="K7">
            <v>134165892.79157247</v>
          </cell>
          <cell r="L7">
            <v>134046898.79220128</v>
          </cell>
          <cell r="M7">
            <v>128857297.76993313</v>
          </cell>
          <cell r="N7">
            <v>134593017.83818194</v>
          </cell>
          <cell r="O7">
            <v>-2625986570.596918</v>
          </cell>
        </row>
        <row r="8">
          <cell r="B8" t="str">
            <v>CODINER</v>
          </cell>
          <cell r="C8">
            <v>53315276.737432</v>
          </cell>
          <cell r="D8">
            <v>53583000.94533912</v>
          </cell>
          <cell r="E8">
            <v>46569782.132997304</v>
          </cell>
          <cell r="F8">
            <v>45652037.23492591</v>
          </cell>
          <cell r="G8">
            <v>45217779.46834941</v>
          </cell>
          <cell r="H8">
            <v>42382318.00144005</v>
          </cell>
          <cell r="I8">
            <v>38506014.317243434</v>
          </cell>
          <cell r="J8">
            <v>40361224.42029771</v>
          </cell>
          <cell r="K8">
            <v>36407836.17623492</v>
          </cell>
          <cell r="L8">
            <v>39598651.53797003</v>
          </cell>
          <cell r="M8">
            <v>39890263.34877385</v>
          </cell>
          <cell r="N8">
            <v>41071018.479555465</v>
          </cell>
          <cell r="O8">
            <v>522555202.80055916</v>
          </cell>
        </row>
        <row r="9">
          <cell r="B9" t="str">
            <v>COELCHA</v>
          </cell>
          <cell r="C9">
            <v>16556961.995834377</v>
          </cell>
          <cell r="D9">
            <v>16315540.30425221</v>
          </cell>
          <cell r="E9">
            <v>16348817.926926684</v>
          </cell>
          <cell r="F9">
            <v>12494480.212765688</v>
          </cell>
          <cell r="G9">
            <v>12776653.185085926</v>
          </cell>
          <cell r="H9">
            <v>14692027.732537756</v>
          </cell>
          <cell r="I9">
            <v>6503416.342849386</v>
          </cell>
          <cell r="J9">
            <v>6096630.720499402</v>
          </cell>
          <cell r="K9">
            <v>6716386.369994128</v>
          </cell>
          <cell r="L9">
            <v>5654724.10548852</v>
          </cell>
          <cell r="M9">
            <v>5949044.426125914</v>
          </cell>
          <cell r="N9">
            <v>6888868.536226241</v>
          </cell>
          <cell r="O9">
            <v>126993551.85858625</v>
          </cell>
        </row>
        <row r="10">
          <cell r="B10" t="str">
            <v>CONAFE A</v>
          </cell>
          <cell r="C10">
            <v>-767349574.311648</v>
          </cell>
          <cell r="D10">
            <v>-275690173.3731543</v>
          </cell>
          <cell r="E10">
            <v>-243571700.27684975</v>
          </cell>
          <cell r="F10">
            <v>-222549499.1127754</v>
          </cell>
          <cell r="G10">
            <v>-219527360.18060786</v>
          </cell>
          <cell r="H10">
            <v>-198437654.4784325</v>
          </cell>
          <cell r="I10">
            <v>-159316286.15405294</v>
          </cell>
          <cell r="J10">
            <v>-81680130.70976491</v>
          </cell>
          <cell r="K10">
            <v>-103380511.86660857</v>
          </cell>
          <cell r="L10">
            <v>-79351135.11463521</v>
          </cell>
          <cell r="M10">
            <v>-144347976.4916724</v>
          </cell>
          <cell r="N10">
            <v>-82674416.63116567</v>
          </cell>
          <cell r="O10">
            <v>-2577876418.701367</v>
          </cell>
        </row>
        <row r="11">
          <cell r="B11" t="str">
            <v>CONAFE B</v>
          </cell>
          <cell r="C11">
            <v>-187362800.34506688</v>
          </cell>
          <cell r="D11">
            <v>-60095542.34868052</v>
          </cell>
          <cell r="E11">
            <v>-55839357.51587469</v>
          </cell>
          <cell r="F11">
            <v>-55909915.008309014</v>
          </cell>
          <cell r="G11">
            <v>-53246387.36169859</v>
          </cell>
          <cell r="H11">
            <v>-57331786.09355823</v>
          </cell>
          <cell r="I11">
            <v>-45644395.98659679</v>
          </cell>
          <cell r="J11">
            <v>-22603094.242088854</v>
          </cell>
          <cell r="K11">
            <v>-24357899.308031954</v>
          </cell>
          <cell r="L11">
            <v>-19205955.78754683</v>
          </cell>
          <cell r="M11">
            <v>-30841312.14740217</v>
          </cell>
          <cell r="N11">
            <v>-18843162.173547145</v>
          </cell>
          <cell r="O11">
            <v>-631281608.3184017</v>
          </cell>
        </row>
        <row r="12">
          <cell r="B12" t="str">
            <v>COOPELAN</v>
          </cell>
          <cell r="C12">
            <v>77789793.85085346</v>
          </cell>
          <cell r="D12">
            <v>76335665.64239478</v>
          </cell>
          <cell r="E12">
            <v>71763742.16374028</v>
          </cell>
          <cell r="F12">
            <v>52172029.85898132</v>
          </cell>
          <cell r="G12">
            <v>42840743.92966647</v>
          </cell>
          <cell r="H12">
            <v>41112788.793151364</v>
          </cell>
          <cell r="I12">
            <v>44559848.12225755</v>
          </cell>
          <cell r="J12">
            <v>41855331.97816386</v>
          </cell>
          <cell r="K12">
            <v>42523571.31348243</v>
          </cell>
          <cell r="L12">
            <v>39163600.327627316</v>
          </cell>
          <cell r="M12">
            <v>41804862.91226084</v>
          </cell>
          <cell r="N12">
            <v>53843875.11424683</v>
          </cell>
          <cell r="O12">
            <v>625765854.0068265</v>
          </cell>
        </row>
        <row r="13">
          <cell r="B13" t="str">
            <v>COOPERSOL</v>
          </cell>
          <cell r="C13">
            <v>696567.9443772369</v>
          </cell>
          <cell r="D13">
            <v>960012.20015336</v>
          </cell>
          <cell r="E13">
            <v>902524.6594542215</v>
          </cell>
          <cell r="F13">
            <v>935731.8212016509</v>
          </cell>
          <cell r="G13">
            <v>928778.2522982905</v>
          </cell>
          <cell r="H13">
            <v>1634676.5052448506</v>
          </cell>
          <cell r="I13">
            <v>1541543.7379611272</v>
          </cell>
          <cell r="J13">
            <v>1168929.2314706307</v>
          </cell>
          <cell r="K13">
            <v>1478163.845105943</v>
          </cell>
          <cell r="L13">
            <v>1028588.1309354809</v>
          </cell>
          <cell r="M13">
            <v>1176230.896263606</v>
          </cell>
          <cell r="N13">
            <v>1061823.0980875643</v>
          </cell>
          <cell r="O13">
            <v>13513570.322553962</v>
          </cell>
        </row>
        <row r="14">
          <cell r="B14" t="str">
            <v>COOPREL</v>
          </cell>
          <cell r="C14">
            <v>26435438.90228522</v>
          </cell>
          <cell r="D14">
            <v>26728591.705591608</v>
          </cell>
          <cell r="E14">
            <v>21904003.23080462</v>
          </cell>
          <cell r="F14">
            <v>20634156.75406683</v>
          </cell>
          <cell r="G14">
            <v>21036082.23191537</v>
          </cell>
          <cell r="H14">
            <v>21100847.705426667</v>
          </cell>
          <cell r="I14">
            <v>20101353.795164395</v>
          </cell>
          <cell r="J14">
            <v>20469135.363313064</v>
          </cell>
          <cell r="K14">
            <v>20078713.7905107</v>
          </cell>
          <cell r="L14">
            <v>20372482.33656415</v>
          </cell>
          <cell r="M14">
            <v>21477935.950594567</v>
          </cell>
          <cell r="N14">
            <v>25701558.22998199</v>
          </cell>
          <cell r="O14">
            <v>266040299.9962192</v>
          </cell>
        </row>
        <row r="15">
          <cell r="B15" t="str">
            <v>COPELEC</v>
          </cell>
          <cell r="C15">
            <v>139087323.227874</v>
          </cell>
          <cell r="D15">
            <v>151741412.80649704</v>
          </cell>
          <cell r="E15">
            <v>112127326.15265715</v>
          </cell>
          <cell r="F15">
            <v>87422811.7671725</v>
          </cell>
          <cell r="G15">
            <v>85127934.44036826</v>
          </cell>
          <cell r="H15">
            <v>82558651.49419102</v>
          </cell>
          <cell r="I15">
            <v>90175090.35762459</v>
          </cell>
          <cell r="J15">
            <v>84717997.17571689</v>
          </cell>
          <cell r="K15">
            <v>80279201.92859757</v>
          </cell>
          <cell r="L15">
            <v>83036840.87954007</v>
          </cell>
          <cell r="M15">
            <v>89128393.62288827</v>
          </cell>
          <cell r="N15">
            <v>112280298.46208364</v>
          </cell>
          <cell r="O15">
            <v>1197683282.315211</v>
          </cell>
        </row>
        <row r="16">
          <cell r="B16" t="str">
            <v>CRELL</v>
          </cell>
          <cell r="C16">
            <v>50626259.20148394</v>
          </cell>
          <cell r="D16">
            <v>45246471.07136876</v>
          </cell>
          <cell r="E16">
            <v>48637770.777701214</v>
          </cell>
          <cell r="F16">
            <v>48993990.81972589</v>
          </cell>
          <cell r="G16">
            <v>51578928.76610185</v>
          </cell>
          <cell r="H16">
            <v>53879377.902658336</v>
          </cell>
          <cell r="I16">
            <v>53124334.69629725</v>
          </cell>
          <cell r="J16">
            <v>51082661.56147849</v>
          </cell>
          <cell r="K16">
            <v>49018084.29179703</v>
          </cell>
          <cell r="L16">
            <v>49187716.89764468</v>
          </cell>
          <cell r="M16">
            <v>45463822.41194913</v>
          </cell>
          <cell r="N16">
            <v>45212327.846779555</v>
          </cell>
          <cell r="O16">
            <v>592051746.2449862</v>
          </cell>
        </row>
        <row r="17">
          <cell r="B17" t="str">
            <v>EDECSA</v>
          </cell>
          <cell r="C17">
            <v>-27142797.52631876</v>
          </cell>
          <cell r="D17">
            <v>-27132000.86232837</v>
          </cell>
          <cell r="E17">
            <v>-21547858.043129586</v>
          </cell>
          <cell r="F17">
            <v>-17707489.043997258</v>
          </cell>
          <cell r="G17">
            <v>-13121864.883684319</v>
          </cell>
          <cell r="H17">
            <v>-13064660.362701237</v>
          </cell>
          <cell r="I17">
            <v>-6666234.987644735</v>
          </cell>
          <cell r="J17">
            <v>-3931899.4068046715</v>
          </cell>
          <cell r="K17">
            <v>-3948667.234160914</v>
          </cell>
          <cell r="L17">
            <v>-3777635.176656675</v>
          </cell>
          <cell r="M17">
            <v>-4786671.686857469</v>
          </cell>
          <cell r="N17">
            <v>-5577738.846145876</v>
          </cell>
          <cell r="O17">
            <v>-148405518.0604298</v>
          </cell>
        </row>
        <row r="18">
          <cell r="B18" t="str">
            <v>EEC</v>
          </cell>
          <cell r="C18">
            <v>53763326.642307416</v>
          </cell>
          <cell r="D18">
            <v>52524889.0052449</v>
          </cell>
          <cell r="E18">
            <v>52757136.54696661</v>
          </cell>
          <cell r="F18">
            <v>52804404.78618629</v>
          </cell>
          <cell r="G18">
            <v>55915184.192423195</v>
          </cell>
          <cell r="H18">
            <v>61707433.662376724</v>
          </cell>
          <cell r="I18">
            <v>58281374.66385915</v>
          </cell>
          <cell r="J18">
            <v>55791662.97011853</v>
          </cell>
          <cell r="K18">
            <v>54060838.06682508</v>
          </cell>
          <cell r="L18">
            <v>51470798.14079488</v>
          </cell>
          <cell r="M18">
            <v>52639519.1310969</v>
          </cell>
          <cell r="N18">
            <v>55522756.67607461</v>
          </cell>
          <cell r="O18">
            <v>657239324.4842743</v>
          </cell>
        </row>
        <row r="19">
          <cell r="B19" t="str">
            <v>EEPA</v>
          </cell>
          <cell r="C19">
            <v>175827916.428655</v>
          </cell>
          <cell r="D19">
            <v>142073692.04567024</v>
          </cell>
          <cell r="E19">
            <v>149580516.87035638</v>
          </cell>
          <cell r="F19">
            <v>129207460.49613005</v>
          </cell>
          <cell r="G19">
            <v>137764134.68686053</v>
          </cell>
          <cell r="H19">
            <v>151171136.03779507</v>
          </cell>
          <cell r="I19">
            <v>158563732.67465648</v>
          </cell>
          <cell r="J19">
            <v>144199461.56149742</v>
          </cell>
          <cell r="K19">
            <v>138796607.85864568</v>
          </cell>
          <cell r="L19">
            <v>135064096.5433698</v>
          </cell>
          <cell r="M19">
            <v>129642716.41854344</v>
          </cell>
          <cell r="N19">
            <v>132573221.96352091</v>
          </cell>
          <cell r="O19">
            <v>1724464693.585701</v>
          </cell>
        </row>
        <row r="20">
          <cell r="B20" t="str">
            <v>ELECDA SIC</v>
          </cell>
          <cell r="C20">
            <v>-5647639.64039903</v>
          </cell>
          <cell r="D20">
            <v>-4443910.361803971</v>
          </cell>
          <cell r="E20">
            <v>-4427462.820945574</v>
          </cell>
          <cell r="F20">
            <v>-4413745.277546077</v>
          </cell>
          <cell r="G20">
            <v>-4577323.529462151</v>
          </cell>
          <cell r="H20">
            <v>-4246855.113961395</v>
          </cell>
          <cell r="I20">
            <v>-6452179.054193638</v>
          </cell>
          <cell r="J20">
            <v>-10705014.488383558</v>
          </cell>
          <cell r="K20">
            <v>-10539107.956845278</v>
          </cell>
          <cell r="L20">
            <v>-10509145.433984537</v>
          </cell>
          <cell r="M20">
            <v>-10582567.159229122</v>
          </cell>
          <cell r="N20">
            <v>-9993190.45809318</v>
          </cell>
          <cell r="O20">
            <v>-86538141.2948475</v>
          </cell>
        </row>
        <row r="21">
          <cell r="B21" t="str">
            <v>ELECDA SING</v>
          </cell>
          <cell r="C21">
            <v>-584205514.5024009</v>
          </cell>
          <cell r="D21">
            <v>-790741065.4539051</v>
          </cell>
          <cell r="E21">
            <v>-789976068.3769441</v>
          </cell>
          <cell r="F21">
            <v>-775506278.976142</v>
          </cell>
          <cell r="G21">
            <v>-815801468.609692</v>
          </cell>
          <cell r="H21">
            <v>-817709742.3578242</v>
          </cell>
          <cell r="I21">
            <v>-965734728.2109824</v>
          </cell>
          <cell r="J21">
            <v>-1075750756.5373256</v>
          </cell>
          <cell r="K21">
            <v>-1082780013.1639016</v>
          </cell>
          <cell r="L21">
            <v>-1035575975.2879392</v>
          </cell>
          <cell r="M21">
            <v>-1159506674.4507046</v>
          </cell>
          <cell r="N21">
            <v>-1040894949.8169807</v>
          </cell>
          <cell r="O21">
            <v>-10934183235.744741</v>
          </cell>
        </row>
        <row r="22">
          <cell r="B22" t="str">
            <v>ELIQSA</v>
          </cell>
          <cell r="C22">
            <v>-360303834.653981</v>
          </cell>
          <cell r="D22">
            <v>-444417025.197787</v>
          </cell>
          <cell r="E22">
            <v>-500386508.0953008</v>
          </cell>
          <cell r="F22">
            <v>-465225213.1238146</v>
          </cell>
          <cell r="G22">
            <v>-493701312.683381</v>
          </cell>
          <cell r="H22">
            <v>-455076925.0205795</v>
          </cell>
          <cell r="I22">
            <v>-520484016.8651175</v>
          </cell>
          <cell r="J22">
            <v>-608819384.0223438</v>
          </cell>
          <cell r="K22">
            <v>-608076182.6702105</v>
          </cell>
          <cell r="L22">
            <v>-585918973.5742036</v>
          </cell>
          <cell r="M22">
            <v>-651059919.4993047</v>
          </cell>
          <cell r="N22">
            <v>-605884225.5479901</v>
          </cell>
          <cell r="O22">
            <v>-6299353520.954014</v>
          </cell>
        </row>
        <row r="23">
          <cell r="B23" t="str">
            <v>EMELARI</v>
          </cell>
          <cell r="C23">
            <v>-212055839.04239896</v>
          </cell>
          <cell r="D23">
            <v>-274286293.3044589</v>
          </cell>
          <cell r="E23">
            <v>-289764840.3117667</v>
          </cell>
          <cell r="F23">
            <v>-267481572.19046488</v>
          </cell>
          <cell r="G23">
            <v>-290223380.8367143</v>
          </cell>
          <cell r="H23">
            <v>-276607702.5843236</v>
          </cell>
          <cell r="I23">
            <v>-306802069.13171583</v>
          </cell>
          <cell r="J23">
            <v>-339620522.5496937</v>
          </cell>
          <cell r="K23">
            <v>-353790713.40662587</v>
          </cell>
          <cell r="L23">
            <v>-326206449.593214</v>
          </cell>
          <cell r="M23">
            <v>-380934874.3760232</v>
          </cell>
          <cell r="N23">
            <v>-360837081.8545228</v>
          </cell>
          <cell r="O23">
            <v>-3678611339.181923</v>
          </cell>
        </row>
        <row r="24">
          <cell r="B24" t="str">
            <v>EMELAT</v>
          </cell>
          <cell r="C24">
            <v>-26885983.272969764</v>
          </cell>
          <cell r="D24">
            <v>-71984661.49837223</v>
          </cell>
          <cell r="E24">
            <v>-67492847.81594113</v>
          </cell>
          <cell r="F24">
            <v>-48509267.41024627</v>
          </cell>
          <cell r="G24">
            <v>-57428357.11842179</v>
          </cell>
          <cell r="H24">
            <v>-54942652.66305292</v>
          </cell>
          <cell r="I24">
            <v>-188215482.79435268</v>
          </cell>
          <cell r="J24">
            <v>-453349625.7464926</v>
          </cell>
          <cell r="K24">
            <v>-474086621.47271305</v>
          </cell>
          <cell r="L24">
            <v>-444100666.40272194</v>
          </cell>
          <cell r="M24">
            <v>-613290837.3873171</v>
          </cell>
          <cell r="N24">
            <v>-463962405.1620219</v>
          </cell>
          <cell r="O24">
            <v>-2964249408.744623</v>
          </cell>
        </row>
        <row r="25">
          <cell r="B25" t="str">
            <v>EMELCA</v>
          </cell>
          <cell r="C25">
            <v>-17193355.608230054</v>
          </cell>
          <cell r="D25">
            <v>-17133823.864623077</v>
          </cell>
          <cell r="E25">
            <v>-14987666.882567944</v>
          </cell>
          <cell r="F25">
            <v>-15949039.906774668</v>
          </cell>
          <cell r="G25">
            <v>-14415108.952027043</v>
          </cell>
          <cell r="H25">
            <v>-15798954.224952903</v>
          </cell>
          <cell r="I25">
            <v>-9789201.646228846</v>
          </cell>
          <cell r="J25">
            <v>-9461523.612247247</v>
          </cell>
          <cell r="K25">
            <v>-8683418.532038938</v>
          </cell>
          <cell r="L25">
            <v>-9430069.368948385</v>
          </cell>
          <cell r="M25">
            <v>-8643940.668005496</v>
          </cell>
          <cell r="N25">
            <v>-9831068.97435174</v>
          </cell>
          <cell r="O25">
            <v>-151317172.24099633</v>
          </cell>
        </row>
        <row r="26">
          <cell r="B26" t="str">
            <v>EMELECTRIC</v>
          </cell>
          <cell r="C26">
            <v>349271771.7285613</v>
          </cell>
          <cell r="D26">
            <v>-1027447976.7067086</v>
          </cell>
          <cell r="E26">
            <v>-1020888893.6572493</v>
          </cell>
          <cell r="F26">
            <v>-856220909.6269366</v>
          </cell>
          <cell r="G26">
            <v>-796525057.7095481</v>
          </cell>
          <cell r="H26">
            <v>-732293411.4511746</v>
          </cell>
          <cell r="I26">
            <v>-739812465.1394488</v>
          </cell>
          <cell r="J26">
            <v>-703636249.1576883</v>
          </cell>
          <cell r="K26">
            <v>-689262786.5180775</v>
          </cell>
          <cell r="L26">
            <v>-656634383.5094997</v>
          </cell>
          <cell r="M26">
            <v>-782427152.175879</v>
          </cell>
          <cell r="N26">
            <v>-849809411.4637074</v>
          </cell>
          <cell r="O26">
            <v>-8505686925.387356</v>
          </cell>
        </row>
        <row r="27">
          <cell r="B27" t="str">
            <v>EMETAL</v>
          </cell>
          <cell r="C27">
            <v>29852363.048119757</v>
          </cell>
          <cell r="D27">
            <v>-107177364.02254404</v>
          </cell>
          <cell r="E27">
            <v>-113089698.4976928</v>
          </cell>
          <cell r="F27">
            <v>-85634856.37310708</v>
          </cell>
          <cell r="G27">
            <v>-77806936.14685576</v>
          </cell>
          <cell r="H27">
            <v>-71787124.83203487</v>
          </cell>
          <cell r="I27">
            <v>-70265213.1420163</v>
          </cell>
          <cell r="J27">
            <v>-62849094.554052435</v>
          </cell>
          <cell r="K27">
            <v>-61198552.32947424</v>
          </cell>
          <cell r="L27">
            <v>-60243281.4481112</v>
          </cell>
          <cell r="M27">
            <v>-59837618.48314202</v>
          </cell>
          <cell r="N27">
            <v>-99229675.85619614</v>
          </cell>
          <cell r="O27">
            <v>-839267052.6371071</v>
          </cell>
        </row>
        <row r="28">
          <cell r="B28" t="str">
            <v>ENELSA</v>
          </cell>
          <cell r="C28">
            <v>45816684.40775003</v>
          </cell>
          <cell r="D28">
            <v>5662552.541681362</v>
          </cell>
          <cell r="E28">
            <v>-10323921.711028647</v>
          </cell>
          <cell r="F28">
            <v>-10485521.256627133</v>
          </cell>
          <cell r="G28">
            <v>-8383595.099085141</v>
          </cell>
          <cell r="H28">
            <v>-7297739.900556669</v>
          </cell>
          <cell r="I28">
            <v>-4708074.199560875</v>
          </cell>
          <cell r="J28">
            <v>-2804639.6625420335</v>
          </cell>
          <cell r="K28">
            <v>-2030869.071362417</v>
          </cell>
          <cell r="L28">
            <v>-2307925.0174465007</v>
          </cell>
          <cell r="M28">
            <v>-4084470.2572402293</v>
          </cell>
          <cell r="N28">
            <v>-4082738.8646614123</v>
          </cell>
          <cell r="O28">
            <v>-5030258.090679659</v>
          </cell>
        </row>
        <row r="29">
          <cell r="B29" t="str">
            <v>FRONTEL</v>
          </cell>
          <cell r="C29">
            <v>648290169.0906229</v>
          </cell>
          <cell r="D29">
            <v>615892729.4540153</v>
          </cell>
          <cell r="E29">
            <v>577363407.5248775</v>
          </cell>
          <cell r="F29">
            <v>563928372.4617798</v>
          </cell>
          <cell r="G29">
            <v>524681913.36389107</v>
          </cell>
          <cell r="H29">
            <v>538341050.2234987</v>
          </cell>
          <cell r="I29">
            <v>560708994.3570597</v>
          </cell>
          <cell r="J29">
            <v>501855060.97496665</v>
          </cell>
          <cell r="K29">
            <v>499925640.9371428</v>
          </cell>
          <cell r="L29">
            <v>479394613.25150585</v>
          </cell>
          <cell r="M29">
            <v>463373587.7067741</v>
          </cell>
          <cell r="N29">
            <v>469730750.6080651</v>
          </cell>
          <cell r="O29">
            <v>6443486289.954199</v>
          </cell>
        </row>
        <row r="30">
          <cell r="B30" t="str">
            <v>LITORAL</v>
          </cell>
          <cell r="C30">
            <v>-21615985.365336724</v>
          </cell>
          <cell r="D30">
            <v>-23893782.33527886</v>
          </cell>
          <cell r="E30">
            <v>-18442703.824871976</v>
          </cell>
          <cell r="F30">
            <v>-15189513.35947743</v>
          </cell>
          <cell r="G30">
            <v>-13997557.566814616</v>
          </cell>
          <cell r="H30">
            <v>-15975329.745114742</v>
          </cell>
          <cell r="I30">
            <v>-895101.9752972497</v>
          </cell>
          <cell r="J30">
            <v>6078418.866675773</v>
          </cell>
          <cell r="K30">
            <v>5936881.153487719</v>
          </cell>
          <cell r="L30">
            <v>5900498.024686533</v>
          </cell>
          <cell r="M30">
            <v>6093933.522510863</v>
          </cell>
          <cell r="N30">
            <v>6002500.580869658</v>
          </cell>
          <cell r="O30">
            <v>-79997742.02396105</v>
          </cell>
        </row>
        <row r="31">
          <cell r="B31" t="str">
            <v>LUZ ANDES</v>
          </cell>
          <cell r="C31">
            <v>3600671.2503949823</v>
          </cell>
          <cell r="D31">
            <v>2647129.817646202</v>
          </cell>
          <cell r="E31">
            <v>3294345.767641336</v>
          </cell>
          <cell r="F31">
            <v>3442067.0757939336</v>
          </cell>
          <cell r="G31">
            <v>4399375.444218729</v>
          </cell>
          <cell r="H31">
            <v>9416834.4263221</v>
          </cell>
          <cell r="I31">
            <v>11907056.227017727</v>
          </cell>
          <cell r="J31">
            <v>12411549.990083076</v>
          </cell>
          <cell r="K31">
            <v>11889146.76418293</v>
          </cell>
          <cell r="L31">
            <v>5552057.574270981</v>
          </cell>
          <cell r="M31">
            <v>3211995.211247584</v>
          </cell>
          <cell r="N31">
            <v>2915573.3561460744</v>
          </cell>
          <cell r="O31">
            <v>74687802.90496564</v>
          </cell>
        </row>
        <row r="32">
          <cell r="B32" t="str">
            <v>LUZ OSORNO</v>
          </cell>
          <cell r="C32">
            <v>99622162.25923692</v>
          </cell>
          <cell r="D32">
            <v>121679097.07330109</v>
          </cell>
          <cell r="E32">
            <v>86989747.4785646</v>
          </cell>
          <cell r="F32">
            <v>100422934.34643231</v>
          </cell>
          <cell r="G32">
            <v>71261435.07124645</v>
          </cell>
          <cell r="H32">
            <v>85150630.54427002</v>
          </cell>
          <cell r="I32">
            <v>73490002.08742498</v>
          </cell>
          <cell r="J32">
            <v>87505423.34820369</v>
          </cell>
          <cell r="K32">
            <v>70587315.44667114</v>
          </cell>
          <cell r="L32">
            <v>83965119.85311529</v>
          </cell>
          <cell r="M32">
            <v>70299537.60674606</v>
          </cell>
          <cell r="N32">
            <v>99302849.92633006</v>
          </cell>
          <cell r="O32">
            <v>1050276255.0415426</v>
          </cell>
        </row>
        <row r="33">
          <cell r="B33" t="str">
            <v>LUZLINARES</v>
          </cell>
          <cell r="C33">
            <v>-43164145.64431806</v>
          </cell>
          <cell r="D33">
            <v>-47197907.60009734</v>
          </cell>
          <cell r="E33">
            <v>-43690042.4105856</v>
          </cell>
          <cell r="F33">
            <v>-33250175.423386235</v>
          </cell>
          <cell r="G33">
            <v>-23986795.726063523</v>
          </cell>
          <cell r="H33">
            <v>-24553111.00431413</v>
          </cell>
          <cell r="I33">
            <v>-11363795.734227596</v>
          </cell>
          <cell r="J33">
            <v>-3868388.285130975</v>
          </cell>
          <cell r="K33">
            <v>-3870032.99084434</v>
          </cell>
          <cell r="L33">
            <v>-4376400.431553942</v>
          </cell>
          <cell r="M33">
            <v>-5278921.889255283</v>
          </cell>
          <cell r="N33">
            <v>-6697046.347250172</v>
          </cell>
          <cell r="O33">
            <v>-251296763.48702717</v>
          </cell>
        </row>
        <row r="34">
          <cell r="B34" t="str">
            <v>LUZPARRAL</v>
          </cell>
          <cell r="C34">
            <v>-72691843.29135033</v>
          </cell>
          <cell r="D34">
            <v>-72514164.75111155</v>
          </cell>
          <cell r="E34">
            <v>-65592670.783484936</v>
          </cell>
          <cell r="F34">
            <v>-41829289.30803406</v>
          </cell>
          <cell r="G34">
            <v>-33534160.95236583</v>
          </cell>
          <cell r="H34">
            <v>-28662154.934112594</v>
          </cell>
          <cell r="I34">
            <v>-20348521.055361617</v>
          </cell>
          <cell r="J34">
            <v>-11328207.598687848</v>
          </cell>
          <cell r="K34">
            <v>-10258172.647797834</v>
          </cell>
          <cell r="L34">
            <v>-11140186.074027168</v>
          </cell>
          <cell r="M34">
            <v>-15211015.882116865</v>
          </cell>
          <cell r="N34">
            <v>-21458276.03776284</v>
          </cell>
          <cell r="O34">
            <v>-404568663.3162134</v>
          </cell>
        </row>
        <row r="35">
          <cell r="B35" t="str">
            <v>SAESA</v>
          </cell>
          <cell r="C35">
            <v>1472373182.673824</v>
          </cell>
          <cell r="D35">
            <v>1352148180.2514014</v>
          </cell>
          <cell r="E35">
            <v>1237444777.1131654</v>
          </cell>
          <cell r="F35">
            <v>1277131259.489208</v>
          </cell>
          <cell r="G35">
            <v>1095343456.5579197</v>
          </cell>
          <cell r="H35">
            <v>1150551563.7568355</v>
          </cell>
          <cell r="I35">
            <v>1170640937.970726</v>
          </cell>
          <cell r="J35">
            <v>1106782372.5407996</v>
          </cell>
          <cell r="K35">
            <v>1070866176.3912377</v>
          </cell>
          <cell r="L35">
            <v>1039744810.2224523</v>
          </cell>
          <cell r="M35">
            <v>998572089.5864359</v>
          </cell>
          <cell r="N35">
            <v>981855179.7753232</v>
          </cell>
          <cell r="O35">
            <v>13953453986.329329</v>
          </cell>
        </row>
        <row r="36">
          <cell r="B36" t="str">
            <v>SOCOEPA</v>
          </cell>
          <cell r="C36">
            <v>22321010.42562631</v>
          </cell>
          <cell r="D36">
            <v>24873536.058988366</v>
          </cell>
          <cell r="E36">
            <v>17703352.707660317</v>
          </cell>
          <cell r="F36">
            <v>19606463.784230296</v>
          </cell>
          <cell r="G36">
            <v>18617198.664068047</v>
          </cell>
          <cell r="H36">
            <v>19441896.37628039</v>
          </cell>
          <cell r="I36">
            <v>16321933.417087546</v>
          </cell>
          <cell r="J36">
            <v>19746053.084185023</v>
          </cell>
          <cell r="K36">
            <v>17296764.988895796</v>
          </cell>
          <cell r="L36">
            <v>17837468.229731478</v>
          </cell>
          <cell r="M36">
            <v>19546630.069245953</v>
          </cell>
          <cell r="N36">
            <v>22888919.929704923</v>
          </cell>
          <cell r="O36">
            <v>236201227.73570448</v>
          </cell>
        </row>
        <row r="37">
          <cell r="B37" t="str">
            <v>TIL-TIL</v>
          </cell>
          <cell r="C37">
            <v>8840145.886356626</v>
          </cell>
          <cell r="D37">
            <v>8288742.840047352</v>
          </cell>
          <cell r="E37">
            <v>8550345.85290783</v>
          </cell>
          <cell r="F37">
            <v>8066675.664078424</v>
          </cell>
          <cell r="G37">
            <v>8197617.193772127</v>
          </cell>
          <cell r="H37">
            <v>9024405.586033272</v>
          </cell>
          <cell r="I37">
            <v>9244985.93183445</v>
          </cell>
          <cell r="J37">
            <v>9481873.171548188</v>
          </cell>
          <cell r="K37">
            <v>9157698.916287642</v>
          </cell>
          <cell r="L37">
            <v>8272936.502781819</v>
          </cell>
          <cell r="M37">
            <v>8848508.897968965</v>
          </cell>
          <cell r="N37">
            <v>8223021.981316015</v>
          </cell>
          <cell r="O37">
            <v>104196958.42493272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6"/>
  <sheetViews>
    <sheetView showGridLines="0" tabSelected="1" zoomScale="85" zoomScaleNormal="85" zoomScalePageLayoutView="0" workbookViewId="0" topLeftCell="A37">
      <selection activeCell="N40" sqref="N40"/>
    </sheetView>
  </sheetViews>
  <sheetFormatPr defaultColWidth="11.421875" defaultRowHeight="12.75"/>
  <cols>
    <col min="1" max="1" width="4.57421875" style="3" customWidth="1"/>
    <col min="2" max="2" width="3.421875" style="3" customWidth="1"/>
    <col min="3" max="3" width="13.00390625" style="3" customWidth="1"/>
    <col min="4" max="4" width="17.8515625" style="3" customWidth="1"/>
    <col min="5" max="5" width="21.28125" style="3" customWidth="1"/>
    <col min="6" max="6" width="19.28125" style="3" customWidth="1"/>
    <col min="7" max="8" width="13.00390625" style="3" customWidth="1"/>
    <col min="9" max="9" width="17.140625" style="3" customWidth="1"/>
    <col min="10" max="22" width="13.00390625" style="3" customWidth="1"/>
    <col min="23" max="24" width="13.8515625" style="3" customWidth="1"/>
    <col min="25" max="25" width="13.7109375" style="3" bestFit="1" customWidth="1"/>
    <col min="26" max="26" width="15.421875" style="3" customWidth="1"/>
    <col min="27" max="27" width="16.421875" style="3" customWidth="1"/>
    <col min="28" max="16384" width="11.421875" style="3" customWidth="1"/>
  </cols>
  <sheetData>
    <row r="2" ht="12.75">
      <c r="B2" s="1" t="s">
        <v>116</v>
      </c>
    </row>
    <row r="3" ht="12.75">
      <c r="B3" s="4"/>
    </row>
    <row r="4" ht="12.75">
      <c r="B4" s="4"/>
    </row>
    <row r="5" spans="2:10" ht="38.25">
      <c r="B5" s="76" t="s">
        <v>29</v>
      </c>
      <c r="C5" s="73"/>
      <c r="D5" s="74" t="s">
        <v>98</v>
      </c>
      <c r="E5" s="74" t="s">
        <v>99</v>
      </c>
      <c r="F5" s="74" t="s">
        <v>106</v>
      </c>
      <c r="I5" s="96" t="s">
        <v>107</v>
      </c>
      <c r="J5" s="105" t="s">
        <v>119</v>
      </c>
    </row>
    <row r="6" spans="2:10" ht="12.75">
      <c r="B6" s="5">
        <v>1</v>
      </c>
      <c r="C6" s="12" t="s">
        <v>0</v>
      </c>
      <c r="D6" s="59">
        <f>_xlfn.IFERROR(VLOOKUP($C6,'Diferencia de Pagos SIC'!$C$81:$D$110,2,0),0)</f>
        <v>0</v>
      </c>
      <c r="E6" s="59">
        <f>_xlfn.IFERROR(VLOOKUP($C6,'Diferencia de Pagos SIC-SING'!$C$89:$D$122,2,0),0)</f>
        <v>-50656131.20390429</v>
      </c>
      <c r="F6" s="77">
        <f>+D6+E6</f>
        <v>-50656131.20390429</v>
      </c>
      <c r="I6" s="100" t="s">
        <v>0</v>
      </c>
      <c r="J6" s="101">
        <f>VLOOKUP(I6,$C$6:$F$39,4,0)</f>
        <v>-50656131.20390429</v>
      </c>
    </row>
    <row r="7" spans="2:10" ht="12.75">
      <c r="B7" s="6">
        <v>2</v>
      </c>
      <c r="C7" s="15" t="s">
        <v>1</v>
      </c>
      <c r="D7" s="60">
        <f>_xlfn.IFERROR(VLOOKUP($C7,'Diferencia de Pagos SIC'!$C$81:$D$110,2,0),0)</f>
        <v>0</v>
      </c>
      <c r="E7" s="60">
        <f>_xlfn.IFERROR(VLOOKUP($C7,'Diferencia de Pagos SIC-SING'!$C$89:$D$122,2,0),0)</f>
        <v>16617702.977506988</v>
      </c>
      <c r="F7" s="78">
        <f aca="true" t="shared" si="0" ref="F7:F40">+D7+E7</f>
        <v>16617702.977506988</v>
      </c>
      <c r="I7" s="88" t="s">
        <v>1</v>
      </c>
      <c r="J7" s="101">
        <f>VLOOKUP(I7,$C$6:$F$39,4,0)</f>
        <v>16617702.977506988</v>
      </c>
    </row>
    <row r="8" spans="2:10" ht="12.75">
      <c r="B8" s="6">
        <v>3</v>
      </c>
      <c r="C8" s="15" t="s">
        <v>2</v>
      </c>
      <c r="D8" s="60">
        <f>_xlfn.IFERROR(VLOOKUP($C8,'Diferencia de Pagos SIC'!$C$81:$D$110,2,0),0)</f>
        <v>0</v>
      </c>
      <c r="E8" s="60">
        <f>_xlfn.IFERROR(VLOOKUP($C8,'Diferencia de Pagos SIC-SING'!$C$89:$D$122,2,0),0)</f>
        <v>-55580176.89355106</v>
      </c>
      <c r="F8" s="78">
        <f t="shared" si="0"/>
        <v>-55580176.89355106</v>
      </c>
      <c r="I8" s="88" t="s">
        <v>2</v>
      </c>
      <c r="J8" s="101">
        <f>VLOOKUP(I8,$C$6:$F$39,4,0)</f>
        <v>-55580176.89355106</v>
      </c>
    </row>
    <row r="9" spans="2:10" ht="12.75">
      <c r="B9" s="6">
        <v>4</v>
      </c>
      <c r="C9" s="15" t="s">
        <v>3</v>
      </c>
      <c r="D9" s="60">
        <f>_xlfn.IFERROR(VLOOKUP($C9,'Diferencia de Pagos SIC'!$C$81:$D$110,2,0),0)</f>
        <v>0</v>
      </c>
      <c r="E9" s="60">
        <f>_xlfn.IFERROR(VLOOKUP($C9,'Diferencia de Pagos SIC-SING'!$C$89:$D$122,2,0),0)</f>
        <v>8956846.096241975</v>
      </c>
      <c r="F9" s="78">
        <f t="shared" si="0"/>
        <v>8956846.096241975</v>
      </c>
      <c r="I9" s="88" t="s">
        <v>3</v>
      </c>
      <c r="J9" s="101">
        <f>VLOOKUP(I9,$C$6:$F$39,4,0)</f>
        <v>8956846.096241975</v>
      </c>
    </row>
    <row r="10" spans="2:10" ht="12.75">
      <c r="B10" s="6">
        <v>5</v>
      </c>
      <c r="C10" s="15" t="s">
        <v>27</v>
      </c>
      <c r="D10" s="60">
        <f>_xlfn.IFERROR(VLOOKUP($C10,'Diferencia de Pagos SIC'!$C$81:$D$110,2,0),0)</f>
        <v>-94895.78745200309</v>
      </c>
      <c r="E10" s="60">
        <f>_xlfn.IFERROR(VLOOKUP($C10,'Diferencia de Pagos SIC-SING'!$C$89:$D$122,2,0),0)</f>
        <v>16771777589.137455</v>
      </c>
      <c r="F10" s="78">
        <f t="shared" si="0"/>
        <v>16771682693.350002</v>
      </c>
      <c r="I10" s="88" t="s">
        <v>120</v>
      </c>
      <c r="J10" s="101">
        <f>F10+F11+F12+F13+F14+F16+F17+F18+F36+F37+F38</f>
        <v>6013366481.652632</v>
      </c>
    </row>
    <row r="11" spans="2:10" ht="12.75">
      <c r="B11" s="6">
        <v>6</v>
      </c>
      <c r="C11" s="15" t="s">
        <v>58</v>
      </c>
      <c r="D11" s="60">
        <f>_xlfn.IFERROR(VLOOKUP($C11,'Diferencia de Pagos SIC'!$C$81:$D$110,2,0),0)</f>
        <v>0</v>
      </c>
      <c r="E11" s="60">
        <f>_xlfn.IFERROR(VLOOKUP($C11,'Diferencia de Pagos SIC-SING'!$C$89:$D$122,2,0),0)</f>
        <v>6643030.094011413</v>
      </c>
      <c r="F11" s="78">
        <f t="shared" si="0"/>
        <v>6643030.094011413</v>
      </c>
      <c r="I11" s="88" t="s">
        <v>121</v>
      </c>
      <c r="J11" s="101">
        <f>F15</f>
        <v>-4705619297.742903</v>
      </c>
    </row>
    <row r="12" spans="2:10" ht="12.75">
      <c r="B12" s="6">
        <v>7</v>
      </c>
      <c r="C12" s="15" t="s">
        <v>4</v>
      </c>
      <c r="D12" s="60">
        <f>_xlfn.IFERROR(VLOOKUP($C12,'Diferencia de Pagos SIC'!$C$81:$D$110,2,0),0)</f>
        <v>27364.055486037825</v>
      </c>
      <c r="E12" s="60">
        <f>_xlfn.IFERROR(VLOOKUP($C12,'Diferencia de Pagos SIC-SING'!$C$89:$D$122,2,0),0)</f>
        <v>-415700009.0631376</v>
      </c>
      <c r="F12" s="78">
        <f t="shared" si="0"/>
        <v>-415672645.00765157</v>
      </c>
      <c r="I12" s="88" t="s">
        <v>11</v>
      </c>
      <c r="J12" s="101">
        <f aca="true" t="shared" si="1" ref="J12:J29">VLOOKUP(I12,$C$6:$F$39,4,0)</f>
        <v>-3281164.220476129</v>
      </c>
    </row>
    <row r="13" spans="2:10" ht="12.75">
      <c r="B13" s="6">
        <v>8</v>
      </c>
      <c r="C13" s="15" t="s">
        <v>5</v>
      </c>
      <c r="D13" s="60">
        <f>_xlfn.IFERROR(VLOOKUP($C13,'Diferencia de Pagos SIC'!$C$81:$D$110,2,0),0)</f>
        <v>25348.651570548373</v>
      </c>
      <c r="E13" s="60">
        <f>_xlfn.IFERROR(VLOOKUP($C13,'Diferencia de Pagos SIC-SING'!$C$89:$D$122,2,0),0)</f>
        <v>-10375446484.373774</v>
      </c>
      <c r="F13" s="78">
        <f t="shared" si="0"/>
        <v>-10375421135.722202</v>
      </c>
      <c r="I13" s="88" t="s">
        <v>12</v>
      </c>
      <c r="J13" s="101">
        <f t="shared" si="1"/>
        <v>-40305589.06412812</v>
      </c>
    </row>
    <row r="14" spans="2:10" ht="12.75">
      <c r="B14" s="6">
        <v>9</v>
      </c>
      <c r="C14" s="15" t="s">
        <v>6</v>
      </c>
      <c r="D14" s="60">
        <f>_xlfn.IFERROR(VLOOKUP($C14,'Diferencia de Pagos SIC'!$C$81:$D$110,2,0),0)</f>
        <v>0</v>
      </c>
      <c r="E14" s="60">
        <f>_xlfn.IFERROR(VLOOKUP($C14,'Diferencia de Pagos SIC-SING'!$C$89:$D$122,2,0),0)</f>
        <v>-1096375375.7234201</v>
      </c>
      <c r="F14" s="78">
        <f t="shared" si="0"/>
        <v>-1096375375.7234201</v>
      </c>
      <c r="I14" s="88" t="s">
        <v>13</v>
      </c>
      <c r="J14" s="101">
        <f t="shared" si="1"/>
        <v>-81657923.67751724</v>
      </c>
    </row>
    <row r="15" spans="2:10" ht="12.75">
      <c r="B15" s="6">
        <v>10</v>
      </c>
      <c r="C15" s="15" t="s">
        <v>7</v>
      </c>
      <c r="D15" s="60">
        <f>_xlfn.IFERROR(VLOOKUP($C15,'Diferencia de Pagos SIC'!$C$81:$D$110,2,0),0)</f>
        <v>0</v>
      </c>
      <c r="E15" s="60">
        <f>_xlfn.IFERROR(VLOOKUP($C15,'Diferencia de Pagos SIC-SING'!$C$89:$D$122,2,0),0)</f>
        <v>-4705619297.742903</v>
      </c>
      <c r="F15" s="78">
        <f t="shared" si="0"/>
        <v>-4705619297.742903</v>
      </c>
      <c r="I15" s="88" t="s">
        <v>14</v>
      </c>
      <c r="J15" s="101">
        <f t="shared" si="1"/>
        <v>-106047838.22576177</v>
      </c>
    </row>
    <row r="16" spans="2:10" ht="12.75">
      <c r="B16" s="6">
        <v>11</v>
      </c>
      <c r="C16" s="15" t="s">
        <v>8</v>
      </c>
      <c r="D16" s="60">
        <f>_xlfn.IFERROR(VLOOKUP($C16,'Diferencia de Pagos SIC'!$C$81:$D$110,2,0),0)</f>
        <v>41852.71334296804</v>
      </c>
      <c r="E16" s="60">
        <f>_xlfn.IFERROR(VLOOKUP($C16,'Diferencia de Pagos SIC-SING'!$C$89:$D$122,2,0),0)</f>
        <v>4507562242.988684</v>
      </c>
      <c r="F16" s="78">
        <f t="shared" si="0"/>
        <v>4507604095.702026</v>
      </c>
      <c r="I16" s="88" t="s">
        <v>15</v>
      </c>
      <c r="J16" s="101">
        <f t="shared" si="1"/>
        <v>-21238446.39568695</v>
      </c>
    </row>
    <row r="17" spans="2:10" ht="12.75">
      <c r="B17" s="6">
        <v>12</v>
      </c>
      <c r="C17" s="15" t="s">
        <v>9</v>
      </c>
      <c r="D17" s="60">
        <f>_xlfn.IFERROR(VLOOKUP($C17,'Diferencia de Pagos SIC'!$C$81:$D$110,2,0),0)</f>
        <v>30734.06275469353</v>
      </c>
      <c r="E17" s="60">
        <f>_xlfn.IFERROR(VLOOKUP($C17,'Diferencia de Pagos SIC-SING'!$C$89:$D$122,2,0),0)</f>
        <v>1092038927.0043468</v>
      </c>
      <c r="F17" s="78">
        <f t="shared" si="0"/>
        <v>1092069661.0671015</v>
      </c>
      <c r="I17" s="88" t="s">
        <v>16</v>
      </c>
      <c r="J17" s="101">
        <f t="shared" si="1"/>
        <v>-17244077.451045215</v>
      </c>
    </row>
    <row r="18" spans="2:10" ht="12.75">
      <c r="B18" s="6">
        <v>13</v>
      </c>
      <c r="C18" s="15" t="s">
        <v>10</v>
      </c>
      <c r="D18" s="60">
        <f>_xlfn.IFERROR(VLOOKUP($C18,'Diferencia de Pagos SIC'!$C$81:$D$110,2,0),0)</f>
        <v>-87.4117977609454</v>
      </c>
      <c r="E18" s="60">
        <f>_xlfn.IFERROR(VLOOKUP($C18,'Diferencia de Pagos SIC-SING'!$C$89:$D$122,2,0),0)</f>
        <v>-257183153.49166825</v>
      </c>
      <c r="F18" s="78">
        <f t="shared" si="0"/>
        <v>-257183240.90346602</v>
      </c>
      <c r="I18" s="88" t="s">
        <v>17</v>
      </c>
      <c r="J18" s="101">
        <f t="shared" si="1"/>
        <v>-36213129.37336528</v>
      </c>
    </row>
    <row r="19" spans="2:10" ht="12.75">
      <c r="B19" s="6">
        <v>14</v>
      </c>
      <c r="C19" s="15" t="s">
        <v>11</v>
      </c>
      <c r="D19" s="60">
        <f>_xlfn.IFERROR(VLOOKUP($C19,'Diferencia de Pagos SIC'!$C$81:$D$110,2,0),0)</f>
        <v>0</v>
      </c>
      <c r="E19" s="60">
        <f>_xlfn.IFERROR(VLOOKUP($C19,'Diferencia de Pagos SIC-SING'!$C$89:$D$122,2,0),0)</f>
        <v>-3281164.220476129</v>
      </c>
      <c r="F19" s="78">
        <f t="shared" si="0"/>
        <v>-3281164.220476129</v>
      </c>
      <c r="I19" s="88" t="s">
        <v>18</v>
      </c>
      <c r="J19" s="101">
        <f t="shared" si="1"/>
        <v>-388534914.7295286</v>
      </c>
    </row>
    <row r="20" spans="2:10" ht="12.75">
      <c r="B20" s="6">
        <v>15</v>
      </c>
      <c r="C20" s="15" t="s">
        <v>12</v>
      </c>
      <c r="D20" s="60">
        <f>_xlfn.IFERROR(VLOOKUP($C20,'Diferencia de Pagos SIC'!$C$81:$D$110,2,0),0)</f>
        <v>0</v>
      </c>
      <c r="E20" s="60">
        <f>_xlfn.IFERROR(VLOOKUP($C20,'Diferencia de Pagos SIC-SING'!$C$89:$D$122,2,0),0)</f>
        <v>-40305589.06412812</v>
      </c>
      <c r="F20" s="78">
        <f t="shared" si="0"/>
        <v>-40305589.06412812</v>
      </c>
      <c r="I20" s="88" t="s">
        <v>59</v>
      </c>
      <c r="J20" s="101">
        <f t="shared" si="1"/>
        <v>-63641333.10531527</v>
      </c>
    </row>
    <row r="21" spans="2:10" ht="12.75">
      <c r="B21" s="6">
        <v>16</v>
      </c>
      <c r="C21" s="15" t="s">
        <v>13</v>
      </c>
      <c r="D21" s="60">
        <f>_xlfn.IFERROR(VLOOKUP($C21,'Diferencia de Pagos SIC'!$C$81:$D$110,2,0),0)</f>
        <v>0</v>
      </c>
      <c r="E21" s="60">
        <f>_xlfn.IFERROR(VLOOKUP($C21,'Diferencia de Pagos SIC-SING'!$C$89:$D$122,2,0),0)</f>
        <v>-81657923.67751724</v>
      </c>
      <c r="F21" s="78">
        <f t="shared" si="0"/>
        <v>-81657923.67751724</v>
      </c>
      <c r="I21" s="88" t="s">
        <v>19</v>
      </c>
      <c r="J21" s="101">
        <f t="shared" si="1"/>
        <v>-920837209.236502</v>
      </c>
    </row>
    <row r="22" spans="2:10" ht="12.75">
      <c r="B22" s="6">
        <v>17</v>
      </c>
      <c r="C22" s="15" t="s">
        <v>14</v>
      </c>
      <c r="D22" s="60">
        <f>_xlfn.IFERROR(VLOOKUP($C22,'Diferencia de Pagos SIC'!$C$81:$D$110,2,0),0)</f>
        <v>0</v>
      </c>
      <c r="E22" s="60">
        <f>_xlfn.IFERROR(VLOOKUP($C22,'Diferencia de Pagos SIC-SING'!$C$89:$D$122,2,0),0)</f>
        <v>-106047838.22576177</v>
      </c>
      <c r="F22" s="78">
        <f t="shared" si="0"/>
        <v>-106047838.22576177</v>
      </c>
      <c r="I22" s="88" t="s">
        <v>20</v>
      </c>
      <c r="J22" s="101">
        <f t="shared" si="1"/>
        <v>-33567492.64471074</v>
      </c>
    </row>
    <row r="23" spans="2:10" ht="12.75">
      <c r="B23" s="6">
        <v>18</v>
      </c>
      <c r="C23" s="15" t="s">
        <v>15</v>
      </c>
      <c r="D23" s="60">
        <f>_xlfn.IFERROR(VLOOKUP($C23,'Diferencia de Pagos SIC'!$C$81:$D$110,2,0),0)</f>
        <v>0</v>
      </c>
      <c r="E23" s="60">
        <f>_xlfn.IFERROR(VLOOKUP($C23,'Diferencia de Pagos SIC-SING'!$C$89:$D$122,2,0),0)</f>
        <v>-21238446.39568695</v>
      </c>
      <c r="F23" s="78">
        <f t="shared" si="0"/>
        <v>-21238446.39568695</v>
      </c>
      <c r="I23" s="88" t="s">
        <v>21</v>
      </c>
      <c r="J23" s="101">
        <f t="shared" si="1"/>
        <v>328897675.6125161</v>
      </c>
    </row>
    <row r="24" spans="2:10" ht="12.75">
      <c r="B24" s="6">
        <v>19</v>
      </c>
      <c r="C24" s="15" t="s">
        <v>16</v>
      </c>
      <c r="D24" s="60">
        <f>_xlfn.IFERROR(VLOOKUP($C24,'Diferencia de Pagos SIC'!$C$81:$D$110,2,0),0)</f>
        <v>0</v>
      </c>
      <c r="E24" s="60">
        <f>_xlfn.IFERROR(VLOOKUP($C24,'Diferencia de Pagos SIC-SING'!$C$89:$D$122,2,0),0)</f>
        <v>-17244077.451045215</v>
      </c>
      <c r="F24" s="78">
        <f t="shared" si="0"/>
        <v>-17244077.451045215</v>
      </c>
      <c r="I24" s="88" t="s">
        <v>22</v>
      </c>
      <c r="J24" s="101">
        <f t="shared" si="1"/>
        <v>30095915.625086144</v>
      </c>
    </row>
    <row r="25" spans="2:10" ht="12.75">
      <c r="B25" s="6">
        <v>20</v>
      </c>
      <c r="C25" s="15" t="s">
        <v>17</v>
      </c>
      <c r="D25" s="60">
        <f>_xlfn.IFERROR(VLOOKUP($C25,'Diferencia de Pagos SIC'!$C$81:$D$110,2,0),0)</f>
        <v>0</v>
      </c>
      <c r="E25" s="60">
        <f>_xlfn.IFERROR(VLOOKUP($C25,'Diferencia de Pagos SIC-SING'!$C$89:$D$122,2,0),0)</f>
        <v>-36213129.37336528</v>
      </c>
      <c r="F25" s="78">
        <f t="shared" si="0"/>
        <v>-36213129.37336528</v>
      </c>
      <c r="I25" s="88" t="s">
        <v>23</v>
      </c>
      <c r="J25" s="101">
        <f t="shared" si="1"/>
        <v>37663720.76556749</v>
      </c>
    </row>
    <row r="26" spans="2:10" ht="12.75">
      <c r="B26" s="6">
        <v>21</v>
      </c>
      <c r="C26" s="15" t="s">
        <v>18</v>
      </c>
      <c r="D26" s="60">
        <f>_xlfn.IFERROR(VLOOKUP($C26,'Diferencia de Pagos SIC'!$C$81:$D$110,2,0),0)</f>
        <v>0</v>
      </c>
      <c r="E26" s="60">
        <f>_xlfn.IFERROR(VLOOKUP($C26,'Diferencia de Pagos SIC-SING'!$C$89:$D$122,2,0),0)</f>
        <v>-388534914.7295286</v>
      </c>
      <c r="F26" s="78">
        <f t="shared" si="0"/>
        <v>-388534914.7295286</v>
      </c>
      <c r="I26" s="88" t="s">
        <v>24</v>
      </c>
      <c r="J26" s="101">
        <f t="shared" si="1"/>
        <v>62980782.233216815</v>
      </c>
    </row>
    <row r="27" spans="2:10" ht="12.75">
      <c r="B27" s="6">
        <v>22</v>
      </c>
      <c r="C27" s="15" t="s">
        <v>59</v>
      </c>
      <c r="D27" s="60">
        <f>_xlfn.IFERROR(VLOOKUP($C27,'Diferencia de Pagos SIC'!$C$81:$D$110,2,0),0)</f>
        <v>0</v>
      </c>
      <c r="E27" s="60">
        <f>_xlfn.IFERROR(VLOOKUP($C27,'Diferencia de Pagos SIC-SING'!$C$89:$D$122,2,0),0)</f>
        <v>-63641333.10531527</v>
      </c>
      <c r="F27" s="78">
        <f t="shared" si="0"/>
        <v>-63641333.10531527</v>
      </c>
      <c r="I27" s="88" t="s">
        <v>25</v>
      </c>
      <c r="J27" s="101">
        <f t="shared" si="1"/>
        <v>33887831.79270042</v>
      </c>
    </row>
    <row r="28" spans="2:10" ht="12.75">
      <c r="B28" s="6">
        <v>23</v>
      </c>
      <c r="C28" s="15" t="s">
        <v>19</v>
      </c>
      <c r="D28" s="60">
        <f>_xlfn.IFERROR(VLOOKUP($C28,'Diferencia de Pagos SIC'!$C$81:$D$110,2,0),0)</f>
        <v>0</v>
      </c>
      <c r="E28" s="60">
        <f>_xlfn.IFERROR(VLOOKUP($C28,'Diferencia de Pagos SIC-SING'!$C$89:$D$122,2,0),0)</f>
        <v>-920837209.236502</v>
      </c>
      <c r="F28" s="78">
        <f t="shared" si="0"/>
        <v>-920837209.236502</v>
      </c>
      <c r="I28" s="88" t="s">
        <v>26</v>
      </c>
      <c r="J28" s="101">
        <f t="shared" si="1"/>
        <v>-7240950.130567428</v>
      </c>
    </row>
    <row r="29" spans="2:10" ht="12.75">
      <c r="B29" s="6">
        <v>24</v>
      </c>
      <c r="C29" s="15" t="s">
        <v>20</v>
      </c>
      <c r="D29" s="60">
        <f>_xlfn.IFERROR(VLOOKUP($C29,'Diferencia de Pagos SIC'!$C$81:$D$110,2,0),0)</f>
        <v>0</v>
      </c>
      <c r="E29" s="60">
        <f>_xlfn.IFERROR(VLOOKUP($C29,'Diferencia de Pagos SIC-SING'!$C$89:$D$122,2,0),0)</f>
        <v>-33567492.64471074</v>
      </c>
      <c r="F29" s="78">
        <f t="shared" si="0"/>
        <v>-33567492.64471074</v>
      </c>
      <c r="I29" s="102" t="s">
        <v>63</v>
      </c>
      <c r="J29" s="101">
        <f t="shared" si="1"/>
        <v>-801282.6605214681</v>
      </c>
    </row>
    <row r="30" spans="2:10" ht="12.75">
      <c r="B30" s="6">
        <v>25</v>
      </c>
      <c r="C30" s="15" t="s">
        <v>21</v>
      </c>
      <c r="D30" s="60">
        <f>_xlfn.IFERROR(VLOOKUP($C30,'Diferencia de Pagos SIC'!$C$81:$D$110,2,0),0)</f>
        <v>-13859.62565955874</v>
      </c>
      <c r="E30" s="60">
        <f>_xlfn.IFERROR(VLOOKUP($C30,'Diferencia de Pagos SIC-SING'!$C$89:$D$122,2,0),0)</f>
        <v>328911535.2381757</v>
      </c>
      <c r="F30" s="78">
        <f t="shared" si="0"/>
        <v>328897675.6125161</v>
      </c>
      <c r="I30" s="103" t="s">
        <v>106</v>
      </c>
      <c r="J30" s="104">
        <f>SUM(J6:J29)</f>
        <v>-1.679547131061554E-05</v>
      </c>
    </row>
    <row r="31" spans="2:13" ht="12.75">
      <c r="B31" s="6">
        <v>26</v>
      </c>
      <c r="C31" s="15" t="s">
        <v>22</v>
      </c>
      <c r="D31" s="60">
        <f>_xlfn.IFERROR(VLOOKUP($C31,'Diferencia de Pagos SIC'!$C$81:$D$110,2,0),0)</f>
        <v>0</v>
      </c>
      <c r="E31" s="60">
        <f>_xlfn.IFERROR(VLOOKUP($C31,'Diferencia de Pagos SIC-SING'!$C$89:$D$122,2,0),0)</f>
        <v>30095915.625086144</v>
      </c>
      <c r="F31" s="78">
        <f t="shared" si="0"/>
        <v>30095915.625086144</v>
      </c>
      <c r="L31" s="106"/>
      <c r="M31" s="107"/>
    </row>
    <row r="32" spans="2:6" ht="12.75">
      <c r="B32" s="6">
        <v>27</v>
      </c>
      <c r="C32" s="15" t="s">
        <v>23</v>
      </c>
      <c r="D32" s="60">
        <f>_xlfn.IFERROR(VLOOKUP($C32,'Diferencia de Pagos SIC'!$C$81:$D$110,2,0),0)</f>
        <v>342.8688328514577</v>
      </c>
      <c r="E32" s="60">
        <f>_xlfn.IFERROR(VLOOKUP($C32,'Diferencia de Pagos SIC-SING'!$C$89:$D$122,2,0),0)</f>
        <v>37663377.89673464</v>
      </c>
      <c r="F32" s="78">
        <f t="shared" si="0"/>
        <v>37663720.76556749</v>
      </c>
    </row>
    <row r="33" spans="2:6" ht="12.75">
      <c r="B33" s="6">
        <v>28</v>
      </c>
      <c r="C33" s="15" t="s">
        <v>24</v>
      </c>
      <c r="D33" s="60">
        <f>_xlfn.IFERROR(VLOOKUP($C33,'Diferencia de Pagos SIC'!$C$81:$D$110,2,0),0)</f>
        <v>0</v>
      </c>
      <c r="E33" s="60">
        <f>_xlfn.IFERROR(VLOOKUP($C33,'Diferencia de Pagos SIC-SING'!$C$89:$D$122,2,0),0)</f>
        <v>62980782.233216815</v>
      </c>
      <c r="F33" s="78">
        <f t="shared" si="0"/>
        <v>62980782.233216815</v>
      </c>
    </row>
    <row r="34" spans="2:6" ht="12.75">
      <c r="B34" s="6">
        <v>29</v>
      </c>
      <c r="C34" s="15" t="s">
        <v>25</v>
      </c>
      <c r="D34" s="60">
        <f>_xlfn.IFERROR(VLOOKUP($C34,'Diferencia de Pagos SIC'!$C$81:$D$110,2,0),0)</f>
        <v>-16799.52707777646</v>
      </c>
      <c r="E34" s="60">
        <f>_xlfn.IFERROR(VLOOKUP($C34,'Diferencia de Pagos SIC-SING'!$C$89:$D$122,2,0),0)</f>
        <v>33904631.3197782</v>
      </c>
      <c r="F34" s="78">
        <f t="shared" si="0"/>
        <v>33887831.79270042</v>
      </c>
    </row>
    <row r="35" spans="2:6" ht="12.75">
      <c r="B35" s="6">
        <v>30</v>
      </c>
      <c r="C35" s="15" t="s">
        <v>26</v>
      </c>
      <c r="D35" s="60">
        <f>_xlfn.IFERROR(VLOOKUP($C35,'Diferencia de Pagos SIC'!$C$81:$D$110,2,0),0)</f>
        <v>0</v>
      </c>
      <c r="E35" s="60">
        <f>_xlfn.IFERROR(VLOOKUP($C35,'Diferencia de Pagos SIC-SING'!$C$89:$D$122,2,0),0)</f>
        <v>-7240950.130567428</v>
      </c>
      <c r="F35" s="78">
        <f t="shared" si="0"/>
        <v>-7240950.130567428</v>
      </c>
    </row>
    <row r="36" spans="2:6" ht="12.75">
      <c r="B36" s="6">
        <v>31</v>
      </c>
      <c r="C36" s="15" t="s">
        <v>60</v>
      </c>
      <c r="D36" s="60">
        <f>_xlfn.IFERROR(VLOOKUP($C36,'Diferencia de Pagos SIC'!$C$81:$D$110,2,0),0)</f>
        <v>0</v>
      </c>
      <c r="E36" s="60">
        <f>_xlfn.IFERROR(VLOOKUP($C36,'Diferencia de Pagos SIC-SING'!$C$89:$D$122,2,0),0)</f>
        <v>-760061226.5286983</v>
      </c>
      <c r="F36" s="78">
        <f t="shared" si="0"/>
        <v>-760061226.5286983</v>
      </c>
    </row>
    <row r="37" spans="2:6" ht="12.75">
      <c r="B37" s="6">
        <v>32</v>
      </c>
      <c r="C37" s="15" t="s">
        <v>61</v>
      </c>
      <c r="D37" s="60">
        <f>_xlfn.IFERROR(VLOOKUP($C37,'Diferencia de Pagos SIC'!$C$81:$D$110,2,0),0)</f>
        <v>0</v>
      </c>
      <c r="E37" s="60">
        <f>_xlfn.IFERROR(VLOOKUP($C37,'Diferencia de Pagos SIC-SING'!$C$89:$D$122,2,0),0)</f>
        <v>-1246115843.728485</v>
      </c>
      <c r="F37" s="78">
        <f t="shared" si="0"/>
        <v>-1246115843.728485</v>
      </c>
    </row>
    <row r="38" spans="2:6" ht="12.75">
      <c r="B38" s="6">
        <v>33</v>
      </c>
      <c r="C38" s="15" t="s">
        <v>62</v>
      </c>
      <c r="D38" s="60">
        <f>_xlfn.IFERROR(VLOOKUP($C38,'Diferencia de Pagos SIC'!$C$81:$D$110,2,0),0)</f>
        <v>0</v>
      </c>
      <c r="E38" s="60">
        <f>_xlfn.IFERROR(VLOOKUP($C38,'Diferencia de Pagos SIC-SING'!$C$89:$D$122,2,0),0)</f>
        <v>-2213803530.946584</v>
      </c>
      <c r="F38" s="78">
        <f t="shared" si="0"/>
        <v>-2213803530.946584</v>
      </c>
    </row>
    <row r="39" spans="2:6" ht="12.75">
      <c r="B39" s="7">
        <v>34</v>
      </c>
      <c r="C39" s="18" t="s">
        <v>63</v>
      </c>
      <c r="D39" s="61">
        <f>_xlfn.IFERROR(VLOOKUP($C39,'Diferencia de Pagos SIC'!$C$81:$D$110,2,0),0)</f>
        <v>0</v>
      </c>
      <c r="E39" s="61">
        <f>_xlfn.IFERROR(VLOOKUP($C39,'Diferencia de Pagos SIC-SING'!$C$89:$D$122,2,0),0)</f>
        <v>-801282.6605214681</v>
      </c>
      <c r="F39" s="79">
        <f t="shared" si="0"/>
        <v>-801282.6605214681</v>
      </c>
    </row>
    <row r="40" spans="2:6" ht="12.75">
      <c r="B40" s="9" t="s">
        <v>28</v>
      </c>
      <c r="C40" s="35"/>
      <c r="D40" s="36">
        <f>SUM(D6:D39)</f>
        <v>-1.4551915228366852E-11</v>
      </c>
      <c r="E40" s="36">
        <f>SUM(E6:E39)</f>
        <v>-1.331232488155365E-05</v>
      </c>
      <c r="F40" s="80">
        <f t="shared" si="0"/>
        <v>-1.3312339433468878E-05</v>
      </c>
    </row>
    <row r="41" ht="12.75">
      <c r="B41" s="4"/>
    </row>
    <row r="42" spans="2:5" ht="12.75">
      <c r="B42" s="52"/>
      <c r="C42" s="52"/>
      <c r="D42" s="52"/>
      <c r="E42" s="52"/>
    </row>
    <row r="43" spans="2:5" ht="12.75">
      <c r="B43" s="52"/>
      <c r="C43" s="52"/>
      <c r="D43" s="52"/>
      <c r="E43" s="52"/>
    </row>
    <row r="44" spans="2:3" ht="12.75">
      <c r="B44" s="52"/>
      <c r="C44" s="3" t="s">
        <v>122</v>
      </c>
    </row>
    <row r="45" spans="2:10" ht="13.5" customHeight="1">
      <c r="B45" s="52"/>
      <c r="C45" s="113" t="s">
        <v>107</v>
      </c>
      <c r="D45" s="113" t="s">
        <v>108</v>
      </c>
      <c r="E45" s="113" t="s">
        <v>109</v>
      </c>
      <c r="G45" s="115" t="s">
        <v>110</v>
      </c>
      <c r="H45" s="116"/>
      <c r="I45" s="117">
        <f>E71</f>
        <v>6532466956.755468</v>
      </c>
      <c r="J45" s="117"/>
    </row>
    <row r="46" spans="2:10" ht="12.75">
      <c r="B46" s="52"/>
      <c r="C46" s="114"/>
      <c r="D46" s="114"/>
      <c r="E46" s="114"/>
      <c r="G46" s="115" t="s">
        <v>111</v>
      </c>
      <c r="H46" s="115"/>
      <c r="I46" s="117">
        <f>D71</f>
        <v>6532466956.755483</v>
      </c>
      <c r="J46" s="117"/>
    </row>
    <row r="47" spans="2:10" ht="12.75">
      <c r="B47" s="52"/>
      <c r="C47" s="5" t="s">
        <v>0</v>
      </c>
      <c r="D47" s="84">
        <f>-IF(VLOOKUP($C47,$I$6:$J$29,2,0)&lt;0,VLOOKUP($C47,$I$6:$J$29,2,0),0)</f>
        <v>50656131.20390429</v>
      </c>
      <c r="E47" s="85">
        <f>IF(VLOOKUP($C47,$I$6:$J$29,2,0)&gt;0,VLOOKUP($C47,$I$6:$J$29,2,0),0)</f>
        <v>0</v>
      </c>
      <c r="G47" s="115" t="s">
        <v>112</v>
      </c>
      <c r="H47" s="115"/>
      <c r="I47" s="117">
        <f>+IF(I46&lt;I45,I46,I45)</f>
        <v>6532466956.755468</v>
      </c>
      <c r="J47" s="117"/>
    </row>
    <row r="48" spans="2:5" ht="12.75">
      <c r="B48" s="52"/>
      <c r="C48" s="6" t="s">
        <v>1</v>
      </c>
      <c r="D48" s="86">
        <f aca="true" t="shared" si="2" ref="D48:D70">-IF(VLOOKUP($C48,$I$6:$J$29,2,0)&lt;0,VLOOKUP($C48,$I$6:$J$29,2,0),0)</f>
        <v>0</v>
      </c>
      <c r="E48" s="87">
        <f aca="true" t="shared" si="3" ref="E48:E70">IF(VLOOKUP($C48,$I$6:$J$29,2,0)&gt;0,VLOOKUP($C48,$I$6:$J$29,2,0),0)</f>
        <v>16617702.977506988</v>
      </c>
    </row>
    <row r="49" spans="2:5" ht="12.75">
      <c r="B49" s="52"/>
      <c r="C49" s="6" t="s">
        <v>2</v>
      </c>
      <c r="D49" s="86">
        <f t="shared" si="2"/>
        <v>55580176.89355106</v>
      </c>
      <c r="E49" s="87">
        <f t="shared" si="3"/>
        <v>0</v>
      </c>
    </row>
    <row r="50" spans="2:5" ht="12.75">
      <c r="B50" s="52"/>
      <c r="C50" s="6" t="s">
        <v>3</v>
      </c>
      <c r="D50" s="86">
        <f t="shared" si="2"/>
        <v>0</v>
      </c>
      <c r="E50" s="87">
        <f t="shared" si="3"/>
        <v>8956846.096241975</v>
      </c>
    </row>
    <row r="51" spans="2:5" ht="12.75">
      <c r="B51" s="52"/>
      <c r="C51" s="6" t="s">
        <v>120</v>
      </c>
      <c r="D51" s="86">
        <f t="shared" si="2"/>
        <v>0</v>
      </c>
      <c r="E51" s="87">
        <f t="shared" si="3"/>
        <v>6013366481.652632</v>
      </c>
    </row>
    <row r="52" spans="2:5" ht="12.75">
      <c r="B52" s="52"/>
      <c r="C52" s="6" t="s">
        <v>121</v>
      </c>
      <c r="D52" s="86">
        <f t="shared" si="2"/>
        <v>4705619297.742903</v>
      </c>
      <c r="E52" s="87">
        <f t="shared" si="3"/>
        <v>0</v>
      </c>
    </row>
    <row r="53" spans="2:5" ht="12.75">
      <c r="B53" s="52"/>
      <c r="C53" s="6" t="s">
        <v>11</v>
      </c>
      <c r="D53" s="86">
        <f t="shared" si="2"/>
        <v>3281164.220476129</v>
      </c>
      <c r="E53" s="87">
        <f t="shared" si="3"/>
        <v>0</v>
      </c>
    </row>
    <row r="54" spans="2:5" ht="12.75">
      <c r="B54" s="52"/>
      <c r="C54" s="6" t="s">
        <v>12</v>
      </c>
      <c r="D54" s="86">
        <f t="shared" si="2"/>
        <v>40305589.06412812</v>
      </c>
      <c r="E54" s="87">
        <f t="shared" si="3"/>
        <v>0</v>
      </c>
    </row>
    <row r="55" spans="2:5" ht="12.75">
      <c r="B55" s="52"/>
      <c r="C55" s="6" t="s">
        <v>13</v>
      </c>
      <c r="D55" s="86">
        <f t="shared" si="2"/>
        <v>81657923.67751724</v>
      </c>
      <c r="E55" s="87">
        <f t="shared" si="3"/>
        <v>0</v>
      </c>
    </row>
    <row r="56" spans="2:5" ht="12.75">
      <c r="B56" s="52"/>
      <c r="C56" s="6" t="s">
        <v>14</v>
      </c>
      <c r="D56" s="86">
        <f t="shared" si="2"/>
        <v>106047838.22576177</v>
      </c>
      <c r="E56" s="87">
        <f t="shared" si="3"/>
        <v>0</v>
      </c>
    </row>
    <row r="57" spans="2:5" ht="12.75">
      <c r="B57" s="52"/>
      <c r="C57" s="6" t="s">
        <v>15</v>
      </c>
      <c r="D57" s="86">
        <f t="shared" si="2"/>
        <v>21238446.39568695</v>
      </c>
      <c r="E57" s="87">
        <f t="shared" si="3"/>
        <v>0</v>
      </c>
    </row>
    <row r="58" spans="2:5" ht="12.75">
      <c r="B58" s="52"/>
      <c r="C58" s="6" t="s">
        <v>16</v>
      </c>
      <c r="D58" s="86">
        <f t="shared" si="2"/>
        <v>17244077.451045215</v>
      </c>
      <c r="E58" s="87">
        <f t="shared" si="3"/>
        <v>0</v>
      </c>
    </row>
    <row r="59" spans="2:5" ht="12.75">
      <c r="B59" s="52"/>
      <c r="C59" s="6" t="s">
        <v>17</v>
      </c>
      <c r="D59" s="86">
        <f t="shared" si="2"/>
        <v>36213129.37336528</v>
      </c>
      <c r="E59" s="87">
        <f t="shared" si="3"/>
        <v>0</v>
      </c>
    </row>
    <row r="60" spans="2:5" ht="12.75">
      <c r="B60" s="52"/>
      <c r="C60" s="6" t="s">
        <v>18</v>
      </c>
      <c r="D60" s="86">
        <f t="shared" si="2"/>
        <v>388534914.7295286</v>
      </c>
      <c r="E60" s="87">
        <f t="shared" si="3"/>
        <v>0</v>
      </c>
    </row>
    <row r="61" spans="2:5" ht="12.75">
      <c r="B61" s="52"/>
      <c r="C61" s="6" t="s">
        <v>59</v>
      </c>
      <c r="D61" s="86">
        <f t="shared" si="2"/>
        <v>63641333.10531527</v>
      </c>
      <c r="E61" s="87">
        <f t="shared" si="3"/>
        <v>0</v>
      </c>
    </row>
    <row r="62" spans="2:5" ht="12.75">
      <c r="B62" s="52"/>
      <c r="C62" s="6" t="s">
        <v>19</v>
      </c>
      <c r="D62" s="86">
        <f t="shared" si="2"/>
        <v>920837209.236502</v>
      </c>
      <c r="E62" s="87">
        <f t="shared" si="3"/>
        <v>0</v>
      </c>
    </row>
    <row r="63" spans="2:5" ht="12.75">
      <c r="B63" s="52"/>
      <c r="C63" s="6" t="s">
        <v>20</v>
      </c>
      <c r="D63" s="86">
        <f t="shared" si="2"/>
        <v>33567492.64471074</v>
      </c>
      <c r="E63" s="87">
        <f t="shared" si="3"/>
        <v>0</v>
      </c>
    </row>
    <row r="64" spans="2:5" ht="12.75">
      <c r="B64" s="52"/>
      <c r="C64" s="6" t="s">
        <v>21</v>
      </c>
      <c r="D64" s="86">
        <f t="shared" si="2"/>
        <v>0</v>
      </c>
      <c r="E64" s="87">
        <f t="shared" si="3"/>
        <v>328897675.6125161</v>
      </c>
    </row>
    <row r="65" spans="2:5" ht="12.75">
      <c r="B65" s="52"/>
      <c r="C65" s="6" t="s">
        <v>22</v>
      </c>
      <c r="D65" s="86">
        <f t="shared" si="2"/>
        <v>0</v>
      </c>
      <c r="E65" s="87">
        <f t="shared" si="3"/>
        <v>30095915.625086144</v>
      </c>
    </row>
    <row r="66" spans="2:5" ht="12.75">
      <c r="B66" s="52"/>
      <c r="C66" s="6" t="s">
        <v>23</v>
      </c>
      <c r="D66" s="86">
        <f t="shared" si="2"/>
        <v>0</v>
      </c>
      <c r="E66" s="87">
        <f t="shared" si="3"/>
        <v>37663720.76556749</v>
      </c>
    </row>
    <row r="67" spans="2:5" ht="12.75">
      <c r="B67" s="52"/>
      <c r="C67" s="6" t="s">
        <v>24</v>
      </c>
      <c r="D67" s="86">
        <f t="shared" si="2"/>
        <v>0</v>
      </c>
      <c r="E67" s="87">
        <f t="shared" si="3"/>
        <v>62980782.233216815</v>
      </c>
    </row>
    <row r="68" spans="2:5" ht="12.75">
      <c r="B68" s="52"/>
      <c r="C68" s="88" t="s">
        <v>25</v>
      </c>
      <c r="D68" s="86">
        <f t="shared" si="2"/>
        <v>0</v>
      </c>
      <c r="E68" s="87">
        <f t="shared" si="3"/>
        <v>33887831.79270042</v>
      </c>
    </row>
    <row r="69" spans="2:5" ht="12.75">
      <c r="B69" s="52"/>
      <c r="C69" s="6" t="s">
        <v>26</v>
      </c>
      <c r="D69" s="86">
        <f t="shared" si="2"/>
        <v>7240950.130567428</v>
      </c>
      <c r="E69" s="87">
        <f t="shared" si="3"/>
        <v>0</v>
      </c>
    </row>
    <row r="70" spans="2:5" ht="12.75">
      <c r="B70" s="52"/>
      <c r="C70" s="6" t="s">
        <v>63</v>
      </c>
      <c r="D70" s="86">
        <f t="shared" si="2"/>
        <v>801282.6605214681</v>
      </c>
      <c r="E70" s="87">
        <f t="shared" si="3"/>
        <v>0</v>
      </c>
    </row>
    <row r="71" spans="3:5" ht="12.75">
      <c r="C71" s="108" t="s">
        <v>28</v>
      </c>
      <c r="D71" s="109">
        <f>+SUM(D47:D70)</f>
        <v>6532466956.755483</v>
      </c>
      <c r="E71" s="109">
        <f>+SUM(E47:E70)</f>
        <v>6532466956.755468</v>
      </c>
    </row>
    <row r="74" ht="12.75">
      <c r="C74" s="4" t="s">
        <v>113</v>
      </c>
    </row>
    <row r="75" ht="12.75">
      <c r="C75" s="3" t="s">
        <v>122</v>
      </c>
    </row>
    <row r="76" spans="3:20" ht="12.75">
      <c r="C76" s="118" t="s">
        <v>114</v>
      </c>
      <c r="D76" s="89" t="s">
        <v>115</v>
      </c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111" t="s">
        <v>28</v>
      </c>
    </row>
    <row r="77" spans="3:20" ht="12.75">
      <c r="C77" s="119"/>
      <c r="D77" s="110" t="s">
        <v>0</v>
      </c>
      <c r="E77" s="110" t="s">
        <v>2</v>
      </c>
      <c r="F77" s="110" t="s">
        <v>121</v>
      </c>
      <c r="G77" s="110" t="s">
        <v>11</v>
      </c>
      <c r="H77" s="110" t="s">
        <v>12</v>
      </c>
      <c r="I77" s="110" t="s">
        <v>13</v>
      </c>
      <c r="J77" s="110" t="s">
        <v>14</v>
      </c>
      <c r="K77" s="110" t="s">
        <v>15</v>
      </c>
      <c r="L77" s="110" t="s">
        <v>16</v>
      </c>
      <c r="M77" s="110" t="s">
        <v>17</v>
      </c>
      <c r="N77" s="110" t="s">
        <v>18</v>
      </c>
      <c r="O77" s="110" t="s">
        <v>59</v>
      </c>
      <c r="P77" s="110" t="s">
        <v>19</v>
      </c>
      <c r="Q77" s="110" t="s">
        <v>20</v>
      </c>
      <c r="R77" s="110" t="s">
        <v>26</v>
      </c>
      <c r="S77" s="110" t="s">
        <v>63</v>
      </c>
      <c r="T77" s="112"/>
    </row>
    <row r="78" spans="3:20" ht="12.75">
      <c r="C78" s="110" t="s">
        <v>1</v>
      </c>
      <c r="D78" s="92">
        <f aca="true" t="shared" si="4" ref="D78:S85">(VLOOKUP($C78,$C$47:$E$70,3,0)/$E$71)*VLOOKUP(D$77,$C$47:$E$70,2,0)</f>
        <v>128862.27330481634</v>
      </c>
      <c r="E78" s="92">
        <f t="shared" si="4"/>
        <v>141388.3724431524</v>
      </c>
      <c r="F78" s="92">
        <f t="shared" si="4"/>
        <v>11970452.255292399</v>
      </c>
      <c r="G78" s="92">
        <f t="shared" si="4"/>
        <v>8346.8332556828</v>
      </c>
      <c r="H78" s="92">
        <f t="shared" si="4"/>
        <v>102531.90897636059</v>
      </c>
      <c r="I78" s="92">
        <f t="shared" si="4"/>
        <v>207726.5955443718</v>
      </c>
      <c r="J78" s="92">
        <f t="shared" si="4"/>
        <v>269771.204157411</v>
      </c>
      <c r="K78" s="92">
        <f t="shared" si="4"/>
        <v>54027.70442523971</v>
      </c>
      <c r="L78" s="92">
        <f t="shared" si="4"/>
        <v>43866.57584333525</v>
      </c>
      <c r="M78" s="92">
        <f t="shared" si="4"/>
        <v>92121.25094491229</v>
      </c>
      <c r="N78" s="92">
        <f t="shared" si="4"/>
        <v>988379.7119998201</v>
      </c>
      <c r="O78" s="92">
        <f t="shared" si="4"/>
        <v>161894.8519200753</v>
      </c>
      <c r="P78" s="92">
        <f t="shared" si="4"/>
        <v>2342483.9857634595</v>
      </c>
      <c r="Q78" s="92">
        <f t="shared" si="4"/>
        <v>85391.1127545156</v>
      </c>
      <c r="R78" s="92">
        <f t="shared" si="4"/>
        <v>18419.987325044836</v>
      </c>
      <c r="S78" s="92">
        <f t="shared" si="4"/>
        <v>2038.3535564312788</v>
      </c>
      <c r="T78" s="95">
        <f aca="true" t="shared" si="5" ref="T78:T86">SUM(D78:S78)</f>
        <v>16617702.97750703</v>
      </c>
    </row>
    <row r="79" spans="3:20" ht="12.75">
      <c r="C79" s="110" t="s">
        <v>3</v>
      </c>
      <c r="D79" s="92">
        <f t="shared" si="4"/>
        <v>69456.02236153733</v>
      </c>
      <c r="E79" s="92">
        <f t="shared" si="4"/>
        <v>76207.51757842781</v>
      </c>
      <c r="F79" s="92">
        <f t="shared" si="4"/>
        <v>6452004.750487579</v>
      </c>
      <c r="G79" s="92">
        <f t="shared" si="4"/>
        <v>4498.89500151368</v>
      </c>
      <c r="H79" s="92">
        <f t="shared" si="4"/>
        <v>55264.10779505502</v>
      </c>
      <c r="I79" s="92">
        <f t="shared" si="4"/>
        <v>111963.43735988284</v>
      </c>
      <c r="J79" s="92">
        <f t="shared" si="4"/>
        <v>145405.12368685388</v>
      </c>
      <c r="K79" s="92">
        <f t="shared" si="4"/>
        <v>29120.62119085496</v>
      </c>
      <c r="L79" s="92">
        <f t="shared" si="4"/>
        <v>23643.83146874757</v>
      </c>
      <c r="M79" s="92">
        <f t="shared" si="4"/>
        <v>49652.82313829454</v>
      </c>
      <c r="N79" s="92">
        <f t="shared" si="4"/>
        <v>532730.9663082245</v>
      </c>
      <c r="O79" s="92">
        <f t="shared" si="4"/>
        <v>87260.3917872854</v>
      </c>
      <c r="P79" s="92">
        <f t="shared" si="4"/>
        <v>1262585.3628383013</v>
      </c>
      <c r="Q79" s="92">
        <f t="shared" si="4"/>
        <v>46025.31745598591</v>
      </c>
      <c r="R79" s="92">
        <f t="shared" si="4"/>
        <v>9928.266968573884</v>
      </c>
      <c r="S79" s="92">
        <f t="shared" si="4"/>
        <v>1098.6608148788455</v>
      </c>
      <c r="T79" s="95">
        <f t="shared" si="5"/>
        <v>8956846.096242</v>
      </c>
    </row>
    <row r="80" spans="3:20" ht="12.75">
      <c r="C80" s="110" t="s">
        <v>120</v>
      </c>
      <c r="D80" s="92">
        <f t="shared" si="4"/>
        <v>46630757.33689605</v>
      </c>
      <c r="E80" s="92">
        <f t="shared" si="4"/>
        <v>51163515.25213159</v>
      </c>
      <c r="F80" s="92">
        <f t="shared" si="4"/>
        <v>4331688709.301833</v>
      </c>
      <c r="G80" s="92">
        <f t="shared" si="4"/>
        <v>3020427.5161016523</v>
      </c>
      <c r="H80" s="92">
        <f t="shared" si="4"/>
        <v>37102717.84089879</v>
      </c>
      <c r="I80" s="92">
        <f t="shared" si="4"/>
        <v>75169001.91832262</v>
      </c>
      <c r="J80" s="92">
        <f t="shared" si="4"/>
        <v>97620779.41765055</v>
      </c>
      <c r="K80" s="92">
        <f t="shared" si="4"/>
        <v>19550739.79304643</v>
      </c>
      <c r="L80" s="92">
        <f t="shared" si="4"/>
        <v>15873782.146559872</v>
      </c>
      <c r="M80" s="92">
        <f t="shared" si="4"/>
        <v>33335464.19922545</v>
      </c>
      <c r="N80" s="92">
        <f t="shared" si="4"/>
        <v>357660107.37645584</v>
      </c>
      <c r="O80" s="92">
        <f t="shared" si="4"/>
        <v>58584094.1678901</v>
      </c>
      <c r="P80" s="92">
        <f t="shared" si="4"/>
        <v>847663163.9682419</v>
      </c>
      <c r="Q80" s="92">
        <f t="shared" si="4"/>
        <v>30900062.178512886</v>
      </c>
      <c r="R80" s="92">
        <f t="shared" si="4"/>
        <v>6665550.258228785</v>
      </c>
      <c r="S80" s="92">
        <f t="shared" si="4"/>
        <v>737608.9806510765</v>
      </c>
      <c r="T80" s="95">
        <f t="shared" si="5"/>
        <v>6013366481.652646</v>
      </c>
    </row>
    <row r="81" spans="3:20" ht="12.75">
      <c r="C81" s="110" t="s">
        <v>21</v>
      </c>
      <c r="D81" s="92">
        <f t="shared" si="4"/>
        <v>2550442.8753760983</v>
      </c>
      <c r="E81" s="92">
        <f t="shared" si="4"/>
        <v>2798359.5036048656</v>
      </c>
      <c r="F81" s="92">
        <f t="shared" si="4"/>
        <v>236919261.8333171</v>
      </c>
      <c r="G81" s="92">
        <f t="shared" si="4"/>
        <v>165200.57316195758</v>
      </c>
      <c r="H81" s="92">
        <f t="shared" si="4"/>
        <v>2029312.1488622355</v>
      </c>
      <c r="I81" s="92">
        <f t="shared" si="4"/>
        <v>4111326.007566824</v>
      </c>
      <c r="J81" s="92">
        <f t="shared" si="4"/>
        <v>5339313.268185095</v>
      </c>
      <c r="K81" s="92">
        <f t="shared" si="4"/>
        <v>1069316.6455191516</v>
      </c>
      <c r="L81" s="92">
        <f t="shared" si="4"/>
        <v>868207.52853037</v>
      </c>
      <c r="M81" s="92">
        <f t="shared" si="4"/>
        <v>1823264.3435322957</v>
      </c>
      <c r="N81" s="92">
        <f t="shared" si="4"/>
        <v>19562017.105451792</v>
      </c>
      <c r="O81" s="92">
        <f t="shared" si="4"/>
        <v>3204223.866693123</v>
      </c>
      <c r="P81" s="92">
        <f t="shared" si="4"/>
        <v>46362456.90032945</v>
      </c>
      <c r="Q81" s="92">
        <f t="shared" si="4"/>
        <v>1690061.4086640633</v>
      </c>
      <c r="R81" s="92">
        <f t="shared" si="4"/>
        <v>364568.49807819404</v>
      </c>
      <c r="S81" s="92">
        <f t="shared" si="4"/>
        <v>40343.10564427534</v>
      </c>
      <c r="T81" s="95">
        <f t="shared" si="5"/>
        <v>328897675.6125169</v>
      </c>
    </row>
    <row r="82" spans="3:20" ht="12.75">
      <c r="C82" s="110" t="s">
        <v>22</v>
      </c>
      <c r="D82" s="92">
        <f t="shared" si="4"/>
        <v>233379.3130066139</v>
      </c>
      <c r="E82" s="92">
        <f t="shared" si="4"/>
        <v>256065.02494219827</v>
      </c>
      <c r="F82" s="92">
        <f t="shared" si="4"/>
        <v>21679393.449084815</v>
      </c>
      <c r="G82" s="92">
        <f t="shared" si="4"/>
        <v>15116.745662123929</v>
      </c>
      <c r="H82" s="92">
        <f t="shared" si="4"/>
        <v>185693.0338451925</v>
      </c>
      <c r="I82" s="92">
        <f t="shared" si="4"/>
        <v>376208.5590921846</v>
      </c>
      <c r="J82" s="92">
        <f t="shared" si="4"/>
        <v>488576.0330046142</v>
      </c>
      <c r="K82" s="92">
        <f t="shared" si="4"/>
        <v>97848.25471968114</v>
      </c>
      <c r="L82" s="92">
        <f t="shared" si="4"/>
        <v>79445.68314462189</v>
      </c>
      <c r="M82" s="92">
        <f t="shared" si="4"/>
        <v>166838.54558407795</v>
      </c>
      <c r="N82" s="92">
        <f t="shared" si="4"/>
        <v>1790030.334406428</v>
      </c>
      <c r="O82" s="92">
        <f t="shared" si="4"/>
        <v>293203.8086200866</v>
      </c>
      <c r="P82" s="92">
        <f t="shared" si="4"/>
        <v>4242415.482096248</v>
      </c>
      <c r="Q82" s="92">
        <f t="shared" si="4"/>
        <v>154649.75683285817</v>
      </c>
      <c r="R82" s="92">
        <f t="shared" si="4"/>
        <v>33359.988748148426</v>
      </c>
      <c r="S82" s="92">
        <f t="shared" si="4"/>
        <v>3691.612296325522</v>
      </c>
      <c r="T82" s="95">
        <f t="shared" si="5"/>
        <v>30095915.625086218</v>
      </c>
    </row>
    <row r="83" spans="3:20" ht="12.75">
      <c r="C83" s="110" t="s">
        <v>23</v>
      </c>
      <c r="D83" s="92">
        <f t="shared" si="4"/>
        <v>292063.99257094937</v>
      </c>
      <c r="E83" s="92">
        <f t="shared" si="4"/>
        <v>320454.167847682</v>
      </c>
      <c r="F83" s="92">
        <f t="shared" si="4"/>
        <v>27130811.74884063</v>
      </c>
      <c r="G83" s="92">
        <f t="shared" si="4"/>
        <v>18917.94536491061</v>
      </c>
      <c r="H83" s="92">
        <f t="shared" si="4"/>
        <v>232386.7019691774</v>
      </c>
      <c r="I83" s="92">
        <f t="shared" si="4"/>
        <v>470808.5407926172</v>
      </c>
      <c r="J83" s="92">
        <f t="shared" si="4"/>
        <v>611431.5147965132</v>
      </c>
      <c r="K83" s="92">
        <f t="shared" si="4"/>
        <v>122452.80685490502</v>
      </c>
      <c r="L83" s="92">
        <f t="shared" si="4"/>
        <v>99422.79421778601</v>
      </c>
      <c r="M83" s="92">
        <f t="shared" si="4"/>
        <v>208791.13538497398</v>
      </c>
      <c r="N83" s="92">
        <f t="shared" si="4"/>
        <v>2240144.5936000203</v>
      </c>
      <c r="O83" s="92">
        <f t="shared" si="4"/>
        <v>366931.7296351977</v>
      </c>
      <c r="P83" s="92">
        <f t="shared" si="4"/>
        <v>5309197.237249236</v>
      </c>
      <c r="Q83" s="92">
        <f t="shared" si="4"/>
        <v>193537.3999042108</v>
      </c>
      <c r="R83" s="92">
        <f t="shared" si="4"/>
        <v>41748.56537361585</v>
      </c>
      <c r="S83" s="92">
        <f t="shared" si="4"/>
        <v>4619.891165153474</v>
      </c>
      <c r="T83" s="95">
        <f t="shared" si="5"/>
        <v>37663720.76556758</v>
      </c>
    </row>
    <row r="84" spans="3:20" ht="12.75">
      <c r="C84" s="110" t="s">
        <v>24</v>
      </c>
      <c r="D84" s="92">
        <f t="shared" si="4"/>
        <v>488385.5960160781</v>
      </c>
      <c r="E84" s="92">
        <f t="shared" si="4"/>
        <v>535859.2765320347</v>
      </c>
      <c r="F84" s="92">
        <f t="shared" si="4"/>
        <v>45367789.263302386</v>
      </c>
      <c r="G84" s="92">
        <f t="shared" si="4"/>
        <v>31634.341300039014</v>
      </c>
      <c r="H84" s="92">
        <f t="shared" si="4"/>
        <v>388594.0096496384</v>
      </c>
      <c r="I84" s="92">
        <f t="shared" si="4"/>
        <v>787279.8963693046</v>
      </c>
      <c r="J84" s="92">
        <f t="shared" si="4"/>
        <v>1022427.7979229775</v>
      </c>
      <c r="K84" s="92">
        <f t="shared" si="4"/>
        <v>204763.98522541803</v>
      </c>
      <c r="L84" s="92">
        <f t="shared" si="4"/>
        <v>166253.49870830696</v>
      </c>
      <c r="M84" s="92">
        <f t="shared" si="4"/>
        <v>349137.8112044848</v>
      </c>
      <c r="N84" s="92">
        <f t="shared" si="4"/>
        <v>3745940.5484288475</v>
      </c>
      <c r="O84" s="92">
        <f t="shared" si="4"/>
        <v>613578.4486735846</v>
      </c>
      <c r="P84" s="92">
        <f t="shared" si="4"/>
        <v>8877970.318271935</v>
      </c>
      <c r="Q84" s="92">
        <f t="shared" si="4"/>
        <v>323630.71384316107</v>
      </c>
      <c r="R84" s="92">
        <f t="shared" si="4"/>
        <v>69811.40606662254</v>
      </c>
      <c r="S84" s="92">
        <f t="shared" si="4"/>
        <v>7725.321702143018</v>
      </c>
      <c r="T84" s="95">
        <f t="shared" si="5"/>
        <v>62980782.23321696</v>
      </c>
    </row>
    <row r="85" spans="3:20" ht="12.75">
      <c r="C85" s="110" t="s">
        <v>25</v>
      </c>
      <c r="D85" s="92">
        <f t="shared" si="4"/>
        <v>262783.79437214666</v>
      </c>
      <c r="E85" s="92">
        <f t="shared" si="4"/>
        <v>288327.7784711033</v>
      </c>
      <c r="F85" s="92">
        <f t="shared" si="4"/>
        <v>24410875.14074444</v>
      </c>
      <c r="G85" s="92">
        <f t="shared" si="4"/>
        <v>17021.370628248602</v>
      </c>
      <c r="H85" s="92">
        <f t="shared" si="4"/>
        <v>209089.31213167225</v>
      </c>
      <c r="I85" s="92">
        <f t="shared" si="4"/>
        <v>423608.7224694183</v>
      </c>
      <c r="J85" s="92">
        <f t="shared" si="4"/>
        <v>550133.8663577485</v>
      </c>
      <c r="K85" s="92">
        <f t="shared" si="4"/>
        <v>110176.58470526658</v>
      </c>
      <c r="L85" s="92">
        <f t="shared" si="4"/>
        <v>89455.39257217449</v>
      </c>
      <c r="M85" s="92">
        <f t="shared" si="4"/>
        <v>187859.26435078622</v>
      </c>
      <c r="N85" s="92">
        <f t="shared" si="4"/>
        <v>2015564.0928775594</v>
      </c>
      <c r="O85" s="92">
        <f t="shared" si="4"/>
        <v>330145.84009580803</v>
      </c>
      <c r="P85" s="92">
        <f t="shared" si="4"/>
        <v>4776935.981711445</v>
      </c>
      <c r="Q85" s="92">
        <f t="shared" si="4"/>
        <v>174134.7567430562</v>
      </c>
      <c r="R85" s="92">
        <f t="shared" si="4"/>
        <v>37563.159778442416</v>
      </c>
      <c r="S85" s="92">
        <f t="shared" si="4"/>
        <v>4156.734691184055</v>
      </c>
      <c r="T85" s="95">
        <f t="shared" si="5"/>
        <v>33887831.792700514</v>
      </c>
    </row>
    <row r="86" spans="3:20" ht="12.75">
      <c r="C86" s="93" t="s">
        <v>28</v>
      </c>
      <c r="D86" s="94">
        <f aca="true" t="shared" si="6" ref="D86:S86">SUM(D78:D85)</f>
        <v>50656131.20390429</v>
      </c>
      <c r="E86" s="94">
        <f t="shared" si="6"/>
        <v>55580176.89355105</v>
      </c>
      <c r="F86" s="94">
        <f t="shared" si="6"/>
        <v>4705619297.742903</v>
      </c>
      <c r="G86" s="94">
        <f t="shared" si="6"/>
        <v>3281164.2204761286</v>
      </c>
      <c r="H86" s="94">
        <f t="shared" si="6"/>
        <v>40305589.06412812</v>
      </c>
      <c r="I86" s="94">
        <f t="shared" si="6"/>
        <v>81657923.67751722</v>
      </c>
      <c r="J86" s="94">
        <f t="shared" si="6"/>
        <v>106047838.22576176</v>
      </c>
      <c r="K86" s="94">
        <f t="shared" si="6"/>
        <v>21238446.395686947</v>
      </c>
      <c r="L86" s="94">
        <f t="shared" si="6"/>
        <v>17244077.451045215</v>
      </c>
      <c r="M86" s="94">
        <f t="shared" si="6"/>
        <v>36213129.373365276</v>
      </c>
      <c r="N86" s="94">
        <f t="shared" si="6"/>
        <v>388534914.7295286</v>
      </c>
      <c r="O86" s="94">
        <f t="shared" si="6"/>
        <v>63641333.10531527</v>
      </c>
      <c r="P86" s="94">
        <f t="shared" si="6"/>
        <v>920837209.2365019</v>
      </c>
      <c r="Q86" s="94">
        <f t="shared" si="6"/>
        <v>33567492.644710734</v>
      </c>
      <c r="R86" s="94">
        <f t="shared" si="6"/>
        <v>7240950.130567428</v>
      </c>
      <c r="S86" s="94">
        <f t="shared" si="6"/>
        <v>801282.660521468</v>
      </c>
      <c r="T86" s="95">
        <f t="shared" si="5"/>
        <v>6532466956.755483</v>
      </c>
    </row>
  </sheetData>
  <sheetProtection/>
  <mergeCells count="11">
    <mergeCell ref="C76:C77"/>
    <mergeCell ref="T76:T77"/>
    <mergeCell ref="C45:C46"/>
    <mergeCell ref="D45:D46"/>
    <mergeCell ref="E45:E46"/>
    <mergeCell ref="G45:H45"/>
    <mergeCell ref="I45:J45"/>
    <mergeCell ref="G46:H46"/>
    <mergeCell ref="I46:J46"/>
    <mergeCell ref="G47:H47"/>
    <mergeCell ref="I47:J4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.57421875" style="3" customWidth="1"/>
    <col min="2" max="2" width="3.421875" style="3" customWidth="1"/>
    <col min="3" max="3" width="13.00390625" style="3" customWidth="1"/>
    <col min="4" max="5" width="19.28125" style="3" customWidth="1"/>
    <col min="6" max="11" width="13.00390625" style="3" customWidth="1"/>
    <col min="12" max="12" width="13.8515625" style="3" customWidth="1"/>
    <col min="13" max="14" width="13.7109375" style="3" bestFit="1" customWidth="1"/>
    <col min="15" max="16384" width="11.421875" style="3" customWidth="1"/>
  </cols>
  <sheetData>
    <row r="2" ht="12.75">
      <c r="B2" s="1" t="s">
        <v>105</v>
      </c>
    </row>
    <row r="3" ht="12.75">
      <c r="B3" s="4"/>
    </row>
    <row r="4" spans="2:4" ht="12.75">
      <c r="B4" s="4"/>
      <c r="D4" s="3" t="s">
        <v>117</v>
      </c>
    </row>
    <row r="5" spans="2:5" ht="12.75">
      <c r="B5" s="76" t="s">
        <v>29</v>
      </c>
      <c r="C5" s="73"/>
      <c r="D5" s="74" t="s">
        <v>96</v>
      </c>
      <c r="E5" s="75" t="s">
        <v>97</v>
      </c>
    </row>
    <row r="6" spans="2:5" ht="12.75">
      <c r="B6" s="5">
        <v>1</v>
      </c>
      <c r="C6" s="12" t="s">
        <v>0</v>
      </c>
      <c r="D6" s="59">
        <f>_xlfn.IFERROR(VLOOKUP($C6,'Reliquidacion SIC'!$C$185:$P$214,8,0),0)</f>
        <v>0</v>
      </c>
      <c r="E6" s="59">
        <f>_xlfn.IFERROR(VLOOKUP($C6,'Reliquidacion SIC-SING'!$C$205:$P$238,8,0),0)</f>
        <v>6227621.568994135</v>
      </c>
    </row>
    <row r="7" spans="2:5" ht="12.75">
      <c r="B7" s="6">
        <v>2</v>
      </c>
      <c r="C7" s="15" t="s">
        <v>1</v>
      </c>
      <c r="D7" s="60">
        <f>_xlfn.IFERROR(VLOOKUP($C7,'Reliquidacion SIC'!$C$185:$P$214,8,0),0)</f>
        <v>0</v>
      </c>
      <c r="E7" s="60">
        <f>_xlfn.IFERROR(VLOOKUP($C7,'Reliquidacion SIC-SING'!$C$205:$P$238,8,0),0)</f>
        <v>1652040.2338504605</v>
      </c>
    </row>
    <row r="8" spans="2:5" ht="12.75">
      <c r="B8" s="6">
        <v>3</v>
      </c>
      <c r="C8" s="15" t="s">
        <v>2</v>
      </c>
      <c r="D8" s="60">
        <f>_xlfn.IFERROR(VLOOKUP($C8,'Reliquidacion SIC'!$C$185:$P$214,8,0),0)</f>
        <v>0</v>
      </c>
      <c r="E8" s="60">
        <f>_xlfn.IFERROR(VLOOKUP($C8,'Reliquidacion SIC-SING'!$C$205:$P$238,8,0),0)</f>
        <v>6945295.736102171</v>
      </c>
    </row>
    <row r="9" spans="2:5" ht="12.75">
      <c r="B9" s="6">
        <v>4</v>
      </c>
      <c r="C9" s="15" t="s">
        <v>3</v>
      </c>
      <c r="D9" s="60">
        <f>_xlfn.IFERROR(VLOOKUP($C9,'Reliquidacion SIC'!$C$185:$P$214,8,0),0)</f>
        <v>0</v>
      </c>
      <c r="E9" s="60">
        <f>_xlfn.IFERROR(VLOOKUP($C9,'Reliquidacion SIC-SING'!$C$205:$P$238,8,0),0)</f>
        <v>0</v>
      </c>
    </row>
    <row r="10" spans="2:5" ht="12.75">
      <c r="B10" s="6">
        <v>5</v>
      </c>
      <c r="C10" s="15" t="s">
        <v>27</v>
      </c>
      <c r="D10" s="60">
        <f>_xlfn.IFERROR(VLOOKUP($C10,'Reliquidacion SIC'!$C$185:$P$214,8,0),0)</f>
        <v>475822.1870459223</v>
      </c>
      <c r="E10" s="60">
        <f>_xlfn.IFERROR(VLOOKUP($C10,'Reliquidacion SIC-SING'!$C$205:$P$238,8,0),0)</f>
        <v>0</v>
      </c>
    </row>
    <row r="11" spans="2:5" ht="12.75">
      <c r="B11" s="6">
        <v>6</v>
      </c>
      <c r="C11" s="15" t="s">
        <v>58</v>
      </c>
      <c r="D11" s="60">
        <f>_xlfn.IFERROR(VLOOKUP($C11,'Reliquidacion SIC'!$C$185:$P$214,8,0),0)</f>
        <v>0</v>
      </c>
      <c r="E11" s="60">
        <f>_xlfn.IFERROR(VLOOKUP($C11,'Reliquidacion SIC-SING'!$C$205:$P$238,8,0),0)</f>
        <v>0</v>
      </c>
    </row>
    <row r="12" spans="2:5" ht="12.75">
      <c r="B12" s="6">
        <v>7</v>
      </c>
      <c r="C12" s="15" t="s">
        <v>4</v>
      </c>
      <c r="D12" s="60">
        <f>_xlfn.IFERROR(VLOOKUP($C12,'Reliquidacion SIC'!$C$185:$P$214,8,0),0)</f>
        <v>28186.598874785377</v>
      </c>
      <c r="E12" s="60">
        <f>_xlfn.IFERROR(VLOOKUP($C12,'Reliquidacion SIC-SING'!$C$205:$P$238,8,0),0)</f>
        <v>0</v>
      </c>
    </row>
    <row r="13" spans="2:5" ht="12.75">
      <c r="B13" s="6">
        <v>8</v>
      </c>
      <c r="C13" s="15" t="s">
        <v>5</v>
      </c>
      <c r="D13" s="60">
        <f>_xlfn.IFERROR(VLOOKUP($C13,'Reliquidacion SIC'!$C$185:$P$214,8,0),0)</f>
        <v>453.3976086779725</v>
      </c>
      <c r="E13" s="60">
        <f>_xlfn.IFERROR(VLOOKUP($C13,'Reliquidacion SIC-SING'!$C$205:$P$238,8,0),0)</f>
        <v>0</v>
      </c>
    </row>
    <row r="14" spans="2:5" ht="12.75">
      <c r="B14" s="6">
        <v>9</v>
      </c>
      <c r="C14" s="15" t="s">
        <v>6</v>
      </c>
      <c r="D14" s="60">
        <f>_xlfn.IFERROR(VLOOKUP($C14,'Reliquidacion SIC'!$C$185:$P$214,8,0),0)</f>
        <v>0</v>
      </c>
      <c r="E14" s="60">
        <f>_xlfn.IFERROR(VLOOKUP($C14,'Reliquidacion SIC-SING'!$C$205:$P$238,8,0),0)</f>
        <v>0</v>
      </c>
    </row>
    <row r="15" spans="2:5" ht="12.75">
      <c r="B15" s="6">
        <v>10</v>
      </c>
      <c r="C15" s="15" t="s">
        <v>7</v>
      </c>
      <c r="D15" s="60">
        <f>_xlfn.IFERROR(VLOOKUP($C15,'Reliquidacion SIC'!$C$185:$P$214,8,0),0)</f>
        <v>0</v>
      </c>
      <c r="E15" s="60">
        <f>_xlfn.IFERROR(VLOOKUP($C15,'Reliquidacion SIC-SING'!$C$205:$P$238,8,0),0)</f>
        <v>820475202.1663904</v>
      </c>
    </row>
    <row r="16" spans="2:5" ht="12.75">
      <c r="B16" s="6">
        <v>11</v>
      </c>
      <c r="C16" s="15" t="s">
        <v>8</v>
      </c>
      <c r="D16" s="60">
        <f>_xlfn.IFERROR(VLOOKUP($C16,'Reliquidacion SIC'!$C$185:$P$214,8,0),0)</f>
        <v>45302.33500318546</v>
      </c>
      <c r="E16" s="60">
        <f>_xlfn.IFERROR(VLOOKUP($C16,'Reliquidacion SIC-SING'!$C$205:$P$238,8,0),0)</f>
        <v>0</v>
      </c>
    </row>
    <row r="17" spans="2:5" ht="12.75">
      <c r="B17" s="6">
        <v>12</v>
      </c>
      <c r="C17" s="15" t="s">
        <v>9</v>
      </c>
      <c r="D17" s="60">
        <f>_xlfn.IFERROR(VLOOKUP($C17,'Reliquidacion SIC'!$C$185:$P$214,8,0),0)</f>
        <v>4576.192217972406</v>
      </c>
      <c r="E17" s="60">
        <f>_xlfn.IFERROR(VLOOKUP($C17,'Reliquidacion SIC-SING'!$C$205:$P$238,8,0),0)</f>
        <v>0</v>
      </c>
    </row>
    <row r="18" spans="2:5" ht="12.75">
      <c r="B18" s="6">
        <v>13</v>
      </c>
      <c r="C18" s="15" t="s">
        <v>10</v>
      </c>
      <c r="D18" s="60">
        <f>_xlfn.IFERROR(VLOOKUP($C18,'Reliquidacion SIC'!$C$185:$P$214,8,0),0)</f>
        <v>0</v>
      </c>
      <c r="E18" s="60">
        <f>_xlfn.IFERROR(VLOOKUP($C18,'Reliquidacion SIC-SING'!$C$205:$P$238,8,0),0)</f>
        <v>0</v>
      </c>
    </row>
    <row r="19" spans="2:5" ht="12.75">
      <c r="B19" s="6">
        <v>14</v>
      </c>
      <c r="C19" s="15" t="s">
        <v>11</v>
      </c>
      <c r="D19" s="60">
        <f>_xlfn.IFERROR(VLOOKUP($C19,'Reliquidacion SIC'!$C$185:$P$214,8,0),0)</f>
        <v>0</v>
      </c>
      <c r="E19" s="60">
        <f>_xlfn.IFERROR(VLOOKUP($C19,'Reliquidacion SIC-SING'!$C$205:$P$238,8,0),0)</f>
        <v>1046967.4582354184</v>
      </c>
    </row>
    <row r="20" spans="2:5" ht="12.75">
      <c r="B20" s="6">
        <v>15</v>
      </c>
      <c r="C20" s="15" t="s">
        <v>12</v>
      </c>
      <c r="D20" s="60">
        <f>_xlfn.IFERROR(VLOOKUP($C20,'Reliquidacion SIC'!$C$185:$P$214,8,0),0)</f>
        <v>0</v>
      </c>
      <c r="E20" s="60">
        <f>_xlfn.IFERROR(VLOOKUP($C20,'Reliquidacion SIC-SING'!$C$205:$P$238,8,0),0)</f>
        <v>6072812.848713249</v>
      </c>
    </row>
    <row r="21" spans="2:5" ht="12.75">
      <c r="B21" s="6">
        <v>16</v>
      </c>
      <c r="C21" s="15" t="s">
        <v>13</v>
      </c>
      <c r="D21" s="60">
        <f>_xlfn.IFERROR(VLOOKUP($C21,'Reliquidacion SIC'!$C$185:$P$214,8,0),0)</f>
        <v>0</v>
      </c>
      <c r="E21" s="60">
        <f>_xlfn.IFERROR(VLOOKUP($C21,'Reliquidacion SIC-SING'!$C$205:$P$238,8,0),0)</f>
        <v>9325355.413662583</v>
      </c>
    </row>
    <row r="22" spans="2:5" ht="12.75">
      <c r="B22" s="6">
        <v>17</v>
      </c>
      <c r="C22" s="15" t="s">
        <v>14</v>
      </c>
      <c r="D22" s="60">
        <f>_xlfn.IFERROR(VLOOKUP($C22,'Reliquidacion SIC'!$C$185:$P$214,8,0),0)</f>
        <v>0</v>
      </c>
      <c r="E22" s="60">
        <f>_xlfn.IFERROR(VLOOKUP($C22,'Reliquidacion SIC-SING'!$C$205:$P$238,8,0),0)</f>
        <v>17016915.18702835</v>
      </c>
    </row>
    <row r="23" spans="2:5" ht="12.75">
      <c r="B23" s="6">
        <v>18</v>
      </c>
      <c r="C23" s="15" t="s">
        <v>15</v>
      </c>
      <c r="D23" s="60">
        <f>_xlfn.IFERROR(VLOOKUP($C23,'Reliquidacion SIC'!$C$185:$P$214,8,0),0)</f>
        <v>0</v>
      </c>
      <c r="E23" s="60">
        <f>_xlfn.IFERROR(VLOOKUP($C23,'Reliquidacion SIC-SING'!$C$205:$P$238,8,0),0)</f>
        <v>2381008.9940774255</v>
      </c>
    </row>
    <row r="24" spans="2:5" ht="12.75">
      <c r="B24" s="6">
        <v>19</v>
      </c>
      <c r="C24" s="15" t="s">
        <v>16</v>
      </c>
      <c r="D24" s="60">
        <f>_xlfn.IFERROR(VLOOKUP($C24,'Reliquidacion SIC'!$C$185:$P$214,8,0),0)</f>
        <v>0</v>
      </c>
      <c r="E24" s="60">
        <f>_xlfn.IFERROR(VLOOKUP($C24,'Reliquidacion SIC-SING'!$C$205:$P$238,8,0),0)</f>
        <v>2191674.042673763</v>
      </c>
    </row>
    <row r="25" spans="2:5" ht="12.75">
      <c r="B25" s="6">
        <v>20</v>
      </c>
      <c r="C25" s="15" t="s">
        <v>17</v>
      </c>
      <c r="D25" s="60">
        <f>_xlfn.IFERROR(VLOOKUP($C25,'Reliquidacion SIC'!$C$185:$P$214,8,0),0)</f>
        <v>0</v>
      </c>
      <c r="E25" s="60">
        <f>_xlfn.IFERROR(VLOOKUP($C25,'Reliquidacion SIC-SING'!$C$205:$P$238,8,0),0)</f>
        <v>4646718.063009478</v>
      </c>
    </row>
    <row r="26" spans="2:5" ht="12.75">
      <c r="B26" s="6">
        <v>21</v>
      </c>
      <c r="C26" s="15" t="s">
        <v>18</v>
      </c>
      <c r="D26" s="60">
        <f>_xlfn.IFERROR(VLOOKUP($C26,'Reliquidacion SIC'!$C$185:$P$214,8,0),0)</f>
        <v>0</v>
      </c>
      <c r="E26" s="60">
        <f>_xlfn.IFERROR(VLOOKUP($C26,'Reliquidacion SIC-SING'!$C$205:$P$238,8,0),0)</f>
        <v>60717575.940897584</v>
      </c>
    </row>
    <row r="27" spans="2:5" ht="12.75">
      <c r="B27" s="6">
        <v>22</v>
      </c>
      <c r="C27" s="15" t="s">
        <v>59</v>
      </c>
      <c r="D27" s="60">
        <f>_xlfn.IFERROR(VLOOKUP($C27,'Reliquidacion SIC'!$C$185:$P$214,8,0),0)</f>
        <v>0</v>
      </c>
      <c r="E27" s="60">
        <f>_xlfn.IFERROR(VLOOKUP($C27,'Reliquidacion SIC-SING'!$C$205:$P$238,8,0),0)</f>
        <v>9571459.799669862</v>
      </c>
    </row>
    <row r="28" spans="2:5" ht="12.75">
      <c r="B28" s="6">
        <v>23</v>
      </c>
      <c r="C28" s="15" t="s">
        <v>19</v>
      </c>
      <c r="D28" s="60">
        <f>_xlfn.IFERROR(VLOOKUP($C28,'Reliquidacion SIC'!$C$185:$P$214,8,0),0)</f>
        <v>0</v>
      </c>
      <c r="E28" s="60">
        <f>_xlfn.IFERROR(VLOOKUP($C28,'Reliquidacion SIC-SING'!$C$205:$P$238,8,0),0)</f>
        <v>129703054.64378381</v>
      </c>
    </row>
    <row r="29" spans="2:5" ht="12.75">
      <c r="B29" s="6">
        <v>24</v>
      </c>
      <c r="C29" s="15" t="s">
        <v>20</v>
      </c>
      <c r="D29" s="60">
        <f>_xlfn.IFERROR(VLOOKUP($C29,'Reliquidacion SIC'!$C$185:$P$214,8,0),0)</f>
        <v>0</v>
      </c>
      <c r="E29" s="60">
        <f>_xlfn.IFERROR(VLOOKUP($C29,'Reliquidacion SIC-SING'!$C$205:$P$238,8,0),0)</f>
        <v>4791821.106042333</v>
      </c>
    </row>
    <row r="30" spans="2:5" ht="12.75">
      <c r="B30" s="6">
        <v>25</v>
      </c>
      <c r="C30" s="15" t="s">
        <v>21</v>
      </c>
      <c r="D30" s="60">
        <f>_xlfn.IFERROR(VLOOKUP($C30,'Reliquidacion SIC'!$C$185:$P$214,8,0),0)</f>
        <v>34842.716630929135</v>
      </c>
      <c r="E30" s="60">
        <f>_xlfn.IFERROR(VLOOKUP($C30,'Reliquidacion SIC-SING'!$C$205:$P$238,8,0),0)</f>
        <v>0</v>
      </c>
    </row>
    <row r="31" spans="2:5" ht="12.75">
      <c r="B31" s="6">
        <v>26</v>
      </c>
      <c r="C31" s="15" t="s">
        <v>22</v>
      </c>
      <c r="D31" s="60">
        <f>_xlfn.IFERROR(VLOOKUP($C31,'Reliquidacion SIC'!$C$185:$P$214,8,0),0)</f>
        <v>0</v>
      </c>
      <c r="E31" s="60">
        <f>_xlfn.IFERROR(VLOOKUP($C31,'Reliquidacion SIC-SING'!$C$205:$P$238,8,0),0)</f>
        <v>0</v>
      </c>
    </row>
    <row r="32" spans="2:5" ht="12.75">
      <c r="B32" s="6">
        <v>27</v>
      </c>
      <c r="C32" s="15" t="s">
        <v>23</v>
      </c>
      <c r="D32" s="60">
        <f>_xlfn.IFERROR(VLOOKUP($C32,'Reliquidacion SIC'!$C$185:$P$214,8,0),0)</f>
        <v>755.1420013334413</v>
      </c>
      <c r="E32" s="60">
        <f>_xlfn.IFERROR(VLOOKUP($C32,'Reliquidacion SIC-SING'!$C$205:$P$238,8,0),0)</f>
        <v>0</v>
      </c>
    </row>
    <row r="33" spans="2:5" ht="12.75">
      <c r="B33" s="6">
        <v>28</v>
      </c>
      <c r="C33" s="15" t="s">
        <v>24</v>
      </c>
      <c r="D33" s="60">
        <f>_xlfn.IFERROR(VLOOKUP($C33,'Reliquidacion SIC'!$C$185:$P$214,8,0),0)</f>
        <v>0</v>
      </c>
      <c r="E33" s="60">
        <f>_xlfn.IFERROR(VLOOKUP($C33,'Reliquidacion SIC-SING'!$C$205:$P$238,8,0),0)</f>
        <v>0</v>
      </c>
    </row>
    <row r="34" spans="2:5" ht="12.75">
      <c r="B34" s="6">
        <v>29</v>
      </c>
      <c r="C34" s="15" t="s">
        <v>25</v>
      </c>
      <c r="D34" s="60">
        <f>_xlfn.IFERROR(VLOOKUP($C34,'Reliquidacion SIC'!$C$185:$P$214,8,0),0)</f>
        <v>0</v>
      </c>
      <c r="E34" s="60">
        <f>_xlfn.IFERROR(VLOOKUP($C34,'Reliquidacion SIC-SING'!$C$205:$P$238,8,0),0)</f>
        <v>0</v>
      </c>
    </row>
    <row r="35" spans="2:5" ht="12.75">
      <c r="B35" s="6">
        <v>30</v>
      </c>
      <c r="C35" s="15" t="s">
        <v>26</v>
      </c>
      <c r="D35" s="60">
        <f>_xlfn.IFERROR(VLOOKUP($C35,'Reliquidacion SIC'!$C$185:$P$214,8,0),0)</f>
        <v>0</v>
      </c>
      <c r="E35" s="60">
        <f>_xlfn.IFERROR(VLOOKUP($C35,'Reliquidacion SIC-SING'!$C$205:$P$238,8,0),0)</f>
        <v>1015836.090145681</v>
      </c>
    </row>
    <row r="36" spans="2:5" ht="12.75">
      <c r="B36" s="6">
        <v>31</v>
      </c>
      <c r="C36" s="15" t="s">
        <v>60</v>
      </c>
      <c r="D36" s="60">
        <f>_xlfn.IFERROR(VLOOKUP($C36,'Reliquidacion SIC'!$C$185:$P$214,8,0),0)</f>
        <v>0</v>
      </c>
      <c r="E36" s="60">
        <f>_xlfn.IFERROR(VLOOKUP($C36,'Reliquidacion SIC-SING'!$C$205:$P$238,8,0),0)</f>
        <v>0</v>
      </c>
    </row>
    <row r="37" spans="2:5" ht="12.75">
      <c r="B37" s="6">
        <v>32</v>
      </c>
      <c r="C37" s="15" t="s">
        <v>61</v>
      </c>
      <c r="D37" s="60">
        <f>_xlfn.IFERROR(VLOOKUP($C37,'Reliquidacion SIC'!$C$185:$P$214,8,0),0)</f>
        <v>0</v>
      </c>
      <c r="E37" s="60">
        <f>_xlfn.IFERROR(VLOOKUP($C37,'Reliquidacion SIC-SING'!$C$205:$P$238,8,0),0)</f>
        <v>0</v>
      </c>
    </row>
    <row r="38" spans="2:5" ht="12.75">
      <c r="B38" s="6">
        <v>33</v>
      </c>
      <c r="C38" s="15" t="s">
        <v>62</v>
      </c>
      <c r="D38" s="60">
        <f>_xlfn.IFERROR(VLOOKUP($C38,'Reliquidacion SIC'!$C$185:$P$214,8,0),0)</f>
        <v>0</v>
      </c>
      <c r="E38" s="60">
        <f>_xlfn.IFERROR(VLOOKUP($C38,'Reliquidacion SIC-SING'!$C$205:$P$238,8,0),0)</f>
        <v>0</v>
      </c>
    </row>
    <row r="39" spans="2:5" ht="12.75">
      <c r="B39" s="7">
        <v>34</v>
      </c>
      <c r="C39" s="18" t="s">
        <v>63</v>
      </c>
      <c r="D39" s="61">
        <f>_xlfn.IFERROR(VLOOKUP($C39,'Reliquidacion SIC'!$C$185:$P$214,8,0),0)</f>
        <v>0</v>
      </c>
      <c r="E39" s="61">
        <f>_xlfn.IFERROR(VLOOKUP($C39,'Reliquidacion SIC-SING'!$C$205:$P$238,8,0),0)</f>
        <v>182287.00872113323</v>
      </c>
    </row>
    <row r="40" spans="2:5" ht="12.75">
      <c r="B40" s="81" t="s">
        <v>28</v>
      </c>
      <c r="C40" s="82"/>
      <c r="D40" s="83">
        <f>SUM(D6:D39)</f>
        <v>589938.5693828061</v>
      </c>
      <c r="E40" s="83">
        <f>SUM(E6:E39)</f>
        <v>1083963646.301998</v>
      </c>
    </row>
    <row r="41" ht="12.75">
      <c r="B41" s="4"/>
    </row>
    <row r="42" spans="2:3" ht="12.75">
      <c r="B42" s="52"/>
      <c r="C42" s="52"/>
    </row>
    <row r="43" spans="2:3" ht="12.75">
      <c r="B43" s="52"/>
      <c r="C43" s="52"/>
    </row>
    <row r="44" spans="2:3" ht="12.75">
      <c r="B44" s="52"/>
      <c r="C44" s="52"/>
    </row>
    <row r="45" spans="2:3" ht="12.75" customHeight="1">
      <c r="B45" s="52"/>
      <c r="C45" s="52"/>
    </row>
    <row r="46" spans="2:3" ht="12.75">
      <c r="B46" s="52"/>
      <c r="C46" s="52"/>
    </row>
    <row r="47" spans="2:3" ht="12.75">
      <c r="B47" s="52"/>
      <c r="C47" s="52"/>
    </row>
    <row r="48" spans="2:3" ht="12.75">
      <c r="B48" s="52"/>
      <c r="C48" s="52"/>
    </row>
    <row r="49" spans="2:3" ht="12.75">
      <c r="B49" s="52"/>
      <c r="C49" s="52"/>
    </row>
    <row r="50" spans="2:3" ht="12.75">
      <c r="B50" s="52"/>
      <c r="C50" s="52"/>
    </row>
    <row r="51" spans="2:3" ht="12.75">
      <c r="B51" s="52"/>
      <c r="C51" s="52"/>
    </row>
    <row r="52" spans="2:3" ht="12.75">
      <c r="B52" s="52"/>
      <c r="C52" s="52"/>
    </row>
    <row r="53" spans="2:3" ht="12.75">
      <c r="B53" s="52"/>
      <c r="C53" s="52"/>
    </row>
    <row r="54" spans="2:3" ht="12.75">
      <c r="B54" s="52"/>
      <c r="C54" s="52"/>
    </row>
    <row r="55" spans="2:3" ht="12.75">
      <c r="B55" s="52"/>
      <c r="C55" s="52"/>
    </row>
    <row r="56" spans="2:3" ht="12.75">
      <c r="B56" s="52"/>
      <c r="C56" s="52"/>
    </row>
    <row r="57" spans="2:3" ht="12.75">
      <c r="B57" s="52"/>
      <c r="C57" s="52"/>
    </row>
    <row r="58" spans="2:3" ht="12.75">
      <c r="B58" s="52"/>
      <c r="C58" s="52"/>
    </row>
    <row r="59" spans="2:3" ht="12.75">
      <c r="B59" s="52"/>
      <c r="C59" s="52"/>
    </row>
    <row r="60" spans="2:3" ht="12.75">
      <c r="B60" s="52"/>
      <c r="C60" s="52"/>
    </row>
    <row r="61" spans="2:3" ht="12.75">
      <c r="B61" s="52"/>
      <c r="C61" s="52"/>
    </row>
    <row r="62" spans="2:3" ht="12.75">
      <c r="B62" s="52"/>
      <c r="C62" s="52"/>
    </row>
    <row r="63" spans="2:3" ht="12.75">
      <c r="B63" s="52"/>
      <c r="C63" s="63"/>
    </row>
    <row r="64" spans="2:3" ht="12.75">
      <c r="B64" s="52"/>
      <c r="C64" s="52"/>
    </row>
    <row r="65" spans="2:3" ht="12.75">
      <c r="B65" s="52"/>
      <c r="C65" s="52"/>
    </row>
    <row r="66" spans="2:3" ht="12.75">
      <c r="B66" s="52"/>
      <c r="C66" s="52"/>
    </row>
    <row r="67" spans="2:3" ht="12.75">
      <c r="B67" s="52"/>
      <c r="C67" s="52"/>
    </row>
    <row r="68" spans="2:3" ht="12.75">
      <c r="B68" s="52"/>
      <c r="C68" s="52"/>
    </row>
    <row r="69" spans="2:3" ht="12.75">
      <c r="B69" s="52"/>
      <c r="C69" s="52"/>
    </row>
    <row r="70" spans="2:3" ht="12.75">
      <c r="B70" s="52"/>
      <c r="C70" s="52"/>
    </row>
    <row r="71" spans="2:3" ht="12.75">
      <c r="B71" s="52"/>
      <c r="C71" s="52"/>
    </row>
    <row r="72" spans="2:3" ht="12.75">
      <c r="B72" s="52"/>
      <c r="C72" s="52"/>
    </row>
    <row r="73" spans="2:3" ht="12.75">
      <c r="B73" s="52"/>
      <c r="C73" s="52"/>
    </row>
    <row r="74" spans="2:3" ht="12.75">
      <c r="B74" s="52"/>
      <c r="C74" s="5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1"/>
  <sheetViews>
    <sheetView showGridLines="0"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57421875" style="3" customWidth="1"/>
    <col min="2" max="2" width="3.421875" style="3" customWidth="1"/>
    <col min="3" max="4" width="18.7109375" style="3" customWidth="1"/>
    <col min="5" max="8" width="17.7109375" style="3" customWidth="1"/>
    <col min="9" max="10" width="17.00390625" style="3" customWidth="1"/>
    <col min="11" max="11" width="14.00390625" style="3" customWidth="1"/>
    <col min="12" max="12" width="15.8515625" style="3" customWidth="1"/>
    <col min="13" max="13" width="13.28125" style="3" customWidth="1"/>
    <col min="14" max="20" width="12.8515625" style="3" bestFit="1" customWidth="1"/>
    <col min="21" max="23" width="13.28125" style="3" bestFit="1" customWidth="1"/>
    <col min="24" max="28" width="12.8515625" style="3" bestFit="1" customWidth="1"/>
    <col min="29" max="16384" width="11.421875" style="3" customWidth="1"/>
  </cols>
  <sheetData>
    <row r="2" ht="12.75">
      <c r="B2" s="4" t="s">
        <v>82</v>
      </c>
    </row>
    <row r="5" s="2" customFormat="1" ht="12.75">
      <c r="B5" s="43" t="s">
        <v>32</v>
      </c>
    </row>
    <row r="6" spans="2:15" s="2" customFormat="1" ht="12.75">
      <c r="B6" s="8" t="s">
        <v>29</v>
      </c>
      <c r="C6" s="9"/>
      <c r="D6" s="27">
        <v>42736</v>
      </c>
      <c r="E6" s="28">
        <v>42767</v>
      </c>
      <c r="F6" s="28">
        <v>42795</v>
      </c>
      <c r="G6" s="28">
        <v>42826</v>
      </c>
      <c r="H6" s="28">
        <v>42856</v>
      </c>
      <c r="I6" s="28">
        <v>42887</v>
      </c>
      <c r="J6" s="3"/>
      <c r="K6" s="3"/>
      <c r="L6" s="3"/>
      <c r="M6" s="3"/>
      <c r="N6" s="3"/>
      <c r="O6" s="3"/>
    </row>
    <row r="7" spans="2:15" s="2" customFormat="1" ht="12.75">
      <c r="B7" s="5">
        <v>1</v>
      </c>
      <c r="C7" s="12" t="s">
        <v>0</v>
      </c>
      <c r="D7" s="16">
        <f>VLOOKUP($C7,'[1]Resumen Total SIC'!$B$4:$U$37,MATCH(D$6,'[1]Resumen Total SIC'!$B$3:$U$3,0),0)</f>
        <v>0</v>
      </c>
      <c r="E7" s="17">
        <f>VLOOKUP($C7,'[1]Resumen Total SIC'!$B$4:$U$37,MATCH(E$6,'[1]Resumen Total SIC'!$B$3:$U$3,0),0)</f>
        <v>0</v>
      </c>
      <c r="F7" s="17">
        <f>VLOOKUP($C7,'[1]Resumen Total SIC'!$B$4:$U$37,MATCH(F$6,'[1]Resumen Total SIC'!$B$3:$U$3,0),0)</f>
        <v>0</v>
      </c>
      <c r="G7" s="17">
        <f>VLOOKUP($C7,'[1]Resumen Total SIC'!$B$4:$U$37,MATCH(G$6,'[1]Resumen Total SIC'!$B$3:$U$3,0),0)</f>
        <v>0</v>
      </c>
      <c r="H7" s="17">
        <f>VLOOKUP($C7,'[1]Resumen Total SIC'!$B$4:$U$37,MATCH(H$6,'[1]Resumen Total SIC'!$B$3:$U$3,0),0)</f>
        <v>0</v>
      </c>
      <c r="I7" s="17">
        <f>VLOOKUP($C7,'[1]Resumen Total SIC'!$B$4:$U$37,MATCH(I$6,'[1]Resumen Total SIC'!$B$3:$U$3,0),0)</f>
        <v>0</v>
      </c>
      <c r="J7" s="3"/>
      <c r="K7" s="3"/>
      <c r="L7" s="3"/>
      <c r="M7" s="3"/>
      <c r="N7" s="3"/>
      <c r="O7" s="3"/>
    </row>
    <row r="8" spans="2:15" s="2" customFormat="1" ht="12.75">
      <c r="B8" s="6">
        <v>2</v>
      </c>
      <c r="C8" s="15" t="s">
        <v>1</v>
      </c>
      <c r="D8" s="16">
        <f>VLOOKUP($C8,'[1]Resumen Total SIC'!$B$4:$U$37,MATCH(D$6,'[1]Resumen Total SIC'!$B$3:$U$3,0),0)</f>
        <v>0</v>
      </c>
      <c r="E8" s="17">
        <f>VLOOKUP($C8,'[1]Resumen Total SIC'!$B$4:$U$37,MATCH(E$6,'[1]Resumen Total SIC'!$B$3:$U$3,0),0)</f>
        <v>0</v>
      </c>
      <c r="F8" s="17">
        <f>VLOOKUP($C8,'[1]Resumen Total SIC'!$B$4:$U$37,MATCH(F$6,'[1]Resumen Total SIC'!$B$3:$U$3,0),0)</f>
        <v>0</v>
      </c>
      <c r="G8" s="17">
        <f>VLOOKUP($C8,'[1]Resumen Total SIC'!$B$4:$U$37,MATCH(G$6,'[1]Resumen Total SIC'!$B$3:$U$3,0),0)</f>
        <v>0</v>
      </c>
      <c r="H8" s="17">
        <f>VLOOKUP($C8,'[1]Resumen Total SIC'!$B$4:$U$37,MATCH(H$6,'[1]Resumen Total SIC'!$B$3:$U$3,0),0)</f>
        <v>0</v>
      </c>
      <c r="I8" s="17">
        <f>VLOOKUP($C8,'[1]Resumen Total SIC'!$B$4:$U$37,MATCH(I$6,'[1]Resumen Total SIC'!$B$3:$U$3,0),0)</f>
        <v>0</v>
      </c>
      <c r="J8" s="3"/>
      <c r="K8" s="3"/>
      <c r="L8" s="3"/>
      <c r="M8" s="3"/>
      <c r="N8" s="3"/>
      <c r="O8" s="3"/>
    </row>
    <row r="9" spans="2:15" s="2" customFormat="1" ht="12.75">
      <c r="B9" s="6">
        <v>3</v>
      </c>
      <c r="C9" s="15" t="s">
        <v>2</v>
      </c>
      <c r="D9" s="16">
        <f>VLOOKUP($C9,'[1]Resumen Total SIC'!$B$4:$U$37,MATCH(D$6,'[1]Resumen Total SIC'!$B$3:$U$3,0),0)</f>
        <v>0</v>
      </c>
      <c r="E9" s="17">
        <f>VLOOKUP($C9,'[1]Resumen Total SIC'!$B$4:$U$37,MATCH(E$6,'[1]Resumen Total SIC'!$B$3:$U$3,0),0)</f>
        <v>0</v>
      </c>
      <c r="F9" s="17">
        <f>VLOOKUP($C9,'[1]Resumen Total SIC'!$B$4:$U$37,MATCH(F$6,'[1]Resumen Total SIC'!$B$3:$U$3,0),0)</f>
        <v>0</v>
      </c>
      <c r="G9" s="17">
        <f>VLOOKUP($C9,'[1]Resumen Total SIC'!$B$4:$U$37,MATCH(G$6,'[1]Resumen Total SIC'!$B$3:$U$3,0),0)</f>
        <v>0</v>
      </c>
      <c r="H9" s="17">
        <f>VLOOKUP($C9,'[1]Resumen Total SIC'!$B$4:$U$37,MATCH(H$6,'[1]Resumen Total SIC'!$B$3:$U$3,0),0)</f>
        <v>0</v>
      </c>
      <c r="I9" s="17">
        <f>VLOOKUP($C9,'[1]Resumen Total SIC'!$B$4:$U$37,MATCH(I$6,'[1]Resumen Total SIC'!$B$3:$U$3,0),0)</f>
        <v>0</v>
      </c>
      <c r="J9" s="3"/>
      <c r="K9" s="3"/>
      <c r="L9" s="3"/>
      <c r="M9" s="3"/>
      <c r="N9" s="3"/>
      <c r="O9" s="3"/>
    </row>
    <row r="10" spans="2:15" s="2" customFormat="1" ht="12.75">
      <c r="B10" s="6">
        <v>4</v>
      </c>
      <c r="C10" s="15" t="s">
        <v>3</v>
      </c>
      <c r="D10" s="16">
        <f>VLOOKUP($C10,'[1]Resumen Total SIC'!$B$4:$U$37,MATCH(D$6,'[1]Resumen Total SIC'!$B$3:$U$3,0),0)</f>
        <v>0</v>
      </c>
      <c r="E10" s="17">
        <f>VLOOKUP($C10,'[1]Resumen Total SIC'!$B$4:$U$37,MATCH(E$6,'[1]Resumen Total SIC'!$B$3:$U$3,0),0)</f>
        <v>0</v>
      </c>
      <c r="F10" s="17">
        <f>VLOOKUP($C10,'[1]Resumen Total SIC'!$B$4:$U$37,MATCH(F$6,'[1]Resumen Total SIC'!$B$3:$U$3,0),0)</f>
        <v>0</v>
      </c>
      <c r="G10" s="17">
        <f>VLOOKUP($C10,'[1]Resumen Total SIC'!$B$4:$U$37,MATCH(G$6,'[1]Resumen Total SIC'!$B$3:$U$3,0),0)</f>
        <v>0</v>
      </c>
      <c r="H10" s="17">
        <f>VLOOKUP($C10,'[1]Resumen Total SIC'!$B$4:$U$37,MATCH(H$6,'[1]Resumen Total SIC'!$B$3:$U$3,0),0)</f>
        <v>0</v>
      </c>
      <c r="I10" s="17">
        <f>VLOOKUP($C10,'[1]Resumen Total SIC'!$B$4:$U$37,MATCH(I$6,'[1]Resumen Total SIC'!$B$3:$U$3,0),0)</f>
        <v>0</v>
      </c>
      <c r="J10" s="3"/>
      <c r="K10" s="3"/>
      <c r="L10" s="3"/>
      <c r="M10" s="3"/>
      <c r="N10" s="3"/>
      <c r="O10" s="3"/>
    </row>
    <row r="11" spans="2:15" s="2" customFormat="1" ht="12.75">
      <c r="B11" s="6">
        <v>5</v>
      </c>
      <c r="C11" s="15" t="s">
        <v>27</v>
      </c>
      <c r="D11" s="16">
        <f>VLOOKUP($C11,'[1]Resumen Total SIC'!$B$4:$U$37,MATCH(D$6,'[1]Resumen Total SIC'!$B$3:$U$3,0),0)</f>
        <v>-655200.8272360507</v>
      </c>
      <c r="E11" s="17">
        <f>VLOOKUP($C11,'[1]Resumen Total SIC'!$B$4:$U$37,MATCH(E$6,'[1]Resumen Total SIC'!$B$3:$U$3,0),0)</f>
        <v>382055.39426465466</v>
      </c>
      <c r="F11" s="17">
        <f>VLOOKUP($C11,'[1]Resumen Total SIC'!$B$4:$U$37,MATCH(F$6,'[1]Resumen Total SIC'!$B$3:$U$3,0),0)</f>
        <v>13442.720252978575</v>
      </c>
      <c r="G11" s="17">
        <f>VLOOKUP($C11,'[1]Resumen Total SIC'!$B$4:$U$37,MATCH(G$6,'[1]Resumen Total SIC'!$B$3:$U$3,0),0)</f>
        <v>257058.5773811118</v>
      </c>
      <c r="H11" s="17">
        <f>VLOOKUP($C11,'[1]Resumen Total SIC'!$B$4:$U$37,MATCH(H$6,'[1]Resumen Total SIC'!$B$3:$U$3,0),0)</f>
        <v>156785.28123330273</v>
      </c>
      <c r="I11" s="17">
        <f>VLOOKUP($C11,'[1]Resumen Total SIC'!$B$4:$U$37,MATCH(I$6,'[1]Resumen Total SIC'!$B$3:$U$3,0),0)</f>
        <v>240818.05826129744</v>
      </c>
      <c r="J11" s="3"/>
      <c r="K11" s="3"/>
      <c r="L11" s="3"/>
      <c r="M11" s="3"/>
      <c r="N11" s="3"/>
      <c r="O11" s="3"/>
    </row>
    <row r="12" spans="2:15" s="2" customFormat="1" ht="12.75">
      <c r="B12" s="6">
        <v>6</v>
      </c>
      <c r="C12" s="15" t="s">
        <v>58</v>
      </c>
      <c r="D12" s="16">
        <f>VLOOKUP($C12,'[1]Resumen Total SIC'!$B$4:$U$37,MATCH(D$6,'[1]Resumen Total SIC'!$B$3:$U$3,0),0)</f>
        <v>0</v>
      </c>
      <c r="E12" s="17">
        <f>VLOOKUP($C12,'[1]Resumen Total SIC'!$B$4:$U$37,MATCH(E$6,'[1]Resumen Total SIC'!$B$3:$U$3,0),0)</f>
        <v>0</v>
      </c>
      <c r="F12" s="17">
        <f>VLOOKUP($C12,'[1]Resumen Total SIC'!$B$4:$U$37,MATCH(F$6,'[1]Resumen Total SIC'!$B$3:$U$3,0),0)</f>
        <v>0</v>
      </c>
      <c r="G12" s="17">
        <f>VLOOKUP($C12,'[1]Resumen Total SIC'!$B$4:$U$37,MATCH(G$6,'[1]Resumen Total SIC'!$B$3:$U$3,0),0)</f>
        <v>0</v>
      </c>
      <c r="H12" s="17">
        <f>VLOOKUP($C12,'[1]Resumen Total SIC'!$B$4:$U$37,MATCH(H$6,'[1]Resumen Total SIC'!$B$3:$U$3,0),0)</f>
        <v>0</v>
      </c>
      <c r="I12" s="17">
        <f>VLOOKUP($C12,'[1]Resumen Total SIC'!$B$4:$U$37,MATCH(I$6,'[1]Resumen Total SIC'!$B$3:$U$3,0),0)</f>
        <v>0</v>
      </c>
      <c r="J12" s="3"/>
      <c r="K12" s="3"/>
      <c r="L12" s="3"/>
      <c r="M12" s="3"/>
      <c r="N12" s="3"/>
      <c r="O12" s="3"/>
    </row>
    <row r="13" spans="2:15" s="2" customFormat="1" ht="12.75">
      <c r="B13" s="6">
        <v>7</v>
      </c>
      <c r="C13" s="15" t="s">
        <v>4</v>
      </c>
      <c r="D13" s="16">
        <f>VLOOKUP($C13,'[1]Resumen Total SIC'!$B$4:$U$37,MATCH(D$6,'[1]Resumen Total SIC'!$B$3:$U$3,0),0)</f>
        <v>-10901.259203459145</v>
      </c>
      <c r="E13" s="17">
        <f>VLOOKUP($C13,'[1]Resumen Total SIC'!$B$4:$U$37,MATCH(E$6,'[1]Resumen Total SIC'!$B$3:$U$3,0),0)</f>
        <v>-3962.1665899019727</v>
      </c>
      <c r="F13" s="17">
        <f>VLOOKUP($C13,'[1]Resumen Total SIC'!$B$4:$U$37,MATCH(F$6,'[1]Resumen Total SIC'!$B$3:$U$3,0),0)</f>
        <v>36883.332040160596</v>
      </c>
      <c r="G13" s="17">
        <f>VLOOKUP($C13,'[1]Resumen Total SIC'!$B$4:$U$37,MATCH(G$6,'[1]Resumen Total SIC'!$B$3:$U$3,0),0)</f>
        <v>120.38636726031248</v>
      </c>
      <c r="H13" s="17">
        <f>VLOOKUP($C13,'[1]Resumen Total SIC'!$B$4:$U$37,MATCH(H$6,'[1]Resumen Total SIC'!$B$3:$U$3,0),0)</f>
        <v>20023.754383773732</v>
      </c>
      <c r="I13" s="17">
        <f>VLOOKUP($C13,'[1]Resumen Total SIC'!$B$4:$U$37,MATCH(I$6,'[1]Resumen Total SIC'!$B$3:$U$3,0),0)</f>
        <v>10676.482152176999</v>
      </c>
      <c r="J13" s="3"/>
      <c r="K13" s="3"/>
      <c r="L13" s="3"/>
      <c r="M13" s="3"/>
      <c r="N13" s="3"/>
      <c r="O13" s="3"/>
    </row>
    <row r="14" spans="2:15" s="2" customFormat="1" ht="12.75">
      <c r="B14" s="6">
        <v>8</v>
      </c>
      <c r="C14" s="15" t="s">
        <v>5</v>
      </c>
      <c r="D14" s="16">
        <f>VLOOKUP($C14,'[1]Resumen Total SIC'!$B$4:$U$37,MATCH(D$6,'[1]Resumen Total SIC'!$B$3:$U$3,0),0)</f>
        <v>25693.900877812892</v>
      </c>
      <c r="E14" s="17">
        <f>VLOOKUP($C14,'[1]Resumen Total SIC'!$B$4:$U$37,MATCH(E$6,'[1]Resumen Total SIC'!$B$3:$U$3,0),0)</f>
        <v>-1546.0938198989093</v>
      </c>
      <c r="F14" s="17">
        <f>VLOOKUP($C14,'[1]Resumen Total SIC'!$B$4:$U$37,MATCH(F$6,'[1]Resumen Total SIC'!$B$3:$U$3,0),0)</f>
        <v>627.3834900583755</v>
      </c>
      <c r="G14" s="17">
        <f>VLOOKUP($C14,'[1]Resumen Total SIC'!$B$4:$U$37,MATCH(G$6,'[1]Resumen Total SIC'!$B$3:$U$3,0),0)</f>
        <v>-505.4338621969169</v>
      </c>
      <c r="H14" s="17">
        <f>VLOOKUP($C14,'[1]Resumen Total SIC'!$B$4:$U$37,MATCH(H$6,'[1]Resumen Total SIC'!$B$3:$U$3,0),0)</f>
        <v>-1802.3445654383747</v>
      </c>
      <c r="I14" s="17">
        <f>VLOOKUP($C14,'[1]Resumen Total SIC'!$B$4:$U$37,MATCH(I$6,'[1]Resumen Total SIC'!$B$3:$U$3,0),0)</f>
        <v>453.3976086779725</v>
      </c>
      <c r="J14" s="3"/>
      <c r="K14" s="3"/>
      <c r="L14" s="3"/>
      <c r="M14" s="3"/>
      <c r="N14" s="3"/>
      <c r="O14" s="3"/>
    </row>
    <row r="15" spans="2:15" s="2" customFormat="1" ht="12.75">
      <c r="B15" s="6">
        <v>9</v>
      </c>
      <c r="C15" s="15" t="s">
        <v>6</v>
      </c>
      <c r="D15" s="16">
        <f>VLOOKUP($C15,'[1]Resumen Total SIC'!$B$4:$U$37,MATCH(D$6,'[1]Resumen Total SIC'!$B$3:$U$3,0),0)</f>
        <v>0</v>
      </c>
      <c r="E15" s="17">
        <f>VLOOKUP($C15,'[1]Resumen Total SIC'!$B$4:$U$37,MATCH(E$6,'[1]Resumen Total SIC'!$B$3:$U$3,0),0)</f>
        <v>0</v>
      </c>
      <c r="F15" s="17">
        <f>VLOOKUP($C15,'[1]Resumen Total SIC'!$B$4:$U$37,MATCH(F$6,'[1]Resumen Total SIC'!$B$3:$U$3,0),0)</f>
        <v>0</v>
      </c>
      <c r="G15" s="17">
        <f>VLOOKUP($C15,'[1]Resumen Total SIC'!$B$4:$U$37,MATCH(G$6,'[1]Resumen Total SIC'!$B$3:$U$3,0),0)</f>
        <v>0</v>
      </c>
      <c r="H15" s="17">
        <f>VLOOKUP($C15,'[1]Resumen Total SIC'!$B$4:$U$37,MATCH(H$6,'[1]Resumen Total SIC'!$B$3:$U$3,0),0)</f>
        <v>0</v>
      </c>
      <c r="I15" s="17">
        <f>VLOOKUP($C15,'[1]Resumen Total SIC'!$B$4:$U$37,MATCH(I$6,'[1]Resumen Total SIC'!$B$3:$U$3,0),0)</f>
        <v>0</v>
      </c>
      <c r="J15" s="3"/>
      <c r="K15" s="3"/>
      <c r="L15" s="3"/>
      <c r="M15" s="3"/>
      <c r="N15" s="3"/>
      <c r="O15" s="3"/>
    </row>
    <row r="16" spans="2:15" s="2" customFormat="1" ht="12.75">
      <c r="B16" s="6">
        <v>10</v>
      </c>
      <c r="C16" s="15" t="s">
        <v>7</v>
      </c>
      <c r="D16" s="16">
        <f>VLOOKUP($C16,'[1]Resumen Total SIC'!$B$4:$U$37,MATCH(D$6,'[1]Resumen Total SIC'!$B$3:$U$3,0),0)</f>
        <v>0</v>
      </c>
      <c r="E16" s="17">
        <f>VLOOKUP($C16,'[1]Resumen Total SIC'!$B$4:$U$37,MATCH(E$6,'[1]Resumen Total SIC'!$B$3:$U$3,0),0)</f>
        <v>0</v>
      </c>
      <c r="F16" s="17">
        <f>VLOOKUP($C16,'[1]Resumen Total SIC'!$B$4:$U$37,MATCH(F$6,'[1]Resumen Total SIC'!$B$3:$U$3,0),0)</f>
        <v>0</v>
      </c>
      <c r="G16" s="17">
        <f>VLOOKUP($C16,'[1]Resumen Total SIC'!$B$4:$U$37,MATCH(G$6,'[1]Resumen Total SIC'!$B$3:$U$3,0),0)</f>
        <v>0</v>
      </c>
      <c r="H16" s="17">
        <f>VLOOKUP($C16,'[1]Resumen Total SIC'!$B$4:$U$37,MATCH(H$6,'[1]Resumen Total SIC'!$B$3:$U$3,0),0)</f>
        <v>0</v>
      </c>
      <c r="I16" s="17">
        <f>VLOOKUP($C16,'[1]Resumen Total SIC'!$B$4:$U$37,MATCH(I$6,'[1]Resumen Total SIC'!$B$3:$U$3,0),0)</f>
        <v>0</v>
      </c>
      <c r="J16" s="3"/>
      <c r="K16" s="3"/>
      <c r="L16" s="3"/>
      <c r="M16" s="3"/>
      <c r="N16" s="3"/>
      <c r="O16" s="3"/>
    </row>
    <row r="17" spans="2:15" s="2" customFormat="1" ht="12.75">
      <c r="B17" s="6">
        <v>11</v>
      </c>
      <c r="C17" s="15" t="s">
        <v>8</v>
      </c>
      <c r="D17" s="16">
        <f>VLOOKUP($C17,'[1]Resumen Total SIC'!$B$4:$U$37,MATCH(D$6,'[1]Resumen Total SIC'!$B$3:$U$3,0),0)</f>
        <v>2555.936192966971</v>
      </c>
      <c r="E17" s="17">
        <f>VLOOKUP($C17,'[1]Resumen Total SIC'!$B$4:$U$37,MATCH(E$6,'[1]Resumen Total SIC'!$B$3:$U$3,0),0)</f>
        <v>2938.2483733980785</v>
      </c>
      <c r="F17" s="17">
        <f>VLOOKUP($C17,'[1]Resumen Total SIC'!$B$4:$U$37,MATCH(F$6,'[1]Resumen Total SIC'!$B$3:$U$3,0),0)</f>
        <v>28663.29745580953</v>
      </c>
      <c r="G17" s="17">
        <f>VLOOKUP($C17,'[1]Resumen Total SIC'!$B$4:$U$37,MATCH(G$6,'[1]Resumen Total SIC'!$B$3:$U$3,0),0)</f>
        <v>975.1272506292706</v>
      </c>
      <c r="H17" s="17">
        <f>VLOOKUP($C17,'[1]Resumen Total SIC'!$B$4:$U$37,MATCH(H$6,'[1]Resumen Total SIC'!$B$3:$U$3,0),0)</f>
        <v>24635.112877199314</v>
      </c>
      <c r="I17" s="17">
        <f>VLOOKUP($C17,'[1]Resumen Total SIC'!$B$4:$U$37,MATCH(I$6,'[1]Resumen Total SIC'!$B$3:$U$3,0),0)</f>
        <v>23057.62722890117</v>
      </c>
      <c r="J17" s="3"/>
      <c r="K17" s="3"/>
      <c r="L17" s="3"/>
      <c r="M17" s="3"/>
      <c r="N17" s="3"/>
      <c r="O17" s="3"/>
    </row>
    <row r="18" spans="2:15" s="2" customFormat="1" ht="12.75">
      <c r="B18" s="6">
        <v>12</v>
      </c>
      <c r="C18" s="15" t="s">
        <v>9</v>
      </c>
      <c r="D18" s="16">
        <f>VLOOKUP($C18,'[1]Resumen Total SIC'!$B$4:$U$37,MATCH(D$6,'[1]Resumen Total SIC'!$B$3:$U$3,0),0)</f>
        <v>-21737.77476896004</v>
      </c>
      <c r="E18" s="17">
        <f>VLOOKUP($C18,'[1]Resumen Total SIC'!$B$4:$U$37,MATCH(E$6,'[1]Resumen Total SIC'!$B$3:$U$3,0),0)</f>
        <v>49208.066214547325</v>
      </c>
      <c r="F18" s="17">
        <f>VLOOKUP($C18,'[1]Resumen Total SIC'!$B$4:$U$37,MATCH(F$6,'[1]Resumen Total SIC'!$B$3:$U$3,0),0)</f>
        <v>-445.35271216644617</v>
      </c>
      <c r="G18" s="17">
        <f>VLOOKUP($C18,'[1]Resumen Total SIC'!$B$4:$U$37,MATCH(G$6,'[1]Resumen Total SIC'!$B$3:$U$3,0),0)</f>
        <v>904.1439689517197</v>
      </c>
      <c r="H18" s="17">
        <f>VLOOKUP($C18,'[1]Resumen Total SIC'!$B$4:$U$37,MATCH(H$6,'[1]Resumen Total SIC'!$B$3:$U$3,0),0)</f>
        <v>33.492807953765286</v>
      </c>
      <c r="I18" s="17">
        <f>VLOOKUP($C18,'[1]Resumen Total SIC'!$B$4:$U$37,MATCH(I$6,'[1]Resumen Total SIC'!$B$3:$U$3,0),0)</f>
        <v>4053.391722499673</v>
      </c>
      <c r="J18" s="3"/>
      <c r="K18" s="3"/>
      <c r="L18" s="3"/>
      <c r="M18" s="3"/>
      <c r="N18" s="3"/>
      <c r="O18" s="3"/>
    </row>
    <row r="19" spans="2:15" s="2" customFormat="1" ht="12.75">
      <c r="B19" s="6">
        <v>13</v>
      </c>
      <c r="C19" s="15" t="s">
        <v>10</v>
      </c>
      <c r="D19" s="16">
        <f>VLOOKUP($C19,'[1]Resumen Total SIC'!$B$4:$U$37,MATCH(D$6,'[1]Resumen Total SIC'!$B$3:$U$3,0),0)</f>
        <v>-42.478997</v>
      </c>
      <c r="E19" s="17">
        <f>VLOOKUP($C19,'[1]Resumen Total SIC'!$B$4:$U$37,MATCH(E$6,'[1]Resumen Total SIC'!$B$3:$U$3,0),0)</f>
        <v>-35.38229631767199</v>
      </c>
      <c r="F19" s="17">
        <f>VLOOKUP($C19,'[1]Resumen Total SIC'!$B$4:$U$37,MATCH(F$6,'[1]Resumen Total SIC'!$B$3:$U$3,0),0)</f>
        <v>0</v>
      </c>
      <c r="G19" s="17">
        <f>VLOOKUP($C19,'[1]Resumen Total SIC'!$B$4:$U$37,MATCH(G$6,'[1]Resumen Total SIC'!$B$3:$U$3,0),0)</f>
        <v>0</v>
      </c>
      <c r="H19" s="17">
        <f>VLOOKUP($C19,'[1]Resumen Total SIC'!$B$4:$U$37,MATCH(H$6,'[1]Resumen Total SIC'!$B$3:$U$3,0),0)</f>
        <v>0</v>
      </c>
      <c r="I19" s="17">
        <f>VLOOKUP($C19,'[1]Resumen Total SIC'!$B$4:$U$37,MATCH(I$6,'[1]Resumen Total SIC'!$B$3:$U$3,0),0)</f>
        <v>0</v>
      </c>
      <c r="J19" s="3"/>
      <c r="K19" s="3"/>
      <c r="L19" s="3"/>
      <c r="M19" s="3"/>
      <c r="N19" s="3"/>
      <c r="O19" s="3"/>
    </row>
    <row r="20" spans="2:15" s="2" customFormat="1" ht="12.75">
      <c r="B20" s="6">
        <v>14</v>
      </c>
      <c r="C20" s="15" t="s">
        <v>11</v>
      </c>
      <c r="D20" s="16">
        <f>VLOOKUP($C20,'[1]Resumen Total SIC'!$B$4:$U$37,MATCH(D$6,'[1]Resumen Total SIC'!$B$3:$U$3,0),0)</f>
        <v>0</v>
      </c>
      <c r="E20" s="17">
        <f>VLOOKUP($C20,'[1]Resumen Total SIC'!$B$4:$U$37,MATCH(E$6,'[1]Resumen Total SIC'!$B$3:$U$3,0),0)</f>
        <v>0</v>
      </c>
      <c r="F20" s="17">
        <f>VLOOKUP($C20,'[1]Resumen Total SIC'!$B$4:$U$37,MATCH(F$6,'[1]Resumen Total SIC'!$B$3:$U$3,0),0)</f>
        <v>0</v>
      </c>
      <c r="G20" s="17">
        <f>VLOOKUP($C20,'[1]Resumen Total SIC'!$B$4:$U$37,MATCH(G$6,'[1]Resumen Total SIC'!$B$3:$U$3,0),0)</f>
        <v>0</v>
      </c>
      <c r="H20" s="17">
        <f>VLOOKUP($C20,'[1]Resumen Total SIC'!$B$4:$U$37,MATCH(H$6,'[1]Resumen Total SIC'!$B$3:$U$3,0),0)</f>
        <v>0</v>
      </c>
      <c r="I20" s="17">
        <f>VLOOKUP($C20,'[1]Resumen Total SIC'!$B$4:$U$37,MATCH(I$6,'[1]Resumen Total SIC'!$B$3:$U$3,0),0)</f>
        <v>0</v>
      </c>
      <c r="J20" s="3"/>
      <c r="K20" s="3"/>
      <c r="L20" s="3"/>
      <c r="M20" s="3"/>
      <c r="N20" s="3"/>
      <c r="O20" s="3"/>
    </row>
    <row r="21" spans="2:15" s="2" customFormat="1" ht="12.75">
      <c r="B21" s="6">
        <v>15</v>
      </c>
      <c r="C21" s="15" t="s">
        <v>12</v>
      </c>
      <c r="D21" s="16">
        <f>VLOOKUP($C21,'[1]Resumen Total SIC'!$B$4:$U$37,MATCH(D$6,'[1]Resumen Total SIC'!$B$3:$U$3,0),0)</f>
        <v>0</v>
      </c>
      <c r="E21" s="17">
        <f>VLOOKUP($C21,'[1]Resumen Total SIC'!$B$4:$U$37,MATCH(E$6,'[1]Resumen Total SIC'!$B$3:$U$3,0),0)</f>
        <v>0</v>
      </c>
      <c r="F21" s="17">
        <f>VLOOKUP($C21,'[1]Resumen Total SIC'!$B$4:$U$37,MATCH(F$6,'[1]Resumen Total SIC'!$B$3:$U$3,0),0)</f>
        <v>0</v>
      </c>
      <c r="G21" s="17">
        <f>VLOOKUP($C21,'[1]Resumen Total SIC'!$B$4:$U$37,MATCH(G$6,'[1]Resumen Total SIC'!$B$3:$U$3,0),0)</f>
        <v>0</v>
      </c>
      <c r="H21" s="17">
        <f>VLOOKUP($C21,'[1]Resumen Total SIC'!$B$4:$U$37,MATCH(H$6,'[1]Resumen Total SIC'!$B$3:$U$3,0),0)</f>
        <v>0</v>
      </c>
      <c r="I21" s="17">
        <f>VLOOKUP($C21,'[1]Resumen Total SIC'!$B$4:$U$37,MATCH(I$6,'[1]Resumen Total SIC'!$B$3:$U$3,0),0)</f>
        <v>0</v>
      </c>
      <c r="J21" s="3"/>
      <c r="K21" s="3"/>
      <c r="L21" s="3"/>
      <c r="M21" s="3"/>
      <c r="N21" s="3"/>
      <c r="O21" s="3"/>
    </row>
    <row r="22" spans="2:15" s="2" customFormat="1" ht="12.75">
      <c r="B22" s="6">
        <v>16</v>
      </c>
      <c r="C22" s="15" t="s">
        <v>13</v>
      </c>
      <c r="D22" s="16">
        <f>VLOOKUP($C22,'[1]Resumen Total SIC'!$B$4:$U$37,MATCH(D$6,'[1]Resumen Total SIC'!$B$3:$U$3,0),0)</f>
        <v>0</v>
      </c>
      <c r="E22" s="17">
        <f>VLOOKUP($C22,'[1]Resumen Total SIC'!$B$4:$U$37,MATCH(E$6,'[1]Resumen Total SIC'!$B$3:$U$3,0),0)</f>
        <v>0</v>
      </c>
      <c r="F22" s="17">
        <f>VLOOKUP($C22,'[1]Resumen Total SIC'!$B$4:$U$37,MATCH(F$6,'[1]Resumen Total SIC'!$B$3:$U$3,0),0)</f>
        <v>0</v>
      </c>
      <c r="G22" s="17">
        <f>VLOOKUP($C22,'[1]Resumen Total SIC'!$B$4:$U$37,MATCH(G$6,'[1]Resumen Total SIC'!$B$3:$U$3,0),0)</f>
        <v>0</v>
      </c>
      <c r="H22" s="17">
        <f>VLOOKUP($C22,'[1]Resumen Total SIC'!$B$4:$U$37,MATCH(H$6,'[1]Resumen Total SIC'!$B$3:$U$3,0),0)</f>
        <v>0</v>
      </c>
      <c r="I22" s="17">
        <f>VLOOKUP($C22,'[1]Resumen Total SIC'!$B$4:$U$37,MATCH(I$6,'[1]Resumen Total SIC'!$B$3:$U$3,0),0)</f>
        <v>0</v>
      </c>
      <c r="J22" s="3"/>
      <c r="K22" s="3"/>
      <c r="L22" s="3"/>
      <c r="M22" s="3"/>
      <c r="N22" s="3"/>
      <c r="O22" s="3"/>
    </row>
    <row r="23" spans="2:15" s="2" customFormat="1" ht="12.75">
      <c r="B23" s="6">
        <v>17</v>
      </c>
      <c r="C23" s="15" t="s">
        <v>14</v>
      </c>
      <c r="D23" s="16">
        <f>VLOOKUP($C23,'[1]Resumen Total SIC'!$B$4:$U$37,MATCH(D$6,'[1]Resumen Total SIC'!$B$3:$U$3,0),0)</f>
        <v>0</v>
      </c>
      <c r="E23" s="17">
        <f>VLOOKUP($C23,'[1]Resumen Total SIC'!$B$4:$U$37,MATCH(E$6,'[1]Resumen Total SIC'!$B$3:$U$3,0),0)</f>
        <v>0</v>
      </c>
      <c r="F23" s="17">
        <f>VLOOKUP($C23,'[1]Resumen Total SIC'!$B$4:$U$37,MATCH(F$6,'[1]Resumen Total SIC'!$B$3:$U$3,0),0)</f>
        <v>0</v>
      </c>
      <c r="G23" s="17">
        <f>VLOOKUP($C23,'[1]Resumen Total SIC'!$B$4:$U$37,MATCH(G$6,'[1]Resumen Total SIC'!$B$3:$U$3,0),0)</f>
        <v>0</v>
      </c>
      <c r="H23" s="17">
        <f>VLOOKUP($C23,'[1]Resumen Total SIC'!$B$4:$U$37,MATCH(H$6,'[1]Resumen Total SIC'!$B$3:$U$3,0),0)</f>
        <v>0</v>
      </c>
      <c r="I23" s="17">
        <f>VLOOKUP($C23,'[1]Resumen Total SIC'!$B$4:$U$37,MATCH(I$6,'[1]Resumen Total SIC'!$B$3:$U$3,0),0)</f>
        <v>0</v>
      </c>
      <c r="J23" s="3"/>
      <c r="K23" s="3"/>
      <c r="L23" s="3"/>
      <c r="M23" s="3"/>
      <c r="N23" s="3"/>
      <c r="O23" s="3"/>
    </row>
    <row r="24" spans="2:15" s="2" customFormat="1" ht="12.75">
      <c r="B24" s="6">
        <v>18</v>
      </c>
      <c r="C24" s="15" t="s">
        <v>15</v>
      </c>
      <c r="D24" s="16">
        <f>VLOOKUP($C24,'[1]Resumen Total SIC'!$B$4:$U$37,MATCH(D$6,'[1]Resumen Total SIC'!$B$3:$U$3,0),0)</f>
        <v>0</v>
      </c>
      <c r="E24" s="17">
        <f>VLOOKUP($C24,'[1]Resumen Total SIC'!$B$4:$U$37,MATCH(E$6,'[1]Resumen Total SIC'!$B$3:$U$3,0),0)</f>
        <v>0</v>
      </c>
      <c r="F24" s="17">
        <f>VLOOKUP($C24,'[1]Resumen Total SIC'!$B$4:$U$37,MATCH(F$6,'[1]Resumen Total SIC'!$B$3:$U$3,0),0)</f>
        <v>0</v>
      </c>
      <c r="G24" s="17">
        <f>VLOOKUP($C24,'[1]Resumen Total SIC'!$B$4:$U$37,MATCH(G$6,'[1]Resumen Total SIC'!$B$3:$U$3,0),0)</f>
        <v>0</v>
      </c>
      <c r="H24" s="17">
        <f>VLOOKUP($C24,'[1]Resumen Total SIC'!$B$4:$U$37,MATCH(H$6,'[1]Resumen Total SIC'!$B$3:$U$3,0),0)</f>
        <v>0</v>
      </c>
      <c r="I24" s="17">
        <f>VLOOKUP($C24,'[1]Resumen Total SIC'!$B$4:$U$37,MATCH(I$6,'[1]Resumen Total SIC'!$B$3:$U$3,0),0)</f>
        <v>0</v>
      </c>
      <c r="J24" s="3"/>
      <c r="K24" s="3"/>
      <c r="L24" s="3"/>
      <c r="M24" s="3"/>
      <c r="N24" s="3"/>
      <c r="O24" s="3"/>
    </row>
    <row r="25" spans="2:15" s="2" customFormat="1" ht="12.75">
      <c r="B25" s="6">
        <v>19</v>
      </c>
      <c r="C25" s="15" t="s">
        <v>16</v>
      </c>
      <c r="D25" s="16">
        <f>VLOOKUP($C25,'[1]Resumen Total SIC'!$B$4:$U$37,MATCH(D$6,'[1]Resumen Total SIC'!$B$3:$U$3,0),0)</f>
        <v>0</v>
      </c>
      <c r="E25" s="17">
        <f>VLOOKUP($C25,'[1]Resumen Total SIC'!$B$4:$U$37,MATCH(E$6,'[1]Resumen Total SIC'!$B$3:$U$3,0),0)</f>
        <v>0</v>
      </c>
      <c r="F25" s="17">
        <f>VLOOKUP($C25,'[1]Resumen Total SIC'!$B$4:$U$37,MATCH(F$6,'[1]Resumen Total SIC'!$B$3:$U$3,0),0)</f>
        <v>0</v>
      </c>
      <c r="G25" s="17">
        <f>VLOOKUP($C25,'[1]Resumen Total SIC'!$B$4:$U$37,MATCH(G$6,'[1]Resumen Total SIC'!$B$3:$U$3,0),0)</f>
        <v>0</v>
      </c>
      <c r="H25" s="17">
        <f>VLOOKUP($C25,'[1]Resumen Total SIC'!$B$4:$U$37,MATCH(H$6,'[1]Resumen Total SIC'!$B$3:$U$3,0),0)</f>
        <v>0</v>
      </c>
      <c r="I25" s="17">
        <f>VLOOKUP($C25,'[1]Resumen Total SIC'!$B$4:$U$37,MATCH(I$6,'[1]Resumen Total SIC'!$B$3:$U$3,0),0)</f>
        <v>0</v>
      </c>
      <c r="J25" s="3"/>
      <c r="K25" s="3"/>
      <c r="L25" s="3"/>
      <c r="M25" s="3"/>
      <c r="N25" s="3"/>
      <c r="O25" s="3"/>
    </row>
    <row r="26" spans="2:15" s="2" customFormat="1" ht="12.75">
      <c r="B26" s="6">
        <v>20</v>
      </c>
      <c r="C26" s="15" t="s">
        <v>17</v>
      </c>
      <c r="D26" s="16">
        <f>VLOOKUP($C26,'[1]Resumen Total SIC'!$B$4:$U$37,MATCH(D$6,'[1]Resumen Total SIC'!$B$3:$U$3,0),0)</f>
        <v>0</v>
      </c>
      <c r="E26" s="17">
        <f>VLOOKUP($C26,'[1]Resumen Total SIC'!$B$4:$U$37,MATCH(E$6,'[1]Resumen Total SIC'!$B$3:$U$3,0),0)</f>
        <v>0</v>
      </c>
      <c r="F26" s="17">
        <f>VLOOKUP($C26,'[1]Resumen Total SIC'!$B$4:$U$37,MATCH(F$6,'[1]Resumen Total SIC'!$B$3:$U$3,0),0)</f>
        <v>0</v>
      </c>
      <c r="G26" s="17">
        <f>VLOOKUP($C26,'[1]Resumen Total SIC'!$B$4:$U$37,MATCH(G$6,'[1]Resumen Total SIC'!$B$3:$U$3,0),0)</f>
        <v>0</v>
      </c>
      <c r="H26" s="17">
        <f>VLOOKUP($C26,'[1]Resumen Total SIC'!$B$4:$U$37,MATCH(H$6,'[1]Resumen Total SIC'!$B$3:$U$3,0),0)</f>
        <v>0</v>
      </c>
      <c r="I26" s="17">
        <f>VLOOKUP($C26,'[1]Resumen Total SIC'!$B$4:$U$37,MATCH(I$6,'[1]Resumen Total SIC'!$B$3:$U$3,0),0)</f>
        <v>0</v>
      </c>
      <c r="J26" s="3"/>
      <c r="K26" s="3"/>
      <c r="L26" s="3"/>
      <c r="M26" s="3"/>
      <c r="N26" s="3"/>
      <c r="O26" s="3"/>
    </row>
    <row r="27" spans="2:15" s="2" customFormat="1" ht="12.75">
      <c r="B27" s="6">
        <v>21</v>
      </c>
      <c r="C27" s="15" t="s">
        <v>18</v>
      </c>
      <c r="D27" s="16">
        <f>VLOOKUP($C27,'[1]Resumen Total SIC'!$B$4:$U$37,MATCH(D$6,'[1]Resumen Total SIC'!$B$3:$U$3,0),0)</f>
        <v>0</v>
      </c>
      <c r="E27" s="17">
        <f>VLOOKUP($C27,'[1]Resumen Total SIC'!$B$4:$U$37,MATCH(E$6,'[1]Resumen Total SIC'!$B$3:$U$3,0),0)</f>
        <v>0</v>
      </c>
      <c r="F27" s="17">
        <f>VLOOKUP($C27,'[1]Resumen Total SIC'!$B$4:$U$37,MATCH(F$6,'[1]Resumen Total SIC'!$B$3:$U$3,0),0)</f>
        <v>0</v>
      </c>
      <c r="G27" s="17">
        <f>VLOOKUP($C27,'[1]Resumen Total SIC'!$B$4:$U$37,MATCH(G$6,'[1]Resumen Total SIC'!$B$3:$U$3,0),0)</f>
        <v>0</v>
      </c>
      <c r="H27" s="17">
        <f>VLOOKUP($C27,'[1]Resumen Total SIC'!$B$4:$U$37,MATCH(H$6,'[1]Resumen Total SIC'!$B$3:$U$3,0),0)</f>
        <v>0</v>
      </c>
      <c r="I27" s="17">
        <f>VLOOKUP($C27,'[1]Resumen Total SIC'!$B$4:$U$37,MATCH(I$6,'[1]Resumen Total SIC'!$B$3:$U$3,0),0)</f>
        <v>0</v>
      </c>
      <c r="J27" s="3"/>
      <c r="K27" s="3"/>
      <c r="L27" s="3"/>
      <c r="M27" s="3"/>
      <c r="N27" s="3"/>
      <c r="O27" s="3"/>
    </row>
    <row r="28" spans="2:15" s="2" customFormat="1" ht="12.75">
      <c r="B28" s="6">
        <v>22</v>
      </c>
      <c r="C28" s="15" t="s">
        <v>59</v>
      </c>
      <c r="D28" s="16">
        <f>VLOOKUP($C28,'[1]Resumen Total SIC'!$B$4:$U$37,MATCH(D$6,'[1]Resumen Total SIC'!$B$3:$U$3,0),0)</f>
        <v>0</v>
      </c>
      <c r="E28" s="17">
        <f>VLOOKUP($C28,'[1]Resumen Total SIC'!$B$4:$U$37,MATCH(E$6,'[1]Resumen Total SIC'!$B$3:$U$3,0),0)</f>
        <v>0</v>
      </c>
      <c r="F28" s="17">
        <f>VLOOKUP($C28,'[1]Resumen Total SIC'!$B$4:$U$37,MATCH(F$6,'[1]Resumen Total SIC'!$B$3:$U$3,0),0)</f>
        <v>0</v>
      </c>
      <c r="G28" s="17">
        <f>VLOOKUP($C28,'[1]Resumen Total SIC'!$B$4:$U$37,MATCH(G$6,'[1]Resumen Total SIC'!$B$3:$U$3,0),0)</f>
        <v>0</v>
      </c>
      <c r="H28" s="17">
        <f>VLOOKUP($C28,'[1]Resumen Total SIC'!$B$4:$U$37,MATCH(H$6,'[1]Resumen Total SIC'!$B$3:$U$3,0),0)</f>
        <v>0</v>
      </c>
      <c r="I28" s="17">
        <f>VLOOKUP($C28,'[1]Resumen Total SIC'!$B$4:$U$37,MATCH(I$6,'[1]Resumen Total SIC'!$B$3:$U$3,0),0)</f>
        <v>0</v>
      </c>
      <c r="J28" s="3"/>
      <c r="K28" s="3"/>
      <c r="L28" s="3"/>
      <c r="M28" s="3"/>
      <c r="N28" s="3"/>
      <c r="O28" s="3"/>
    </row>
    <row r="29" spans="2:15" s="2" customFormat="1" ht="12.75">
      <c r="B29" s="6">
        <v>23</v>
      </c>
      <c r="C29" s="15" t="s">
        <v>19</v>
      </c>
      <c r="D29" s="16">
        <f>VLOOKUP($C29,'[1]Resumen Total SIC'!$B$4:$U$37,MATCH(D$6,'[1]Resumen Total SIC'!$B$3:$U$3,0),0)</f>
        <v>0</v>
      </c>
      <c r="E29" s="17">
        <f>VLOOKUP($C29,'[1]Resumen Total SIC'!$B$4:$U$37,MATCH(E$6,'[1]Resumen Total SIC'!$B$3:$U$3,0),0)</f>
        <v>0</v>
      </c>
      <c r="F29" s="17">
        <f>VLOOKUP($C29,'[1]Resumen Total SIC'!$B$4:$U$37,MATCH(F$6,'[1]Resumen Total SIC'!$B$3:$U$3,0),0)</f>
        <v>0</v>
      </c>
      <c r="G29" s="17">
        <f>VLOOKUP($C29,'[1]Resumen Total SIC'!$B$4:$U$37,MATCH(G$6,'[1]Resumen Total SIC'!$B$3:$U$3,0),0)</f>
        <v>0</v>
      </c>
      <c r="H29" s="17">
        <f>VLOOKUP($C29,'[1]Resumen Total SIC'!$B$4:$U$37,MATCH(H$6,'[1]Resumen Total SIC'!$B$3:$U$3,0),0)</f>
        <v>0</v>
      </c>
      <c r="I29" s="17">
        <f>VLOOKUP($C29,'[1]Resumen Total SIC'!$B$4:$U$37,MATCH(I$6,'[1]Resumen Total SIC'!$B$3:$U$3,0),0)</f>
        <v>0</v>
      </c>
      <c r="J29" s="3"/>
      <c r="K29" s="3"/>
      <c r="L29" s="3"/>
      <c r="M29" s="3"/>
      <c r="N29" s="3"/>
      <c r="O29" s="3"/>
    </row>
    <row r="30" spans="2:15" s="2" customFormat="1" ht="12.75">
      <c r="B30" s="6">
        <v>24</v>
      </c>
      <c r="C30" s="15" t="s">
        <v>20</v>
      </c>
      <c r="D30" s="16">
        <f>VLOOKUP($C30,'[1]Resumen Total SIC'!$B$4:$U$37,MATCH(D$6,'[1]Resumen Total SIC'!$B$3:$U$3,0),0)</f>
        <v>0</v>
      </c>
      <c r="E30" s="17">
        <f>VLOOKUP($C30,'[1]Resumen Total SIC'!$B$4:$U$37,MATCH(E$6,'[1]Resumen Total SIC'!$B$3:$U$3,0),0)</f>
        <v>0</v>
      </c>
      <c r="F30" s="17">
        <f>VLOOKUP($C30,'[1]Resumen Total SIC'!$B$4:$U$37,MATCH(F$6,'[1]Resumen Total SIC'!$B$3:$U$3,0),0)</f>
        <v>0</v>
      </c>
      <c r="G30" s="17">
        <f>VLOOKUP($C30,'[1]Resumen Total SIC'!$B$4:$U$37,MATCH(G$6,'[1]Resumen Total SIC'!$B$3:$U$3,0),0)</f>
        <v>0</v>
      </c>
      <c r="H30" s="17">
        <f>VLOOKUP($C30,'[1]Resumen Total SIC'!$B$4:$U$37,MATCH(H$6,'[1]Resumen Total SIC'!$B$3:$U$3,0),0)</f>
        <v>0</v>
      </c>
      <c r="I30" s="17">
        <f>VLOOKUP($C30,'[1]Resumen Total SIC'!$B$4:$U$37,MATCH(I$6,'[1]Resumen Total SIC'!$B$3:$U$3,0),0)</f>
        <v>0</v>
      </c>
      <c r="J30" s="3"/>
      <c r="K30" s="3"/>
      <c r="L30" s="3"/>
      <c r="M30" s="3"/>
      <c r="N30" s="3"/>
      <c r="O30" s="3"/>
    </row>
    <row r="31" spans="2:15" s="2" customFormat="1" ht="12.75">
      <c r="B31" s="6">
        <v>25</v>
      </c>
      <c r="C31" s="15" t="s">
        <v>21</v>
      </c>
      <c r="D31" s="16">
        <f>VLOOKUP($C31,'[1]Resumen Total SIC'!$B$4:$U$37,MATCH(D$6,'[1]Resumen Total SIC'!$B$3:$U$3,0),0)</f>
        <v>3183.7662781745635</v>
      </c>
      <c r="E31" s="17">
        <f>VLOOKUP($C31,'[1]Resumen Total SIC'!$B$4:$U$37,MATCH(E$6,'[1]Resumen Total SIC'!$B$3:$U$3,0),0)</f>
        <v>8887.43496636459</v>
      </c>
      <c r="F31" s="17">
        <f>VLOOKUP($C31,'[1]Resumen Total SIC'!$B$4:$U$37,MATCH(F$6,'[1]Resumen Total SIC'!$B$3:$U$3,0),0)</f>
        <v>628.8125074222537</v>
      </c>
      <c r="G31" s="17">
        <f>VLOOKUP($C31,'[1]Resumen Total SIC'!$B$4:$U$37,MATCH(G$6,'[1]Resumen Total SIC'!$B$3:$U$3,0),0)</f>
        <v>-1889.5719932791844</v>
      </c>
      <c r="H31" s="17">
        <f>VLOOKUP($C31,'[1]Resumen Total SIC'!$B$4:$U$37,MATCH(H$6,'[1]Resumen Total SIC'!$B$3:$U$3,0),0)</f>
        <v>-23454.788110214384</v>
      </c>
      <c r="I31" s="17">
        <f>VLOOKUP($C31,'[1]Resumen Total SIC'!$B$4:$U$37,MATCH(I$6,'[1]Resumen Total SIC'!$B$3:$U$3,0),0)</f>
        <v>34842.716630929135</v>
      </c>
      <c r="J31" s="3"/>
      <c r="K31" s="3"/>
      <c r="L31" s="3"/>
      <c r="M31" s="3"/>
      <c r="N31" s="3"/>
      <c r="O31" s="3"/>
    </row>
    <row r="32" spans="2:15" s="2" customFormat="1" ht="12.75">
      <c r="B32" s="6">
        <v>26</v>
      </c>
      <c r="C32" s="15" t="s">
        <v>22</v>
      </c>
      <c r="D32" s="16">
        <f>VLOOKUP($C32,'[1]Resumen Total SIC'!$B$4:$U$37,MATCH(D$6,'[1]Resumen Total SIC'!$B$3:$U$3,0),0)</f>
        <v>0</v>
      </c>
      <c r="E32" s="17">
        <f>VLOOKUP($C32,'[1]Resumen Total SIC'!$B$4:$U$37,MATCH(E$6,'[1]Resumen Total SIC'!$B$3:$U$3,0),0)</f>
        <v>0</v>
      </c>
      <c r="F32" s="17">
        <f>VLOOKUP($C32,'[1]Resumen Total SIC'!$B$4:$U$37,MATCH(F$6,'[1]Resumen Total SIC'!$B$3:$U$3,0),0)</f>
        <v>0</v>
      </c>
      <c r="G32" s="17">
        <f>VLOOKUP($C32,'[1]Resumen Total SIC'!$B$4:$U$37,MATCH(G$6,'[1]Resumen Total SIC'!$B$3:$U$3,0),0)</f>
        <v>0</v>
      </c>
      <c r="H32" s="17">
        <f>VLOOKUP($C32,'[1]Resumen Total SIC'!$B$4:$U$37,MATCH(H$6,'[1]Resumen Total SIC'!$B$3:$U$3,0),0)</f>
        <v>0</v>
      </c>
      <c r="I32" s="17">
        <f>VLOOKUP($C32,'[1]Resumen Total SIC'!$B$4:$U$37,MATCH(I$6,'[1]Resumen Total SIC'!$B$3:$U$3,0),0)</f>
        <v>0</v>
      </c>
      <c r="J32" s="3"/>
      <c r="K32" s="3"/>
      <c r="L32" s="3"/>
      <c r="M32" s="3"/>
      <c r="N32" s="3"/>
      <c r="O32" s="3"/>
    </row>
    <row r="33" spans="2:15" s="2" customFormat="1" ht="12.75">
      <c r="B33" s="6">
        <v>27</v>
      </c>
      <c r="C33" s="15" t="s">
        <v>23</v>
      </c>
      <c r="D33" s="16">
        <f>VLOOKUP($C33,'[1]Resumen Total SIC'!$B$4:$U$37,MATCH(D$6,'[1]Resumen Total SIC'!$B$3:$U$3,0),0)</f>
        <v>-503.00884272991107</v>
      </c>
      <c r="E33" s="17">
        <f>VLOOKUP($C33,'[1]Resumen Total SIC'!$B$4:$U$37,MATCH(E$6,'[1]Resumen Total SIC'!$B$3:$U$3,0),0)</f>
        <v>0</v>
      </c>
      <c r="F33" s="17">
        <f>VLOOKUP($C33,'[1]Resumen Total SIC'!$B$4:$U$37,MATCH(F$6,'[1]Resumen Total SIC'!$B$3:$U$3,0),0)</f>
        <v>681.3381470107524</v>
      </c>
      <c r="G33" s="17">
        <f>VLOOKUP($C33,'[1]Resumen Total SIC'!$B$4:$U$37,MATCH(G$6,'[1]Resumen Total SIC'!$B$3:$U$3,0),0)</f>
        <v>889.4840329700571</v>
      </c>
      <c r="H33" s="17">
        <f>VLOOKUP($C33,'[1]Resumen Total SIC'!$B$4:$U$37,MATCH(H$6,'[1]Resumen Total SIC'!$B$3:$U$3,0),0)</f>
        <v>0</v>
      </c>
      <c r="I33" s="17">
        <f>VLOOKUP($C33,'[1]Resumen Total SIC'!$B$4:$U$37,MATCH(I$6,'[1]Resumen Total SIC'!$B$3:$U$3,0),0)</f>
        <v>0</v>
      </c>
      <c r="J33" s="3"/>
      <c r="K33" s="3"/>
      <c r="L33" s="3"/>
      <c r="M33" s="3"/>
      <c r="N33" s="3"/>
      <c r="O33" s="3"/>
    </row>
    <row r="34" spans="2:15" s="2" customFormat="1" ht="12.75">
      <c r="B34" s="6">
        <v>28</v>
      </c>
      <c r="C34" s="15" t="s">
        <v>24</v>
      </c>
      <c r="D34" s="16">
        <f>VLOOKUP($C34,'[1]Resumen Total SIC'!$B$4:$U$37,MATCH(D$6,'[1]Resumen Total SIC'!$B$3:$U$3,0),0)</f>
        <v>0</v>
      </c>
      <c r="E34" s="17">
        <f>VLOOKUP($C34,'[1]Resumen Total SIC'!$B$4:$U$37,MATCH(E$6,'[1]Resumen Total SIC'!$B$3:$U$3,0),0)</f>
        <v>0</v>
      </c>
      <c r="F34" s="17">
        <f>VLOOKUP($C34,'[1]Resumen Total SIC'!$B$4:$U$37,MATCH(F$6,'[1]Resumen Total SIC'!$B$3:$U$3,0),0)</f>
        <v>0</v>
      </c>
      <c r="G34" s="17">
        <f>VLOOKUP($C34,'[1]Resumen Total SIC'!$B$4:$U$37,MATCH(G$6,'[1]Resumen Total SIC'!$B$3:$U$3,0),0)</f>
        <v>0</v>
      </c>
      <c r="H34" s="17">
        <f>VLOOKUP($C34,'[1]Resumen Total SIC'!$B$4:$U$37,MATCH(H$6,'[1]Resumen Total SIC'!$B$3:$U$3,0),0)</f>
        <v>0</v>
      </c>
      <c r="I34" s="17">
        <f>VLOOKUP($C34,'[1]Resumen Total SIC'!$B$4:$U$37,MATCH(I$6,'[1]Resumen Total SIC'!$B$3:$U$3,0),0)</f>
        <v>0</v>
      </c>
      <c r="J34" s="3"/>
      <c r="K34" s="3"/>
      <c r="L34" s="3"/>
      <c r="M34" s="3"/>
      <c r="N34" s="3"/>
      <c r="O34" s="3"/>
    </row>
    <row r="35" spans="2:15" s="2" customFormat="1" ht="12.75">
      <c r="B35" s="6">
        <v>29</v>
      </c>
      <c r="C35" s="15" t="s">
        <v>25</v>
      </c>
      <c r="D35" s="16">
        <f>VLOOKUP($C35,'[1]Resumen Total SIC'!$B$4:$U$37,MATCH(D$6,'[1]Resumen Total SIC'!$B$3:$U$3,0),0)</f>
        <v>0</v>
      </c>
      <c r="E35" s="17">
        <f>VLOOKUP($C35,'[1]Resumen Total SIC'!$B$4:$U$37,MATCH(E$6,'[1]Resumen Total SIC'!$B$3:$U$3,0),0)</f>
        <v>0</v>
      </c>
      <c r="F35" s="17">
        <f>VLOOKUP($C35,'[1]Resumen Total SIC'!$B$4:$U$37,MATCH(F$6,'[1]Resumen Total SIC'!$B$3:$U$3,0),0)</f>
        <v>0</v>
      </c>
      <c r="G35" s="17">
        <f>VLOOKUP($C35,'[1]Resumen Total SIC'!$B$4:$U$37,MATCH(G$6,'[1]Resumen Total SIC'!$B$3:$U$3,0),0)</f>
        <v>0</v>
      </c>
      <c r="H35" s="17">
        <f>VLOOKUP($C35,'[1]Resumen Total SIC'!$B$4:$U$37,MATCH(H$6,'[1]Resumen Total SIC'!$B$3:$U$3,0),0)</f>
        <v>-15143.755161052222</v>
      </c>
      <c r="I35" s="17">
        <f>VLOOKUP($C35,'[1]Resumen Total SIC'!$B$4:$U$37,MATCH(I$6,'[1]Resumen Total SIC'!$B$3:$U$3,0),0)</f>
        <v>0</v>
      </c>
      <c r="J35" s="3"/>
      <c r="K35" s="3"/>
      <c r="L35" s="3"/>
      <c r="M35" s="3"/>
      <c r="N35" s="3"/>
      <c r="O35" s="3"/>
    </row>
    <row r="36" spans="2:15" s="2" customFormat="1" ht="12.75">
      <c r="B36" s="7">
        <v>30</v>
      </c>
      <c r="C36" s="18" t="s">
        <v>26</v>
      </c>
      <c r="D36" s="16">
        <f>VLOOKUP($C36,'[1]Resumen Total SIC'!$B$4:$U$37,MATCH(D$6,'[1]Resumen Total SIC'!$B$3:$U$3,0),0)</f>
        <v>0</v>
      </c>
      <c r="E36" s="17">
        <f>VLOOKUP($C36,'[1]Resumen Total SIC'!$B$4:$U$37,MATCH(E$6,'[1]Resumen Total SIC'!$B$3:$U$3,0),0)</f>
        <v>0</v>
      </c>
      <c r="F36" s="17">
        <f>VLOOKUP($C36,'[1]Resumen Total SIC'!$B$4:$U$37,MATCH(F$6,'[1]Resumen Total SIC'!$B$3:$U$3,0),0)</f>
        <v>0</v>
      </c>
      <c r="G36" s="17">
        <f>VLOOKUP($C36,'[1]Resumen Total SIC'!$B$4:$U$37,MATCH(G$6,'[1]Resumen Total SIC'!$B$3:$U$3,0),0)</f>
        <v>0</v>
      </c>
      <c r="H36" s="17">
        <f>VLOOKUP($C36,'[1]Resumen Total SIC'!$B$4:$U$37,MATCH(H$6,'[1]Resumen Total SIC'!$B$3:$U$3,0),0)</f>
        <v>0</v>
      </c>
      <c r="I36" s="17">
        <f>VLOOKUP($C36,'[1]Resumen Total SIC'!$B$4:$U$37,MATCH(I$6,'[1]Resumen Total SIC'!$B$3:$U$3,0),0)</f>
        <v>0</v>
      </c>
      <c r="J36" s="3"/>
      <c r="K36" s="3"/>
      <c r="L36" s="3"/>
      <c r="M36" s="3"/>
      <c r="N36" s="3"/>
      <c r="O36" s="3"/>
    </row>
    <row r="37" spans="2:15" s="2" customFormat="1" ht="12.75">
      <c r="B37" s="9" t="s">
        <v>28</v>
      </c>
      <c r="C37" s="35"/>
      <c r="D37" s="29">
        <f aca="true" t="shared" si="0" ref="D37:I37">SUM(D7:D36)</f>
        <v>-656951.7456992455</v>
      </c>
      <c r="E37" s="30">
        <f t="shared" si="0"/>
        <v>437545.50111284613</v>
      </c>
      <c r="F37" s="30">
        <f t="shared" si="0"/>
        <v>80481.53118127363</v>
      </c>
      <c r="G37" s="30">
        <f t="shared" si="0"/>
        <v>257552.71314544705</v>
      </c>
      <c r="H37" s="30">
        <f t="shared" si="0"/>
        <v>161076.75346552455</v>
      </c>
      <c r="I37" s="30">
        <f t="shared" si="0"/>
        <v>313901.6736044824</v>
      </c>
      <c r="J37" s="3"/>
      <c r="K37" s="3"/>
      <c r="L37" s="3"/>
      <c r="M37" s="3"/>
      <c r="N37" s="3"/>
      <c r="O37" s="3"/>
    </row>
    <row r="40" spans="2:15" s="2" customFormat="1" ht="12.75">
      <c r="B40" s="4" t="s">
        <v>38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s="2" customFormat="1" ht="12.75">
      <c r="B41" s="8" t="s">
        <v>29</v>
      </c>
      <c r="C41" s="9"/>
      <c r="D41" s="27">
        <v>42736</v>
      </c>
      <c r="E41" s="28">
        <v>42767</v>
      </c>
      <c r="F41" s="28">
        <v>42795</v>
      </c>
      <c r="G41" s="28">
        <v>42826</v>
      </c>
      <c r="H41" s="28">
        <v>42856</v>
      </c>
      <c r="I41" s="28">
        <v>42887</v>
      </c>
      <c r="J41" s="3"/>
      <c r="K41" s="3"/>
      <c r="L41" s="3"/>
      <c r="M41" s="3"/>
      <c r="N41" s="3"/>
      <c r="O41" s="3"/>
    </row>
    <row r="42" spans="2:15" s="2" customFormat="1" ht="12.75">
      <c r="B42" s="5">
        <v>1</v>
      </c>
      <c r="C42" s="12" t="s">
        <v>0</v>
      </c>
      <c r="D42" s="13">
        <f aca="true" t="shared" si="1" ref="D42:H51">D7+D226</f>
        <v>-3522138.9911892293</v>
      </c>
      <c r="E42" s="14">
        <f t="shared" si="1"/>
        <v>-3530445.197212647</v>
      </c>
      <c r="F42" s="14">
        <f t="shared" si="1"/>
        <v>-3543981.236658217</v>
      </c>
      <c r="G42" s="14">
        <f t="shared" si="1"/>
        <v>-3552595.0799417607</v>
      </c>
      <c r="H42" s="14">
        <f t="shared" si="1"/>
        <v>-3557209.6388436593</v>
      </c>
      <c r="I42" s="14">
        <f aca="true" t="shared" si="2" ref="I42:I71">I7+I226</f>
        <v>-3543365.9621379636</v>
      </c>
      <c r="J42" s="3"/>
      <c r="K42" s="3"/>
      <c r="L42" s="3"/>
      <c r="M42" s="3"/>
      <c r="N42" s="3"/>
      <c r="O42" s="3"/>
    </row>
    <row r="43" spans="2:15" s="2" customFormat="1" ht="12.75">
      <c r="B43" s="6">
        <v>2</v>
      </c>
      <c r="C43" s="15" t="s">
        <v>1</v>
      </c>
      <c r="D43" s="16">
        <f t="shared" si="1"/>
        <v>-26434146.797807872</v>
      </c>
      <c r="E43" s="17">
        <f t="shared" si="1"/>
        <v>-26496486.038225446</v>
      </c>
      <c r="F43" s="17">
        <f t="shared" si="1"/>
        <v>-26598075.91149853</v>
      </c>
      <c r="G43" s="17">
        <f t="shared" si="1"/>
        <v>-26662724.012672313</v>
      </c>
      <c r="H43" s="17">
        <f t="shared" si="1"/>
        <v>-26697356.924015407</v>
      </c>
      <c r="I43" s="17">
        <f t="shared" si="2"/>
        <v>-26593458.18998612</v>
      </c>
      <c r="J43" s="3"/>
      <c r="K43" s="3"/>
      <c r="L43" s="3"/>
      <c r="M43" s="3"/>
      <c r="N43" s="3"/>
      <c r="O43" s="3"/>
    </row>
    <row r="44" spans="2:15" s="2" customFormat="1" ht="12.75">
      <c r="B44" s="6">
        <v>3</v>
      </c>
      <c r="C44" s="15" t="s">
        <v>2</v>
      </c>
      <c r="D44" s="16">
        <f t="shared" si="1"/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  <c r="H44" s="17">
        <f t="shared" si="1"/>
        <v>0</v>
      </c>
      <c r="I44" s="17">
        <f t="shared" si="2"/>
        <v>0</v>
      </c>
      <c r="J44" s="3"/>
      <c r="K44" s="3"/>
      <c r="L44" s="3"/>
      <c r="M44" s="3"/>
      <c r="N44" s="3"/>
      <c r="O44" s="3"/>
    </row>
    <row r="45" spans="2:15" s="2" customFormat="1" ht="12.75">
      <c r="B45" s="6">
        <v>4</v>
      </c>
      <c r="C45" s="15" t="s">
        <v>3</v>
      </c>
      <c r="D45" s="16">
        <f t="shared" si="1"/>
        <v>-1254246.335379146</v>
      </c>
      <c r="E45" s="17">
        <f t="shared" si="1"/>
        <v>-1257204.2051542562</v>
      </c>
      <c r="F45" s="17">
        <f t="shared" si="1"/>
        <v>-1262024.4373803618</v>
      </c>
      <c r="G45" s="17">
        <f t="shared" si="1"/>
        <v>-1265091.8578878834</v>
      </c>
      <c r="H45" s="17">
        <f t="shared" si="1"/>
        <v>-1266735.1188740558</v>
      </c>
      <c r="I45" s="17">
        <f t="shared" si="2"/>
        <v>-1261805.335915539</v>
      </c>
      <c r="J45" s="3"/>
      <c r="K45" s="3"/>
      <c r="L45" s="3"/>
      <c r="M45" s="3"/>
      <c r="N45" s="3"/>
      <c r="O45" s="3"/>
    </row>
    <row r="46" spans="2:15" s="2" customFormat="1" ht="12.75">
      <c r="B46" s="6">
        <v>5</v>
      </c>
      <c r="C46" s="15" t="s">
        <v>27</v>
      </c>
      <c r="D46" s="16">
        <f t="shared" si="1"/>
        <v>-3822717994.526136</v>
      </c>
      <c r="E46" s="17">
        <f t="shared" si="1"/>
        <v>-3831350995.9798236</v>
      </c>
      <c r="F46" s="17">
        <f t="shared" si="1"/>
        <v>-3846027292.177583</v>
      </c>
      <c r="G46" s="17">
        <f t="shared" si="1"/>
        <v>-3855118216.602022</v>
      </c>
      <c r="H46" s="17">
        <f t="shared" si="1"/>
        <v>-3859968945.4573517</v>
      </c>
      <c r="I46" s="17">
        <f t="shared" si="2"/>
        <v>-3844706195.154381</v>
      </c>
      <c r="J46" s="3"/>
      <c r="K46" s="3"/>
      <c r="L46" s="3"/>
      <c r="M46" s="3"/>
      <c r="N46" s="3"/>
      <c r="O46" s="3"/>
    </row>
    <row r="47" spans="2:15" s="2" customFormat="1" ht="12.75">
      <c r="B47" s="6">
        <v>6</v>
      </c>
      <c r="C47" s="15" t="s">
        <v>58</v>
      </c>
      <c r="D47" s="16">
        <f t="shared" si="1"/>
        <v>-12207318.801246509</v>
      </c>
      <c r="E47" s="17">
        <f t="shared" si="1"/>
        <v>-12236107.132771853</v>
      </c>
      <c r="F47" s="17">
        <f t="shared" si="1"/>
        <v>-12283021.450813154</v>
      </c>
      <c r="G47" s="17">
        <f t="shared" si="1"/>
        <v>-12312876.016839435</v>
      </c>
      <c r="H47" s="17">
        <f t="shared" si="1"/>
        <v>-12328869.534353515</v>
      </c>
      <c r="I47" s="17">
        <f t="shared" si="2"/>
        <v>-12280888.981811278</v>
      </c>
      <c r="J47" s="3"/>
      <c r="K47" s="3"/>
      <c r="L47" s="3"/>
      <c r="M47" s="3"/>
      <c r="N47" s="3"/>
      <c r="O47" s="3"/>
    </row>
    <row r="48" spans="2:15" s="2" customFormat="1" ht="12.75">
      <c r="B48" s="6">
        <v>7</v>
      </c>
      <c r="C48" s="15" t="s">
        <v>4</v>
      </c>
      <c r="D48" s="16">
        <f t="shared" si="1"/>
        <v>-243438795.7879517</v>
      </c>
      <c r="E48" s="17">
        <f t="shared" si="1"/>
        <v>-244016855.9094962</v>
      </c>
      <c r="F48" s="17">
        <f t="shared" si="1"/>
        <v>-244915554.80645725</v>
      </c>
      <c r="G48" s="17">
        <f t="shared" si="1"/>
        <v>-245510715.28246677</v>
      </c>
      <c r="H48" s="17">
        <f t="shared" si="1"/>
        <v>-245809591.83369756</v>
      </c>
      <c r="I48" s="17">
        <f t="shared" si="2"/>
        <v>-244842292.36161926</v>
      </c>
      <c r="J48" s="3"/>
      <c r="K48" s="3"/>
      <c r="L48" s="3"/>
      <c r="M48" s="3"/>
      <c r="N48" s="3"/>
      <c r="O48" s="3"/>
    </row>
    <row r="49" spans="2:15" s="2" customFormat="1" ht="12.75">
      <c r="B49" s="6">
        <v>8</v>
      </c>
      <c r="C49" s="15" t="s">
        <v>5</v>
      </c>
      <c r="D49" s="16">
        <f t="shared" si="1"/>
        <v>-2709262.029656306</v>
      </c>
      <c r="E49" s="17">
        <f t="shared" si="1"/>
        <v>-2717197.3343069083</v>
      </c>
      <c r="F49" s="17">
        <f t="shared" si="1"/>
        <v>-2726987.9259570995</v>
      </c>
      <c r="G49" s="17">
        <f t="shared" si="1"/>
        <v>-2734121.455472664</v>
      </c>
      <c r="H49" s="17">
        <f t="shared" si="1"/>
        <v>-2739475.222087989</v>
      </c>
      <c r="I49" s="17">
        <f t="shared" si="2"/>
        <v>-2728360.5441027693</v>
      </c>
      <c r="J49" s="3"/>
      <c r="K49" s="3"/>
      <c r="L49" s="3"/>
      <c r="M49" s="3"/>
      <c r="N49" s="3"/>
      <c r="O49" s="3"/>
    </row>
    <row r="50" spans="2:15" s="2" customFormat="1" ht="12.75">
      <c r="B50" s="6">
        <v>9</v>
      </c>
      <c r="C50" s="15" t="s">
        <v>6</v>
      </c>
      <c r="D50" s="16">
        <f t="shared" si="1"/>
        <v>-15714.847036671179</v>
      </c>
      <c r="E50" s="17">
        <f t="shared" si="1"/>
        <v>-15751.907117900118</v>
      </c>
      <c r="F50" s="17">
        <f t="shared" si="1"/>
        <v>-15812.30132434728</v>
      </c>
      <c r="G50" s="17">
        <f t="shared" si="1"/>
        <v>-15850.734001177289</v>
      </c>
      <c r="H50" s="17">
        <f t="shared" si="1"/>
        <v>-15871.322935193364</v>
      </c>
      <c r="I50" s="17">
        <f t="shared" si="2"/>
        <v>-15809.556133145135</v>
      </c>
      <c r="J50" s="3"/>
      <c r="K50" s="3"/>
      <c r="L50" s="3"/>
      <c r="M50" s="3"/>
      <c r="N50" s="3"/>
      <c r="O50" s="3"/>
    </row>
    <row r="51" spans="2:15" s="2" customFormat="1" ht="12.75">
      <c r="B51" s="6">
        <v>10</v>
      </c>
      <c r="C51" s="15" t="s">
        <v>7</v>
      </c>
      <c r="D51" s="16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17">
        <f t="shared" si="2"/>
        <v>0</v>
      </c>
      <c r="J51" s="3"/>
      <c r="K51" s="3"/>
      <c r="L51" s="3"/>
      <c r="M51" s="3"/>
      <c r="N51" s="3"/>
      <c r="O51" s="3"/>
    </row>
    <row r="52" spans="2:15" s="2" customFormat="1" ht="12.75">
      <c r="B52" s="6">
        <v>11</v>
      </c>
      <c r="C52" s="15" t="s">
        <v>8</v>
      </c>
      <c r="D52" s="16">
        <f aca="true" t="shared" si="3" ref="D52:H61">D17+D236</f>
        <v>-1057972.2294038748</v>
      </c>
      <c r="E52" s="17">
        <f t="shared" si="3"/>
        <v>-1057528.9806106938</v>
      </c>
      <c r="F52" s="17">
        <f t="shared" si="3"/>
        <v>-1032920.342892325</v>
      </c>
      <c r="G52" s="17">
        <f t="shared" si="3"/>
        <v>-1034455.785919559</v>
      </c>
      <c r="H52" s="17">
        <f t="shared" si="3"/>
        <v>-1011164.354787146</v>
      </c>
      <c r="I52" s="17">
        <f t="shared" si="2"/>
        <v>-984171.5553740867</v>
      </c>
      <c r="J52" s="3"/>
      <c r="K52" s="3"/>
      <c r="L52" s="3"/>
      <c r="M52" s="3"/>
      <c r="N52" s="3"/>
      <c r="O52" s="3"/>
    </row>
    <row r="53" spans="2:15" s="2" customFormat="1" ht="12.75">
      <c r="B53" s="6">
        <v>12</v>
      </c>
      <c r="C53" s="15" t="s">
        <v>9</v>
      </c>
      <c r="D53" s="16">
        <f t="shared" si="3"/>
        <v>-79091.83503284238</v>
      </c>
      <c r="E53" s="17">
        <f t="shared" si="3"/>
        <v>-30070.28987217634</v>
      </c>
      <c r="F53" s="17">
        <f t="shared" si="3"/>
        <v>-30630.93473791335</v>
      </c>
      <c r="G53" s="17">
        <f t="shared" si="3"/>
        <v>-29801.240957560723</v>
      </c>
      <c r="H53" s="17">
        <f t="shared" si="3"/>
        <v>-29806.457762904793</v>
      </c>
      <c r="I53" s="17">
        <f t="shared" si="2"/>
        <v>-25637.0675452628</v>
      </c>
      <c r="J53" s="3"/>
      <c r="K53" s="3"/>
      <c r="L53" s="3"/>
      <c r="M53" s="3"/>
      <c r="N53" s="3"/>
      <c r="O53" s="3"/>
    </row>
    <row r="54" spans="2:15" s="2" customFormat="1" ht="12.75">
      <c r="B54" s="6">
        <v>13</v>
      </c>
      <c r="C54" s="15" t="s">
        <v>10</v>
      </c>
      <c r="D54" s="16">
        <f t="shared" si="3"/>
        <v>-1683303.412942446</v>
      </c>
      <c r="E54" s="17">
        <f t="shared" si="3"/>
        <v>-1687308.5036979695</v>
      </c>
      <c r="F54" s="17">
        <f t="shared" si="3"/>
        <v>-1693777.7938829393</v>
      </c>
      <c r="G54" s="17">
        <f t="shared" si="3"/>
        <v>-1697894.614909738</v>
      </c>
      <c r="H54" s="17">
        <f t="shared" si="3"/>
        <v>-1700100.054745523</v>
      </c>
      <c r="I54" s="17">
        <f t="shared" si="2"/>
        <v>-1693483.7352381682</v>
      </c>
      <c r="J54" s="3"/>
      <c r="K54" s="3"/>
      <c r="L54" s="3"/>
      <c r="M54" s="3"/>
      <c r="N54" s="3"/>
      <c r="O54" s="3"/>
    </row>
    <row r="55" spans="2:15" s="2" customFormat="1" ht="12.75">
      <c r="B55" s="6">
        <v>14</v>
      </c>
      <c r="C55" s="15" t="s">
        <v>11</v>
      </c>
      <c r="D55" s="16">
        <f t="shared" si="3"/>
        <v>0</v>
      </c>
      <c r="E55" s="17">
        <f t="shared" si="3"/>
        <v>0</v>
      </c>
      <c r="F55" s="17">
        <f t="shared" si="3"/>
        <v>0</v>
      </c>
      <c r="G55" s="17">
        <f t="shared" si="3"/>
        <v>0</v>
      </c>
      <c r="H55" s="17">
        <f t="shared" si="3"/>
        <v>0</v>
      </c>
      <c r="I55" s="17">
        <f t="shared" si="2"/>
        <v>0</v>
      </c>
      <c r="J55" s="3"/>
      <c r="K55" s="3"/>
      <c r="L55" s="3"/>
      <c r="M55" s="3"/>
      <c r="N55" s="3"/>
      <c r="O55" s="3"/>
    </row>
    <row r="56" spans="2:15" s="2" customFormat="1" ht="12.75">
      <c r="B56" s="6">
        <v>15</v>
      </c>
      <c r="C56" s="15" t="s">
        <v>12</v>
      </c>
      <c r="D56" s="16">
        <f t="shared" si="3"/>
        <v>-10117983.998171873</v>
      </c>
      <c r="E56" s="17">
        <f t="shared" si="3"/>
        <v>-10141845.083677214</v>
      </c>
      <c r="F56" s="17">
        <f t="shared" si="3"/>
        <v>-10180729.815611843</v>
      </c>
      <c r="G56" s="17">
        <f t="shared" si="3"/>
        <v>-10205474.645024788</v>
      </c>
      <c r="H56" s="17">
        <f t="shared" si="3"/>
        <v>-10218730.803638864</v>
      </c>
      <c r="I56" s="17">
        <f t="shared" si="2"/>
        <v>-10178962.327796632</v>
      </c>
      <c r="J56" s="3"/>
      <c r="K56" s="3"/>
      <c r="L56" s="3"/>
      <c r="M56" s="3"/>
      <c r="N56" s="3"/>
      <c r="O56" s="3"/>
    </row>
    <row r="57" spans="2:15" s="2" customFormat="1" ht="12.75">
      <c r="B57" s="6">
        <v>16</v>
      </c>
      <c r="C57" s="15" t="s">
        <v>13</v>
      </c>
      <c r="D57" s="16">
        <f t="shared" si="3"/>
        <v>-1573706.1050941371</v>
      </c>
      <c r="E57" s="17">
        <f t="shared" si="3"/>
        <v>-1577417.351913732</v>
      </c>
      <c r="F57" s="17">
        <f t="shared" si="3"/>
        <v>-1583465.3096938126</v>
      </c>
      <c r="G57" s="17">
        <f t="shared" si="3"/>
        <v>-1587314.0100993183</v>
      </c>
      <c r="H57" s="17">
        <f t="shared" si="3"/>
        <v>-1589375.8138879822</v>
      </c>
      <c r="I57" s="17">
        <f t="shared" si="2"/>
        <v>-1583190.402521991</v>
      </c>
      <c r="J57" s="3"/>
      <c r="K57" s="3"/>
      <c r="L57" s="3"/>
      <c r="M57" s="3"/>
      <c r="N57" s="3"/>
      <c r="O57" s="3"/>
    </row>
    <row r="58" spans="2:15" s="2" customFormat="1" ht="12.75">
      <c r="B58" s="6">
        <v>17</v>
      </c>
      <c r="C58" s="15" t="s">
        <v>14</v>
      </c>
      <c r="D58" s="16">
        <f t="shared" si="3"/>
        <v>-1404.6477017189998</v>
      </c>
      <c r="E58" s="17">
        <f t="shared" si="3"/>
        <v>-1407.9602607151053</v>
      </c>
      <c r="F58" s="17">
        <f t="shared" si="3"/>
        <v>-1413.3585050050551</v>
      </c>
      <c r="G58" s="17">
        <f t="shared" si="3"/>
        <v>-1416.7937513713869</v>
      </c>
      <c r="H58" s="17">
        <f t="shared" si="3"/>
        <v>-1418.6340619247787</v>
      </c>
      <c r="I58" s="17">
        <f t="shared" si="2"/>
        <v>-1413.113130264603</v>
      </c>
      <c r="J58" s="3"/>
      <c r="K58" s="3"/>
      <c r="L58" s="3"/>
      <c r="M58" s="3"/>
      <c r="N58" s="3"/>
      <c r="O58" s="3"/>
    </row>
    <row r="59" spans="2:15" s="2" customFormat="1" ht="12.75">
      <c r="B59" s="6">
        <v>18</v>
      </c>
      <c r="C59" s="15" t="s">
        <v>15</v>
      </c>
      <c r="D59" s="16">
        <f t="shared" si="3"/>
        <v>-203861.42383410927</v>
      </c>
      <c r="E59" s="17">
        <f t="shared" si="3"/>
        <v>-204342.18708360888</v>
      </c>
      <c r="F59" s="17">
        <f t="shared" si="3"/>
        <v>-205125.65311983047</v>
      </c>
      <c r="G59" s="17">
        <f t="shared" si="3"/>
        <v>-205624.22241560783</v>
      </c>
      <c r="H59" s="17">
        <f t="shared" si="3"/>
        <v>-205891.31310977426</v>
      </c>
      <c r="I59" s="17">
        <f t="shared" si="2"/>
        <v>-205090.04102727494</v>
      </c>
      <c r="J59" s="3"/>
      <c r="K59" s="3"/>
      <c r="L59" s="3"/>
      <c r="M59" s="3"/>
      <c r="N59" s="3"/>
      <c r="O59" s="3"/>
    </row>
    <row r="60" spans="2:15" s="2" customFormat="1" ht="12.75">
      <c r="B60" s="6">
        <v>19</v>
      </c>
      <c r="C60" s="15" t="s">
        <v>16</v>
      </c>
      <c r="D60" s="16">
        <f t="shared" si="3"/>
        <v>0</v>
      </c>
      <c r="E60" s="17">
        <f t="shared" si="3"/>
        <v>0</v>
      </c>
      <c r="F60" s="17">
        <f t="shared" si="3"/>
        <v>0</v>
      </c>
      <c r="G60" s="17">
        <f t="shared" si="3"/>
        <v>0</v>
      </c>
      <c r="H60" s="17">
        <f t="shared" si="3"/>
        <v>0</v>
      </c>
      <c r="I60" s="17">
        <f t="shared" si="2"/>
        <v>0</v>
      </c>
      <c r="J60" s="3"/>
      <c r="K60" s="3"/>
      <c r="L60" s="3"/>
      <c r="M60" s="3"/>
      <c r="N60" s="3"/>
      <c r="O60" s="3"/>
    </row>
    <row r="61" spans="2:15" s="2" customFormat="1" ht="12.75">
      <c r="B61" s="6">
        <v>20</v>
      </c>
      <c r="C61" s="15" t="s">
        <v>17</v>
      </c>
      <c r="D61" s="16">
        <f t="shared" si="3"/>
        <v>-20042300.290610835</v>
      </c>
      <c r="E61" s="17">
        <f t="shared" si="3"/>
        <v>-20089565.738060087</v>
      </c>
      <c r="F61" s="17">
        <f t="shared" si="3"/>
        <v>-20166590.911681093</v>
      </c>
      <c r="G61" s="17">
        <f t="shared" si="3"/>
        <v>-20215606.931258094</v>
      </c>
      <c r="H61" s="17">
        <f t="shared" si="3"/>
        <v>-20241865.513174344</v>
      </c>
      <c r="I61" s="17">
        <f t="shared" si="2"/>
        <v>-20163089.767425593</v>
      </c>
      <c r="J61" s="3"/>
      <c r="K61" s="3"/>
      <c r="L61" s="3"/>
      <c r="M61" s="3"/>
      <c r="N61" s="3"/>
      <c r="O61" s="3"/>
    </row>
    <row r="62" spans="2:15" s="2" customFormat="1" ht="12.75">
      <c r="B62" s="6">
        <v>21</v>
      </c>
      <c r="C62" s="15" t="s">
        <v>18</v>
      </c>
      <c r="D62" s="16">
        <f aca="true" t="shared" si="4" ref="D62:H71">D27+D246</f>
        <v>-6295831.388217747</v>
      </c>
      <c r="E62" s="17">
        <f t="shared" si="4"/>
        <v>-6310678.750212845</v>
      </c>
      <c r="F62" s="17">
        <f t="shared" si="4"/>
        <v>-6334874.451241895</v>
      </c>
      <c r="G62" s="17">
        <f t="shared" si="4"/>
        <v>-6350271.7155331075</v>
      </c>
      <c r="H62" s="17">
        <f t="shared" si="4"/>
        <v>-6358520.249974828</v>
      </c>
      <c r="I62" s="17">
        <f t="shared" si="2"/>
        <v>-6333774.646649665</v>
      </c>
      <c r="J62" s="3"/>
      <c r="K62" s="3"/>
      <c r="L62" s="3"/>
      <c r="M62" s="3"/>
      <c r="N62" s="3"/>
      <c r="O62" s="3"/>
    </row>
    <row r="63" spans="2:15" s="2" customFormat="1" ht="12.75">
      <c r="B63" s="6">
        <v>22</v>
      </c>
      <c r="C63" s="15" t="s">
        <v>59</v>
      </c>
      <c r="D63" s="16">
        <f t="shared" si="4"/>
        <v>-932146.3469552717</v>
      </c>
      <c r="E63" s="17">
        <f t="shared" si="4"/>
        <v>-934344.6132988643</v>
      </c>
      <c r="F63" s="17">
        <f t="shared" si="4"/>
        <v>-937926.9732662006</v>
      </c>
      <c r="G63" s="17">
        <f t="shared" si="4"/>
        <v>-940206.6568817782</v>
      </c>
      <c r="H63" s="17">
        <f t="shared" si="4"/>
        <v>-941427.9159615518</v>
      </c>
      <c r="I63" s="17">
        <f t="shared" si="2"/>
        <v>-937764.1387222309</v>
      </c>
      <c r="J63" s="3"/>
      <c r="K63" s="3"/>
      <c r="L63" s="3"/>
      <c r="M63" s="3"/>
      <c r="N63" s="3"/>
      <c r="O63" s="3"/>
    </row>
    <row r="64" spans="2:15" s="2" customFormat="1" ht="12.75">
      <c r="B64" s="6">
        <v>23</v>
      </c>
      <c r="C64" s="15" t="s">
        <v>19</v>
      </c>
      <c r="D64" s="16">
        <f t="shared" si="4"/>
        <v>0</v>
      </c>
      <c r="E64" s="17">
        <f t="shared" si="4"/>
        <v>0</v>
      </c>
      <c r="F64" s="17">
        <f t="shared" si="4"/>
        <v>0</v>
      </c>
      <c r="G64" s="17">
        <f t="shared" si="4"/>
        <v>0</v>
      </c>
      <c r="H64" s="17">
        <f t="shared" si="4"/>
        <v>0</v>
      </c>
      <c r="I64" s="17">
        <f t="shared" si="2"/>
        <v>0</v>
      </c>
      <c r="J64" s="3"/>
      <c r="K64" s="3"/>
      <c r="L64" s="3"/>
      <c r="M64" s="3"/>
      <c r="N64" s="3"/>
      <c r="O64" s="3"/>
    </row>
    <row r="65" spans="2:15" s="2" customFormat="1" ht="12.75">
      <c r="B65" s="6">
        <v>24</v>
      </c>
      <c r="C65" s="15" t="s">
        <v>20</v>
      </c>
      <c r="D65" s="16">
        <f t="shared" si="4"/>
        <v>-761273.4235486893</v>
      </c>
      <c r="E65" s="17">
        <f t="shared" si="4"/>
        <v>-763068.7229142073</v>
      </c>
      <c r="F65" s="17">
        <f t="shared" si="4"/>
        <v>-765994.3959543105</v>
      </c>
      <c r="G65" s="17">
        <f t="shared" si="4"/>
        <v>-767856.1878889217</v>
      </c>
      <c r="H65" s="17">
        <f t="shared" si="4"/>
        <v>-768853.5764253205</v>
      </c>
      <c r="I65" s="17">
        <f t="shared" si="2"/>
        <v>-765861.4108161241</v>
      </c>
      <c r="J65" s="3"/>
      <c r="K65" s="3"/>
      <c r="L65" s="3"/>
      <c r="M65" s="3"/>
      <c r="N65" s="3"/>
      <c r="O65" s="3"/>
    </row>
    <row r="66" spans="2:15" s="2" customFormat="1" ht="12.75">
      <c r="B66" s="6">
        <v>25</v>
      </c>
      <c r="C66" s="15" t="s">
        <v>21</v>
      </c>
      <c r="D66" s="16">
        <f t="shared" si="4"/>
        <v>-124426788.40897708</v>
      </c>
      <c r="E66" s="17">
        <f t="shared" si="4"/>
        <v>-124711334.74875456</v>
      </c>
      <c r="F66" s="17">
        <f t="shared" si="4"/>
        <v>-125188860.2346913</v>
      </c>
      <c r="G66" s="17">
        <f t="shared" si="4"/>
        <v>-125495028.28642167</v>
      </c>
      <c r="H66" s="17">
        <f t="shared" si="4"/>
        <v>-125681491.85737707</v>
      </c>
      <c r="I66" s="17">
        <f t="shared" si="2"/>
        <v>-125157531.51265812</v>
      </c>
      <c r="J66" s="3"/>
      <c r="K66" s="3"/>
      <c r="L66" s="3"/>
      <c r="M66" s="3"/>
      <c r="N66" s="3"/>
      <c r="O66" s="3"/>
    </row>
    <row r="67" spans="2:15" s="2" customFormat="1" ht="12.75">
      <c r="B67" s="6">
        <v>26</v>
      </c>
      <c r="C67" s="15" t="s">
        <v>22</v>
      </c>
      <c r="D67" s="16">
        <f t="shared" si="4"/>
        <v>-1854430.383671929</v>
      </c>
      <c r="E67" s="17">
        <f t="shared" si="4"/>
        <v>-1858803.65822509</v>
      </c>
      <c r="F67" s="17">
        <f t="shared" si="4"/>
        <v>-1865930.476015427</v>
      </c>
      <c r="G67" s="17">
        <f t="shared" si="4"/>
        <v>-1870465.7237001865</v>
      </c>
      <c r="H67" s="17">
        <f t="shared" si="4"/>
        <v>-1872895.3206741647</v>
      </c>
      <c r="I67" s="17">
        <f t="shared" si="2"/>
        <v>-1865606.5297522298</v>
      </c>
      <c r="J67" s="3"/>
      <c r="K67" s="3"/>
      <c r="L67" s="3"/>
      <c r="M67" s="3"/>
      <c r="N67" s="3"/>
      <c r="O67" s="3"/>
    </row>
    <row r="68" spans="2:15" s="2" customFormat="1" ht="12.75">
      <c r="B68" s="6">
        <v>27</v>
      </c>
      <c r="C68" s="15" t="s">
        <v>23</v>
      </c>
      <c r="D68" s="16">
        <f t="shared" si="4"/>
        <v>-597216.3750855945</v>
      </c>
      <c r="E68" s="17">
        <f t="shared" si="4"/>
        <v>-598624.781245723</v>
      </c>
      <c r="F68" s="17">
        <f t="shared" si="4"/>
        <v>-600238.6235078105</v>
      </c>
      <c r="G68" s="17">
        <f t="shared" si="4"/>
        <v>-600808.0527958664</v>
      </c>
      <c r="H68" s="17">
        <f t="shared" si="4"/>
        <v>-601588.4581294252</v>
      </c>
      <c r="I68" s="17">
        <f t="shared" si="2"/>
        <v>-599247.2421287486</v>
      </c>
      <c r="J68" s="3"/>
      <c r="K68" s="3"/>
      <c r="L68" s="3"/>
      <c r="M68" s="3"/>
      <c r="N68" s="3"/>
      <c r="O68" s="3"/>
    </row>
    <row r="69" spans="2:15" s="2" customFormat="1" ht="12.75">
      <c r="B69" s="6">
        <v>28</v>
      </c>
      <c r="C69" s="15" t="s">
        <v>24</v>
      </c>
      <c r="D69" s="16">
        <f t="shared" si="4"/>
        <v>-8891217.829470336</v>
      </c>
      <c r="E69" s="17">
        <f t="shared" si="4"/>
        <v>-8912185.851253523</v>
      </c>
      <c r="F69" s="17">
        <f t="shared" si="4"/>
        <v>-8946355.960826123</v>
      </c>
      <c r="G69" s="17">
        <f t="shared" si="4"/>
        <v>-8968100.576008687</v>
      </c>
      <c r="H69" s="17">
        <f t="shared" si="4"/>
        <v>-8979749.476999346</v>
      </c>
      <c r="I69" s="17">
        <f t="shared" si="2"/>
        <v>-8944802.77402737</v>
      </c>
      <c r="J69" s="3"/>
      <c r="K69" s="3"/>
      <c r="L69" s="3"/>
      <c r="M69" s="3"/>
      <c r="N69" s="3"/>
      <c r="O69" s="3"/>
    </row>
    <row r="70" spans="2:15" s="2" customFormat="1" ht="12.75">
      <c r="B70" s="6">
        <v>29</v>
      </c>
      <c r="C70" s="15" t="s">
        <v>25</v>
      </c>
      <c r="D70" s="16">
        <f t="shared" si="4"/>
        <v>-15683010.344267983</v>
      </c>
      <c r="E70" s="17">
        <f t="shared" si="4"/>
        <v>-15719995.345516585</v>
      </c>
      <c r="F70" s="17">
        <f t="shared" si="4"/>
        <v>-15780267.199403195</v>
      </c>
      <c r="G70" s="17">
        <f t="shared" si="4"/>
        <v>-15818622.015512854</v>
      </c>
      <c r="H70" s="17">
        <f t="shared" si="4"/>
        <v>-15854312.993589794</v>
      </c>
      <c r="I70" s="17">
        <f t="shared" si="2"/>
        <v>-15792612.389532758</v>
      </c>
      <c r="J70" s="3"/>
      <c r="K70" s="3"/>
      <c r="L70" s="3"/>
      <c r="M70" s="3"/>
      <c r="N70" s="3"/>
      <c r="O70" s="3"/>
    </row>
    <row r="71" spans="2:15" s="2" customFormat="1" ht="12.75">
      <c r="B71" s="7">
        <v>30</v>
      </c>
      <c r="C71" s="18" t="s">
        <v>26</v>
      </c>
      <c r="D71" s="16">
        <f t="shared" si="4"/>
        <v>0</v>
      </c>
      <c r="E71" s="17">
        <f t="shared" si="4"/>
        <v>0</v>
      </c>
      <c r="F71" s="17">
        <f t="shared" si="4"/>
        <v>0</v>
      </c>
      <c r="G71" s="17">
        <f t="shared" si="4"/>
        <v>0</v>
      </c>
      <c r="H71" s="17">
        <f t="shared" si="4"/>
        <v>0</v>
      </c>
      <c r="I71" s="17">
        <f t="shared" si="2"/>
        <v>0</v>
      </c>
      <c r="J71" s="3"/>
      <c r="K71" s="3"/>
      <c r="L71" s="3"/>
      <c r="M71" s="3"/>
      <c r="N71" s="3"/>
      <c r="O71" s="3"/>
    </row>
    <row r="72" spans="2:15" s="2" customFormat="1" ht="12.75">
      <c r="B72" s="9" t="s">
        <v>28</v>
      </c>
      <c r="C72" s="35"/>
      <c r="D72" s="29">
        <f aca="true" t="shared" si="5" ref="D72:I72">SUM(D42:D71)</f>
        <v>-4306501156.559391</v>
      </c>
      <c r="E72" s="30">
        <f t="shared" si="5"/>
        <v>-4316219566.270706</v>
      </c>
      <c r="F72" s="30">
        <f t="shared" si="5"/>
        <v>-4332687852.682701</v>
      </c>
      <c r="G72" s="30">
        <f t="shared" si="5"/>
        <v>-4342961138.500383</v>
      </c>
      <c r="H72" s="30">
        <f t="shared" si="5"/>
        <v>-4348441247.84646</v>
      </c>
      <c r="I72" s="30">
        <f t="shared" si="5"/>
        <v>-4331204414.740434</v>
      </c>
      <c r="J72" s="3"/>
      <c r="K72" s="3"/>
      <c r="L72" s="3"/>
      <c r="M72" s="3"/>
      <c r="N72" s="3"/>
      <c r="O72" s="3"/>
    </row>
    <row r="75" spans="2:15" s="2" customFormat="1" ht="12.75">
      <c r="B75" s="4" t="s">
        <v>39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s="2" customFormat="1" ht="12.75">
      <c r="B76" s="8" t="s">
        <v>29</v>
      </c>
      <c r="C76" s="9"/>
      <c r="D76" s="27">
        <v>42736</v>
      </c>
      <c r="E76" s="28">
        <v>42767</v>
      </c>
      <c r="F76" s="28">
        <v>42795</v>
      </c>
      <c r="G76" s="28">
        <v>42826</v>
      </c>
      <c r="H76" s="28">
        <v>42856</v>
      </c>
      <c r="I76" s="28">
        <v>42887</v>
      </c>
      <c r="J76" s="3"/>
      <c r="K76" s="3"/>
      <c r="L76" s="3"/>
      <c r="M76" s="3"/>
      <c r="N76" s="3"/>
      <c r="O76" s="3"/>
    </row>
    <row r="77" spans="2:15" s="2" customFormat="1" ht="12.75">
      <c r="B77" s="5">
        <v>1</v>
      </c>
      <c r="C77" s="12" t="s">
        <v>0</v>
      </c>
      <c r="D77" s="13">
        <f aca="true" t="shared" si="6" ref="D77:I77">IF(D42&lt;0,-D42,0)</f>
        <v>3522138.9911892293</v>
      </c>
      <c r="E77" s="14">
        <f t="shared" si="6"/>
        <v>3530445.197212647</v>
      </c>
      <c r="F77" s="14">
        <f t="shared" si="6"/>
        <v>3543981.236658217</v>
      </c>
      <c r="G77" s="14">
        <f t="shared" si="6"/>
        <v>3552595.0799417607</v>
      </c>
      <c r="H77" s="14">
        <f t="shared" si="6"/>
        <v>3557209.6388436593</v>
      </c>
      <c r="I77" s="14">
        <f t="shared" si="6"/>
        <v>3543365.9621379636</v>
      </c>
      <c r="J77" s="3"/>
      <c r="K77" s="3"/>
      <c r="L77" s="3"/>
      <c r="M77" s="3"/>
      <c r="N77" s="3"/>
      <c r="O77" s="3"/>
    </row>
    <row r="78" spans="2:15" s="2" customFormat="1" ht="12.75">
      <c r="B78" s="6">
        <v>2</v>
      </c>
      <c r="C78" s="15" t="s">
        <v>1</v>
      </c>
      <c r="D78" s="16">
        <f aca="true" t="shared" si="7" ref="D78:D106">IF(D43&lt;0,-D43,0)</f>
        <v>26434146.797807872</v>
      </c>
      <c r="E78" s="17">
        <f aca="true" t="shared" si="8" ref="E78:E106">IF(E43&lt;0,-E43,0)</f>
        <v>26496486.038225446</v>
      </c>
      <c r="F78" s="17">
        <f aca="true" t="shared" si="9" ref="F78:I106">IF(F43&lt;0,-F43,0)</f>
        <v>26598075.91149853</v>
      </c>
      <c r="G78" s="17">
        <f t="shared" si="9"/>
        <v>26662724.012672313</v>
      </c>
      <c r="H78" s="17">
        <f t="shared" si="9"/>
        <v>26697356.924015407</v>
      </c>
      <c r="I78" s="17">
        <f t="shared" si="9"/>
        <v>26593458.18998612</v>
      </c>
      <c r="J78" s="3"/>
      <c r="K78" s="3"/>
      <c r="L78" s="3"/>
      <c r="M78" s="3"/>
      <c r="N78" s="3"/>
      <c r="O78" s="3"/>
    </row>
    <row r="79" spans="2:15" s="2" customFormat="1" ht="12.75">
      <c r="B79" s="6">
        <v>3</v>
      </c>
      <c r="C79" s="15" t="s">
        <v>2</v>
      </c>
      <c r="D79" s="16">
        <f t="shared" si="7"/>
        <v>0</v>
      </c>
      <c r="E79" s="17">
        <f t="shared" si="8"/>
        <v>0</v>
      </c>
      <c r="F79" s="17">
        <f t="shared" si="9"/>
        <v>0</v>
      </c>
      <c r="G79" s="17">
        <f t="shared" si="9"/>
        <v>0</v>
      </c>
      <c r="H79" s="17">
        <f t="shared" si="9"/>
        <v>0</v>
      </c>
      <c r="I79" s="17">
        <f t="shared" si="9"/>
        <v>0</v>
      </c>
      <c r="J79" s="3"/>
      <c r="K79" s="3"/>
      <c r="L79" s="3"/>
      <c r="M79" s="3"/>
      <c r="N79" s="3"/>
      <c r="O79" s="3"/>
    </row>
    <row r="80" spans="2:15" s="2" customFormat="1" ht="12.75">
      <c r="B80" s="6">
        <v>4</v>
      </c>
      <c r="C80" s="15" t="s">
        <v>3</v>
      </c>
      <c r="D80" s="16">
        <f t="shared" si="7"/>
        <v>1254246.335379146</v>
      </c>
      <c r="E80" s="17">
        <f t="shared" si="8"/>
        <v>1257204.2051542562</v>
      </c>
      <c r="F80" s="17">
        <f t="shared" si="9"/>
        <v>1262024.4373803618</v>
      </c>
      <c r="G80" s="17">
        <f t="shared" si="9"/>
        <v>1265091.8578878834</v>
      </c>
      <c r="H80" s="17">
        <f t="shared" si="9"/>
        <v>1266735.1188740558</v>
      </c>
      <c r="I80" s="17">
        <f t="shared" si="9"/>
        <v>1261805.335915539</v>
      </c>
      <c r="J80" s="3"/>
      <c r="K80" s="3"/>
      <c r="L80" s="3"/>
      <c r="M80" s="3"/>
      <c r="N80" s="3"/>
      <c r="O80" s="3"/>
    </row>
    <row r="81" spans="2:15" s="2" customFormat="1" ht="12.75">
      <c r="B81" s="6">
        <v>5</v>
      </c>
      <c r="C81" s="15" t="s">
        <v>27</v>
      </c>
      <c r="D81" s="16">
        <f t="shared" si="7"/>
        <v>3822717994.526136</v>
      </c>
      <c r="E81" s="17">
        <f t="shared" si="8"/>
        <v>3831350995.9798236</v>
      </c>
      <c r="F81" s="17">
        <f t="shared" si="9"/>
        <v>3846027292.177583</v>
      </c>
      <c r="G81" s="17">
        <f t="shared" si="9"/>
        <v>3855118216.602022</v>
      </c>
      <c r="H81" s="17">
        <f t="shared" si="9"/>
        <v>3859968945.4573517</v>
      </c>
      <c r="I81" s="17">
        <f t="shared" si="9"/>
        <v>3844706195.154381</v>
      </c>
      <c r="J81" s="3"/>
      <c r="K81" s="3"/>
      <c r="L81" s="3"/>
      <c r="M81" s="3"/>
      <c r="N81" s="3"/>
      <c r="O81" s="3"/>
    </row>
    <row r="82" spans="2:15" s="2" customFormat="1" ht="12.75">
      <c r="B82" s="6">
        <v>6</v>
      </c>
      <c r="C82" s="15" t="s">
        <v>58</v>
      </c>
      <c r="D82" s="16">
        <f t="shared" si="7"/>
        <v>12207318.801246509</v>
      </c>
      <c r="E82" s="17">
        <f t="shared" si="8"/>
        <v>12236107.132771853</v>
      </c>
      <c r="F82" s="17">
        <f t="shared" si="9"/>
        <v>12283021.450813154</v>
      </c>
      <c r="G82" s="17">
        <f t="shared" si="9"/>
        <v>12312876.016839435</v>
      </c>
      <c r="H82" s="17">
        <f t="shared" si="9"/>
        <v>12328869.534353515</v>
      </c>
      <c r="I82" s="17">
        <f t="shared" si="9"/>
        <v>12280888.981811278</v>
      </c>
      <c r="J82" s="3"/>
      <c r="K82" s="3"/>
      <c r="L82" s="3"/>
      <c r="M82" s="3"/>
      <c r="N82" s="3"/>
      <c r="O82" s="3"/>
    </row>
    <row r="83" spans="2:15" s="2" customFormat="1" ht="12.75">
      <c r="B83" s="6">
        <v>7</v>
      </c>
      <c r="C83" s="15" t="s">
        <v>4</v>
      </c>
      <c r="D83" s="16">
        <f t="shared" si="7"/>
        <v>243438795.7879517</v>
      </c>
      <c r="E83" s="17">
        <f t="shared" si="8"/>
        <v>244016855.9094962</v>
      </c>
      <c r="F83" s="17">
        <f t="shared" si="9"/>
        <v>244915554.80645725</v>
      </c>
      <c r="G83" s="17">
        <f t="shared" si="9"/>
        <v>245510715.28246677</v>
      </c>
      <c r="H83" s="17">
        <f t="shared" si="9"/>
        <v>245809591.83369756</v>
      </c>
      <c r="I83" s="17">
        <f t="shared" si="9"/>
        <v>244842292.36161926</v>
      </c>
      <c r="J83" s="3"/>
      <c r="K83" s="3"/>
      <c r="L83" s="3"/>
      <c r="M83" s="3"/>
      <c r="N83" s="3"/>
      <c r="O83" s="3"/>
    </row>
    <row r="84" spans="2:15" s="2" customFormat="1" ht="12.75">
      <c r="B84" s="6">
        <v>8</v>
      </c>
      <c r="C84" s="15" t="s">
        <v>5</v>
      </c>
      <c r="D84" s="16">
        <f t="shared" si="7"/>
        <v>2709262.029656306</v>
      </c>
      <c r="E84" s="17">
        <f t="shared" si="8"/>
        <v>2717197.3343069083</v>
      </c>
      <c r="F84" s="17">
        <f t="shared" si="9"/>
        <v>2726987.9259570995</v>
      </c>
      <c r="G84" s="17">
        <f t="shared" si="9"/>
        <v>2734121.455472664</v>
      </c>
      <c r="H84" s="17">
        <f t="shared" si="9"/>
        <v>2739475.222087989</v>
      </c>
      <c r="I84" s="17">
        <f t="shared" si="9"/>
        <v>2728360.5441027693</v>
      </c>
      <c r="J84" s="3"/>
      <c r="K84" s="3"/>
      <c r="L84" s="3"/>
      <c r="M84" s="3"/>
      <c r="N84" s="3"/>
      <c r="O84" s="3"/>
    </row>
    <row r="85" spans="2:15" s="2" customFormat="1" ht="12.75">
      <c r="B85" s="6">
        <v>9</v>
      </c>
      <c r="C85" s="15" t="s">
        <v>6</v>
      </c>
      <c r="D85" s="16">
        <f t="shared" si="7"/>
        <v>15714.847036671179</v>
      </c>
      <c r="E85" s="17">
        <f t="shared" si="8"/>
        <v>15751.907117900118</v>
      </c>
      <c r="F85" s="17">
        <f t="shared" si="9"/>
        <v>15812.30132434728</v>
      </c>
      <c r="G85" s="17">
        <f t="shared" si="9"/>
        <v>15850.734001177289</v>
      </c>
      <c r="H85" s="17">
        <f t="shared" si="9"/>
        <v>15871.322935193364</v>
      </c>
      <c r="I85" s="17">
        <f t="shared" si="9"/>
        <v>15809.556133145135</v>
      </c>
      <c r="J85" s="3"/>
      <c r="K85" s="3"/>
      <c r="L85" s="3"/>
      <c r="M85" s="3"/>
      <c r="N85" s="3"/>
      <c r="O85" s="3"/>
    </row>
    <row r="86" spans="2:15" s="2" customFormat="1" ht="12.75">
      <c r="B86" s="6">
        <v>10</v>
      </c>
      <c r="C86" s="15" t="s">
        <v>7</v>
      </c>
      <c r="D86" s="16">
        <f t="shared" si="7"/>
        <v>0</v>
      </c>
      <c r="E86" s="17">
        <f t="shared" si="8"/>
        <v>0</v>
      </c>
      <c r="F86" s="17">
        <f t="shared" si="9"/>
        <v>0</v>
      </c>
      <c r="G86" s="17">
        <f t="shared" si="9"/>
        <v>0</v>
      </c>
      <c r="H86" s="17">
        <f t="shared" si="9"/>
        <v>0</v>
      </c>
      <c r="I86" s="17">
        <f t="shared" si="9"/>
        <v>0</v>
      </c>
      <c r="J86" s="3"/>
      <c r="K86" s="3"/>
      <c r="L86" s="3"/>
      <c r="M86" s="3"/>
      <c r="N86" s="3"/>
      <c r="O86" s="3"/>
    </row>
    <row r="87" spans="2:15" s="2" customFormat="1" ht="12.75">
      <c r="B87" s="6">
        <v>11</v>
      </c>
      <c r="C87" s="15" t="s">
        <v>8</v>
      </c>
      <c r="D87" s="16">
        <f t="shared" si="7"/>
        <v>1057972.2294038748</v>
      </c>
      <c r="E87" s="17">
        <f t="shared" si="8"/>
        <v>1057528.9806106938</v>
      </c>
      <c r="F87" s="17">
        <f t="shared" si="9"/>
        <v>1032920.342892325</v>
      </c>
      <c r="G87" s="17">
        <f t="shared" si="9"/>
        <v>1034455.785919559</v>
      </c>
      <c r="H87" s="17">
        <f t="shared" si="9"/>
        <v>1011164.354787146</v>
      </c>
      <c r="I87" s="17">
        <f t="shared" si="9"/>
        <v>984171.5553740867</v>
      </c>
      <c r="J87" s="3"/>
      <c r="K87" s="3"/>
      <c r="L87" s="3"/>
      <c r="M87" s="3"/>
      <c r="N87" s="3"/>
      <c r="O87" s="3"/>
    </row>
    <row r="88" spans="2:15" s="2" customFormat="1" ht="12.75">
      <c r="B88" s="6">
        <v>12</v>
      </c>
      <c r="C88" s="15" t="s">
        <v>9</v>
      </c>
      <c r="D88" s="16">
        <f t="shared" si="7"/>
        <v>79091.83503284238</v>
      </c>
      <c r="E88" s="17">
        <f t="shared" si="8"/>
        <v>30070.28987217634</v>
      </c>
      <c r="F88" s="17">
        <f t="shared" si="9"/>
        <v>30630.93473791335</v>
      </c>
      <c r="G88" s="17">
        <f t="shared" si="9"/>
        <v>29801.240957560723</v>
      </c>
      <c r="H88" s="17">
        <f t="shared" si="9"/>
        <v>29806.457762904793</v>
      </c>
      <c r="I88" s="17">
        <f t="shared" si="9"/>
        <v>25637.0675452628</v>
      </c>
      <c r="J88" s="3"/>
      <c r="K88" s="3"/>
      <c r="L88" s="3"/>
      <c r="M88" s="3"/>
      <c r="N88" s="3"/>
      <c r="O88" s="3"/>
    </row>
    <row r="89" spans="2:15" s="2" customFormat="1" ht="12.75">
      <c r="B89" s="6">
        <v>13</v>
      </c>
      <c r="C89" s="15" t="s">
        <v>10</v>
      </c>
      <c r="D89" s="16">
        <f t="shared" si="7"/>
        <v>1683303.412942446</v>
      </c>
      <c r="E89" s="17">
        <f t="shared" si="8"/>
        <v>1687308.5036979695</v>
      </c>
      <c r="F89" s="17">
        <f t="shared" si="9"/>
        <v>1693777.7938829393</v>
      </c>
      <c r="G89" s="17">
        <f t="shared" si="9"/>
        <v>1697894.614909738</v>
      </c>
      <c r="H89" s="17">
        <f t="shared" si="9"/>
        <v>1700100.054745523</v>
      </c>
      <c r="I89" s="17">
        <f t="shared" si="9"/>
        <v>1693483.7352381682</v>
      </c>
      <c r="J89" s="3"/>
      <c r="K89" s="3"/>
      <c r="L89" s="3"/>
      <c r="M89" s="3"/>
      <c r="N89" s="3"/>
      <c r="O89" s="3"/>
    </row>
    <row r="90" spans="2:15" s="2" customFormat="1" ht="12.75">
      <c r="B90" s="6">
        <v>14</v>
      </c>
      <c r="C90" s="15" t="s">
        <v>11</v>
      </c>
      <c r="D90" s="16">
        <f t="shared" si="7"/>
        <v>0</v>
      </c>
      <c r="E90" s="17">
        <f t="shared" si="8"/>
        <v>0</v>
      </c>
      <c r="F90" s="17">
        <f t="shared" si="9"/>
        <v>0</v>
      </c>
      <c r="G90" s="17">
        <f t="shared" si="9"/>
        <v>0</v>
      </c>
      <c r="H90" s="17">
        <f t="shared" si="9"/>
        <v>0</v>
      </c>
      <c r="I90" s="17">
        <f t="shared" si="9"/>
        <v>0</v>
      </c>
      <c r="J90" s="3"/>
      <c r="K90" s="3"/>
      <c r="L90" s="3"/>
      <c r="M90" s="3"/>
      <c r="N90" s="3"/>
      <c r="O90" s="3"/>
    </row>
    <row r="91" spans="2:15" s="2" customFormat="1" ht="12.75">
      <c r="B91" s="6">
        <v>15</v>
      </c>
      <c r="C91" s="15" t="s">
        <v>12</v>
      </c>
      <c r="D91" s="16">
        <f t="shared" si="7"/>
        <v>10117983.998171873</v>
      </c>
      <c r="E91" s="17">
        <f t="shared" si="8"/>
        <v>10141845.083677214</v>
      </c>
      <c r="F91" s="17">
        <f t="shared" si="9"/>
        <v>10180729.815611843</v>
      </c>
      <c r="G91" s="17">
        <f t="shared" si="9"/>
        <v>10205474.645024788</v>
      </c>
      <c r="H91" s="17">
        <f t="shared" si="9"/>
        <v>10218730.803638864</v>
      </c>
      <c r="I91" s="17">
        <f t="shared" si="9"/>
        <v>10178962.327796632</v>
      </c>
      <c r="J91" s="3"/>
      <c r="K91" s="3"/>
      <c r="L91" s="3"/>
      <c r="M91" s="3"/>
      <c r="N91" s="3"/>
      <c r="O91" s="3"/>
    </row>
    <row r="92" spans="2:15" s="2" customFormat="1" ht="12.75">
      <c r="B92" s="6">
        <v>16</v>
      </c>
      <c r="C92" s="15" t="s">
        <v>13</v>
      </c>
      <c r="D92" s="16">
        <f t="shared" si="7"/>
        <v>1573706.1050941371</v>
      </c>
      <c r="E92" s="17">
        <f t="shared" si="8"/>
        <v>1577417.351913732</v>
      </c>
      <c r="F92" s="17">
        <f t="shared" si="9"/>
        <v>1583465.3096938126</v>
      </c>
      <c r="G92" s="17">
        <f t="shared" si="9"/>
        <v>1587314.0100993183</v>
      </c>
      <c r="H92" s="17">
        <f t="shared" si="9"/>
        <v>1589375.8138879822</v>
      </c>
      <c r="I92" s="17">
        <f t="shared" si="9"/>
        <v>1583190.402521991</v>
      </c>
      <c r="J92" s="3"/>
      <c r="K92" s="3"/>
      <c r="L92" s="3"/>
      <c r="M92" s="3"/>
      <c r="N92" s="3"/>
      <c r="O92" s="3"/>
    </row>
    <row r="93" spans="2:15" s="2" customFormat="1" ht="12.75">
      <c r="B93" s="6">
        <v>17</v>
      </c>
      <c r="C93" s="15" t="s">
        <v>14</v>
      </c>
      <c r="D93" s="16">
        <f t="shared" si="7"/>
        <v>1404.6477017189998</v>
      </c>
      <c r="E93" s="17">
        <f t="shared" si="8"/>
        <v>1407.9602607151053</v>
      </c>
      <c r="F93" s="17">
        <f t="shared" si="9"/>
        <v>1413.3585050050551</v>
      </c>
      <c r="G93" s="17">
        <f t="shared" si="9"/>
        <v>1416.7937513713869</v>
      </c>
      <c r="H93" s="17">
        <f t="shared" si="9"/>
        <v>1418.6340619247787</v>
      </c>
      <c r="I93" s="17">
        <f t="shared" si="9"/>
        <v>1413.113130264603</v>
      </c>
      <c r="J93" s="3"/>
      <c r="K93" s="3"/>
      <c r="L93" s="3"/>
      <c r="M93" s="3"/>
      <c r="N93" s="3"/>
      <c r="O93" s="3"/>
    </row>
    <row r="94" spans="2:15" s="2" customFormat="1" ht="12.75">
      <c r="B94" s="6">
        <v>18</v>
      </c>
      <c r="C94" s="15" t="s">
        <v>15</v>
      </c>
      <c r="D94" s="16">
        <f t="shared" si="7"/>
        <v>203861.42383410927</v>
      </c>
      <c r="E94" s="17">
        <f t="shared" si="8"/>
        <v>204342.18708360888</v>
      </c>
      <c r="F94" s="17">
        <f t="shared" si="9"/>
        <v>205125.65311983047</v>
      </c>
      <c r="G94" s="17">
        <f t="shared" si="9"/>
        <v>205624.22241560783</v>
      </c>
      <c r="H94" s="17">
        <f t="shared" si="9"/>
        <v>205891.31310977426</v>
      </c>
      <c r="I94" s="17">
        <f t="shared" si="9"/>
        <v>205090.04102727494</v>
      </c>
      <c r="J94" s="3"/>
      <c r="K94" s="3"/>
      <c r="L94" s="3"/>
      <c r="M94" s="3"/>
      <c r="N94" s="3"/>
      <c r="O94" s="3"/>
    </row>
    <row r="95" spans="2:15" s="2" customFormat="1" ht="12.75">
      <c r="B95" s="6">
        <v>19</v>
      </c>
      <c r="C95" s="15" t="s">
        <v>16</v>
      </c>
      <c r="D95" s="16">
        <f t="shared" si="7"/>
        <v>0</v>
      </c>
      <c r="E95" s="17">
        <f t="shared" si="8"/>
        <v>0</v>
      </c>
      <c r="F95" s="17">
        <f t="shared" si="9"/>
        <v>0</v>
      </c>
      <c r="G95" s="17">
        <f t="shared" si="9"/>
        <v>0</v>
      </c>
      <c r="H95" s="17">
        <f t="shared" si="9"/>
        <v>0</v>
      </c>
      <c r="I95" s="17">
        <f t="shared" si="9"/>
        <v>0</v>
      </c>
      <c r="J95" s="3"/>
      <c r="K95" s="3"/>
      <c r="L95" s="3"/>
      <c r="M95" s="3"/>
      <c r="N95" s="3"/>
      <c r="O95" s="3"/>
    </row>
    <row r="96" spans="2:15" s="2" customFormat="1" ht="12.75">
      <c r="B96" s="6">
        <v>20</v>
      </c>
      <c r="C96" s="15" t="s">
        <v>17</v>
      </c>
      <c r="D96" s="16">
        <f t="shared" si="7"/>
        <v>20042300.290610835</v>
      </c>
      <c r="E96" s="17">
        <f t="shared" si="8"/>
        <v>20089565.738060087</v>
      </c>
      <c r="F96" s="17">
        <f t="shared" si="9"/>
        <v>20166590.911681093</v>
      </c>
      <c r="G96" s="17">
        <f t="shared" si="9"/>
        <v>20215606.931258094</v>
      </c>
      <c r="H96" s="17">
        <f t="shared" si="9"/>
        <v>20241865.513174344</v>
      </c>
      <c r="I96" s="17">
        <f t="shared" si="9"/>
        <v>20163089.767425593</v>
      </c>
      <c r="J96" s="3"/>
      <c r="K96" s="3"/>
      <c r="L96" s="3"/>
      <c r="M96" s="3"/>
      <c r="N96" s="3"/>
      <c r="O96" s="3"/>
    </row>
    <row r="97" spans="2:15" s="2" customFormat="1" ht="12.75">
      <c r="B97" s="6">
        <v>21</v>
      </c>
      <c r="C97" s="15" t="s">
        <v>18</v>
      </c>
      <c r="D97" s="16">
        <f t="shared" si="7"/>
        <v>6295831.388217747</v>
      </c>
      <c r="E97" s="17">
        <f t="shared" si="8"/>
        <v>6310678.750212845</v>
      </c>
      <c r="F97" s="17">
        <f t="shared" si="9"/>
        <v>6334874.451241895</v>
      </c>
      <c r="G97" s="17">
        <f t="shared" si="9"/>
        <v>6350271.7155331075</v>
      </c>
      <c r="H97" s="17">
        <f t="shared" si="9"/>
        <v>6358520.249974828</v>
      </c>
      <c r="I97" s="17">
        <f t="shared" si="9"/>
        <v>6333774.646649665</v>
      </c>
      <c r="J97" s="3"/>
      <c r="K97" s="3"/>
      <c r="L97" s="3"/>
      <c r="M97" s="3"/>
      <c r="N97" s="3"/>
      <c r="O97" s="3"/>
    </row>
    <row r="98" spans="2:15" s="2" customFormat="1" ht="12.75">
      <c r="B98" s="6">
        <v>22</v>
      </c>
      <c r="C98" s="15" t="s">
        <v>59</v>
      </c>
      <c r="D98" s="16">
        <f t="shared" si="7"/>
        <v>932146.3469552717</v>
      </c>
      <c r="E98" s="17">
        <f t="shared" si="8"/>
        <v>934344.6132988643</v>
      </c>
      <c r="F98" s="17">
        <f t="shared" si="9"/>
        <v>937926.9732662006</v>
      </c>
      <c r="G98" s="17">
        <f t="shared" si="9"/>
        <v>940206.6568817782</v>
      </c>
      <c r="H98" s="17">
        <f t="shared" si="9"/>
        <v>941427.9159615518</v>
      </c>
      <c r="I98" s="17">
        <f t="shared" si="9"/>
        <v>937764.1387222309</v>
      </c>
      <c r="J98" s="3"/>
      <c r="K98" s="3"/>
      <c r="L98" s="3"/>
      <c r="M98" s="3"/>
      <c r="N98" s="3"/>
      <c r="O98" s="3"/>
    </row>
    <row r="99" spans="2:15" s="2" customFormat="1" ht="12.75">
      <c r="B99" s="6">
        <v>23</v>
      </c>
      <c r="C99" s="15" t="s">
        <v>19</v>
      </c>
      <c r="D99" s="16">
        <f t="shared" si="7"/>
        <v>0</v>
      </c>
      <c r="E99" s="17">
        <f t="shared" si="8"/>
        <v>0</v>
      </c>
      <c r="F99" s="17">
        <f t="shared" si="9"/>
        <v>0</v>
      </c>
      <c r="G99" s="17">
        <f t="shared" si="9"/>
        <v>0</v>
      </c>
      <c r="H99" s="17">
        <f t="shared" si="9"/>
        <v>0</v>
      </c>
      <c r="I99" s="17">
        <f t="shared" si="9"/>
        <v>0</v>
      </c>
      <c r="J99" s="3"/>
      <c r="K99" s="3"/>
      <c r="L99" s="3"/>
      <c r="M99" s="3"/>
      <c r="N99" s="3"/>
      <c r="O99" s="3"/>
    </row>
    <row r="100" spans="2:15" s="2" customFormat="1" ht="12.75">
      <c r="B100" s="6">
        <v>24</v>
      </c>
      <c r="C100" s="15" t="s">
        <v>20</v>
      </c>
      <c r="D100" s="16">
        <f t="shared" si="7"/>
        <v>761273.4235486893</v>
      </c>
      <c r="E100" s="17">
        <f t="shared" si="8"/>
        <v>763068.7229142073</v>
      </c>
      <c r="F100" s="17">
        <f t="shared" si="9"/>
        <v>765994.3959543105</v>
      </c>
      <c r="G100" s="17">
        <f t="shared" si="9"/>
        <v>767856.1878889217</v>
      </c>
      <c r="H100" s="17">
        <f t="shared" si="9"/>
        <v>768853.5764253205</v>
      </c>
      <c r="I100" s="17">
        <f t="shared" si="9"/>
        <v>765861.4108161241</v>
      </c>
      <c r="J100" s="3"/>
      <c r="K100" s="3"/>
      <c r="L100" s="3"/>
      <c r="M100" s="3"/>
      <c r="N100" s="3"/>
      <c r="O100" s="3"/>
    </row>
    <row r="101" spans="2:15" s="2" customFormat="1" ht="12.75">
      <c r="B101" s="6">
        <v>25</v>
      </c>
      <c r="C101" s="15" t="s">
        <v>21</v>
      </c>
      <c r="D101" s="16">
        <f t="shared" si="7"/>
        <v>124426788.40897708</v>
      </c>
      <c r="E101" s="17">
        <f t="shared" si="8"/>
        <v>124711334.74875456</v>
      </c>
      <c r="F101" s="17">
        <f t="shared" si="9"/>
        <v>125188860.2346913</v>
      </c>
      <c r="G101" s="17">
        <f t="shared" si="9"/>
        <v>125495028.28642167</v>
      </c>
      <c r="H101" s="17">
        <f t="shared" si="9"/>
        <v>125681491.85737707</v>
      </c>
      <c r="I101" s="17">
        <f t="shared" si="9"/>
        <v>125157531.51265812</v>
      </c>
      <c r="J101" s="3"/>
      <c r="K101" s="3"/>
      <c r="L101" s="3"/>
      <c r="M101" s="3"/>
      <c r="N101" s="3"/>
      <c r="O101" s="3"/>
    </row>
    <row r="102" spans="2:15" s="2" customFormat="1" ht="12.75">
      <c r="B102" s="6">
        <v>26</v>
      </c>
      <c r="C102" s="15" t="s">
        <v>22</v>
      </c>
      <c r="D102" s="16">
        <f t="shared" si="7"/>
        <v>1854430.383671929</v>
      </c>
      <c r="E102" s="17">
        <f t="shared" si="8"/>
        <v>1858803.65822509</v>
      </c>
      <c r="F102" s="17">
        <f t="shared" si="9"/>
        <v>1865930.476015427</v>
      </c>
      <c r="G102" s="17">
        <f t="shared" si="9"/>
        <v>1870465.7237001865</v>
      </c>
      <c r="H102" s="17">
        <f t="shared" si="9"/>
        <v>1872895.3206741647</v>
      </c>
      <c r="I102" s="17">
        <f t="shared" si="9"/>
        <v>1865606.5297522298</v>
      </c>
      <c r="J102" s="3"/>
      <c r="K102" s="3"/>
      <c r="L102" s="3"/>
      <c r="M102" s="3"/>
      <c r="N102" s="3"/>
      <c r="O102" s="3"/>
    </row>
    <row r="103" spans="2:15" s="2" customFormat="1" ht="12.75">
      <c r="B103" s="6">
        <v>27</v>
      </c>
      <c r="C103" s="15" t="s">
        <v>23</v>
      </c>
      <c r="D103" s="16">
        <f t="shared" si="7"/>
        <v>597216.3750855945</v>
      </c>
      <c r="E103" s="17">
        <f t="shared" si="8"/>
        <v>598624.781245723</v>
      </c>
      <c r="F103" s="17">
        <f t="shared" si="9"/>
        <v>600238.6235078105</v>
      </c>
      <c r="G103" s="17">
        <f t="shared" si="9"/>
        <v>600808.0527958664</v>
      </c>
      <c r="H103" s="17">
        <f t="shared" si="9"/>
        <v>601588.4581294252</v>
      </c>
      <c r="I103" s="17">
        <f t="shared" si="9"/>
        <v>599247.2421287486</v>
      </c>
      <c r="J103" s="3"/>
      <c r="K103" s="3"/>
      <c r="L103" s="3"/>
      <c r="M103" s="3"/>
      <c r="N103" s="3"/>
      <c r="O103" s="3"/>
    </row>
    <row r="104" spans="2:15" s="2" customFormat="1" ht="12.75">
      <c r="B104" s="6">
        <v>28</v>
      </c>
      <c r="C104" s="15" t="s">
        <v>24</v>
      </c>
      <c r="D104" s="16">
        <f t="shared" si="7"/>
        <v>8891217.829470336</v>
      </c>
      <c r="E104" s="17">
        <f t="shared" si="8"/>
        <v>8912185.851253523</v>
      </c>
      <c r="F104" s="17">
        <f t="shared" si="9"/>
        <v>8946355.960826123</v>
      </c>
      <c r="G104" s="17">
        <f t="shared" si="9"/>
        <v>8968100.576008687</v>
      </c>
      <c r="H104" s="17">
        <f t="shared" si="9"/>
        <v>8979749.476999346</v>
      </c>
      <c r="I104" s="17">
        <f t="shared" si="9"/>
        <v>8944802.77402737</v>
      </c>
      <c r="J104" s="3"/>
      <c r="K104" s="3"/>
      <c r="L104" s="3"/>
      <c r="M104" s="3"/>
      <c r="N104" s="3"/>
      <c r="O104" s="3"/>
    </row>
    <row r="105" spans="2:15" s="2" customFormat="1" ht="12.75">
      <c r="B105" s="6">
        <v>29</v>
      </c>
      <c r="C105" s="15" t="s">
        <v>25</v>
      </c>
      <c r="D105" s="16">
        <f t="shared" si="7"/>
        <v>15683010.344267983</v>
      </c>
      <c r="E105" s="17">
        <f t="shared" si="8"/>
        <v>15719995.345516585</v>
      </c>
      <c r="F105" s="17">
        <f t="shared" si="9"/>
        <v>15780267.199403195</v>
      </c>
      <c r="G105" s="17">
        <f t="shared" si="9"/>
        <v>15818622.015512854</v>
      </c>
      <c r="H105" s="17">
        <f t="shared" si="9"/>
        <v>15854312.993589794</v>
      </c>
      <c r="I105" s="17">
        <f t="shared" si="9"/>
        <v>15792612.389532758</v>
      </c>
      <c r="J105" s="3"/>
      <c r="K105" s="3"/>
      <c r="L105" s="3"/>
      <c r="M105" s="3"/>
      <c r="N105" s="3"/>
      <c r="O105" s="3"/>
    </row>
    <row r="106" spans="2:15" s="2" customFormat="1" ht="12.75">
      <c r="B106" s="7">
        <v>30</v>
      </c>
      <c r="C106" s="18" t="s">
        <v>26</v>
      </c>
      <c r="D106" s="16">
        <f t="shared" si="7"/>
        <v>0</v>
      </c>
      <c r="E106" s="17">
        <f t="shared" si="8"/>
        <v>0</v>
      </c>
      <c r="F106" s="17">
        <f t="shared" si="9"/>
        <v>0</v>
      </c>
      <c r="G106" s="17">
        <f t="shared" si="9"/>
        <v>0</v>
      </c>
      <c r="H106" s="17">
        <f t="shared" si="9"/>
        <v>0</v>
      </c>
      <c r="I106" s="17">
        <f t="shared" si="9"/>
        <v>0</v>
      </c>
      <c r="J106" s="3"/>
      <c r="K106" s="3"/>
      <c r="L106" s="3"/>
      <c r="M106" s="3"/>
      <c r="N106" s="3"/>
      <c r="O106" s="3"/>
    </row>
    <row r="107" spans="2:15" s="2" customFormat="1" ht="12.75">
      <c r="B107" s="9" t="s">
        <v>28</v>
      </c>
      <c r="C107" s="35"/>
      <c r="D107" s="29">
        <f aca="true" t="shared" si="10" ref="D107:I107">SUM(D77:D106)</f>
        <v>4306501156.559391</v>
      </c>
      <c r="E107" s="30">
        <f t="shared" si="10"/>
        <v>4316219566.270706</v>
      </c>
      <c r="F107" s="30">
        <f t="shared" si="10"/>
        <v>4332687852.682701</v>
      </c>
      <c r="G107" s="30">
        <f t="shared" si="10"/>
        <v>4342961138.500383</v>
      </c>
      <c r="H107" s="30">
        <f t="shared" si="10"/>
        <v>4348441247.84646</v>
      </c>
      <c r="I107" s="30">
        <f t="shared" si="10"/>
        <v>4331204414.740434</v>
      </c>
      <c r="J107" s="3"/>
      <c r="K107" s="3"/>
      <c r="L107" s="3"/>
      <c r="M107" s="3"/>
      <c r="N107" s="3"/>
      <c r="O107" s="3"/>
    </row>
    <row r="108" ht="12.75">
      <c r="B108" s="44" t="s">
        <v>44</v>
      </c>
    </row>
    <row r="110" ht="12.75">
      <c r="B110" s="4" t="s">
        <v>40</v>
      </c>
    </row>
    <row r="111" spans="2:9" ht="12.75">
      <c r="B111" s="8" t="s">
        <v>29</v>
      </c>
      <c r="C111" s="9"/>
      <c r="D111" s="27">
        <v>42736</v>
      </c>
      <c r="E111" s="28">
        <v>42767</v>
      </c>
      <c r="F111" s="28">
        <v>42795</v>
      </c>
      <c r="G111" s="28">
        <v>42826</v>
      </c>
      <c r="H111" s="28">
        <v>42856</v>
      </c>
      <c r="I111" s="28">
        <v>42887</v>
      </c>
    </row>
    <row r="112" spans="2:9" ht="12.75">
      <c r="B112" s="5">
        <v>1</v>
      </c>
      <c r="C112" s="12" t="s">
        <v>0</v>
      </c>
      <c r="D112" s="13">
        <f aca="true" t="shared" si="11" ref="D112:I112">IF(D42&gt;0,D42,0)</f>
        <v>0</v>
      </c>
      <c r="E112" s="14">
        <f t="shared" si="11"/>
        <v>0</v>
      </c>
      <c r="F112" s="14">
        <f t="shared" si="11"/>
        <v>0</v>
      </c>
      <c r="G112" s="14">
        <f t="shared" si="11"/>
        <v>0</v>
      </c>
      <c r="H112" s="14">
        <f t="shared" si="11"/>
        <v>0</v>
      </c>
      <c r="I112" s="14">
        <f t="shared" si="11"/>
        <v>0</v>
      </c>
    </row>
    <row r="113" spans="2:9" ht="12.75">
      <c r="B113" s="6">
        <v>2</v>
      </c>
      <c r="C113" s="15" t="s">
        <v>1</v>
      </c>
      <c r="D113" s="16">
        <f aca="true" t="shared" si="12" ref="D113:D141">IF(D43&gt;0,D43,0)</f>
        <v>0</v>
      </c>
      <c r="E113" s="17">
        <f aca="true" t="shared" si="13" ref="E113:E141">IF(E43&gt;0,E43,0)</f>
        <v>0</v>
      </c>
      <c r="F113" s="17">
        <f aca="true" t="shared" si="14" ref="F113:I141">IF(F43&gt;0,F43,0)</f>
        <v>0</v>
      </c>
      <c r="G113" s="17">
        <f t="shared" si="14"/>
        <v>0</v>
      </c>
      <c r="H113" s="17">
        <f t="shared" si="14"/>
        <v>0</v>
      </c>
      <c r="I113" s="17">
        <f t="shared" si="14"/>
        <v>0</v>
      </c>
    </row>
    <row r="114" spans="2:9" ht="12.75">
      <c r="B114" s="6">
        <v>3</v>
      </c>
      <c r="C114" s="15" t="s">
        <v>2</v>
      </c>
      <c r="D114" s="16">
        <f t="shared" si="12"/>
        <v>0</v>
      </c>
      <c r="E114" s="17">
        <f t="shared" si="13"/>
        <v>0</v>
      </c>
      <c r="F114" s="17">
        <f t="shared" si="14"/>
        <v>0</v>
      </c>
      <c r="G114" s="17">
        <f t="shared" si="14"/>
        <v>0</v>
      </c>
      <c r="H114" s="17">
        <f t="shared" si="14"/>
        <v>0</v>
      </c>
      <c r="I114" s="17">
        <f t="shared" si="14"/>
        <v>0</v>
      </c>
    </row>
    <row r="115" spans="2:9" ht="12.75">
      <c r="B115" s="6">
        <v>4</v>
      </c>
      <c r="C115" s="15" t="s">
        <v>3</v>
      </c>
      <c r="D115" s="16">
        <f t="shared" si="12"/>
        <v>0</v>
      </c>
      <c r="E115" s="17">
        <f t="shared" si="13"/>
        <v>0</v>
      </c>
      <c r="F115" s="17">
        <f t="shared" si="14"/>
        <v>0</v>
      </c>
      <c r="G115" s="17">
        <f t="shared" si="14"/>
        <v>0</v>
      </c>
      <c r="H115" s="17">
        <f t="shared" si="14"/>
        <v>0</v>
      </c>
      <c r="I115" s="17">
        <f t="shared" si="14"/>
        <v>0</v>
      </c>
    </row>
    <row r="116" spans="2:9" ht="12.75">
      <c r="B116" s="6">
        <v>5</v>
      </c>
      <c r="C116" s="15" t="s">
        <v>27</v>
      </c>
      <c r="D116" s="16">
        <f t="shared" si="12"/>
        <v>0</v>
      </c>
      <c r="E116" s="17">
        <f t="shared" si="13"/>
        <v>0</v>
      </c>
      <c r="F116" s="17">
        <f t="shared" si="14"/>
        <v>0</v>
      </c>
      <c r="G116" s="17">
        <f t="shared" si="14"/>
        <v>0</v>
      </c>
      <c r="H116" s="17">
        <f t="shared" si="14"/>
        <v>0</v>
      </c>
      <c r="I116" s="17">
        <f t="shared" si="14"/>
        <v>0</v>
      </c>
    </row>
    <row r="117" spans="2:9" ht="12.75">
      <c r="B117" s="6">
        <v>6</v>
      </c>
      <c r="C117" s="15" t="s">
        <v>58</v>
      </c>
      <c r="D117" s="16">
        <f t="shared" si="12"/>
        <v>0</v>
      </c>
      <c r="E117" s="17">
        <f t="shared" si="13"/>
        <v>0</v>
      </c>
      <c r="F117" s="17">
        <f t="shared" si="14"/>
        <v>0</v>
      </c>
      <c r="G117" s="17">
        <f t="shared" si="14"/>
        <v>0</v>
      </c>
      <c r="H117" s="17">
        <f t="shared" si="14"/>
        <v>0</v>
      </c>
      <c r="I117" s="17">
        <f t="shared" si="14"/>
        <v>0</v>
      </c>
    </row>
    <row r="118" spans="2:9" ht="12.75">
      <c r="B118" s="6">
        <v>7</v>
      </c>
      <c r="C118" s="15" t="s">
        <v>4</v>
      </c>
      <c r="D118" s="16">
        <f t="shared" si="12"/>
        <v>0</v>
      </c>
      <c r="E118" s="17">
        <f t="shared" si="13"/>
        <v>0</v>
      </c>
      <c r="F118" s="17">
        <f t="shared" si="14"/>
        <v>0</v>
      </c>
      <c r="G118" s="17">
        <f t="shared" si="14"/>
        <v>0</v>
      </c>
      <c r="H118" s="17">
        <f t="shared" si="14"/>
        <v>0</v>
      </c>
      <c r="I118" s="17">
        <f t="shared" si="14"/>
        <v>0</v>
      </c>
    </row>
    <row r="119" spans="2:9" ht="12.75">
      <c r="B119" s="6">
        <v>8</v>
      </c>
      <c r="C119" s="15" t="s">
        <v>5</v>
      </c>
      <c r="D119" s="16">
        <f t="shared" si="12"/>
        <v>0</v>
      </c>
      <c r="E119" s="17">
        <f t="shared" si="13"/>
        <v>0</v>
      </c>
      <c r="F119" s="17">
        <f t="shared" si="14"/>
        <v>0</v>
      </c>
      <c r="G119" s="17">
        <f t="shared" si="14"/>
        <v>0</v>
      </c>
      <c r="H119" s="17">
        <f t="shared" si="14"/>
        <v>0</v>
      </c>
      <c r="I119" s="17">
        <f t="shared" si="14"/>
        <v>0</v>
      </c>
    </row>
    <row r="120" spans="2:9" ht="12.75">
      <c r="B120" s="6">
        <v>9</v>
      </c>
      <c r="C120" s="15" t="s">
        <v>6</v>
      </c>
      <c r="D120" s="16">
        <f t="shared" si="12"/>
        <v>0</v>
      </c>
      <c r="E120" s="17">
        <f t="shared" si="13"/>
        <v>0</v>
      </c>
      <c r="F120" s="17">
        <f t="shared" si="14"/>
        <v>0</v>
      </c>
      <c r="G120" s="17">
        <f t="shared" si="14"/>
        <v>0</v>
      </c>
      <c r="H120" s="17">
        <f t="shared" si="14"/>
        <v>0</v>
      </c>
      <c r="I120" s="17">
        <f t="shared" si="14"/>
        <v>0</v>
      </c>
    </row>
    <row r="121" spans="2:9" ht="12.75">
      <c r="B121" s="6">
        <v>10</v>
      </c>
      <c r="C121" s="15" t="s">
        <v>7</v>
      </c>
      <c r="D121" s="16">
        <f t="shared" si="12"/>
        <v>0</v>
      </c>
      <c r="E121" s="17">
        <f t="shared" si="13"/>
        <v>0</v>
      </c>
      <c r="F121" s="17">
        <f t="shared" si="14"/>
        <v>0</v>
      </c>
      <c r="G121" s="17">
        <f t="shared" si="14"/>
        <v>0</v>
      </c>
      <c r="H121" s="17">
        <f t="shared" si="14"/>
        <v>0</v>
      </c>
      <c r="I121" s="17">
        <f t="shared" si="14"/>
        <v>0</v>
      </c>
    </row>
    <row r="122" spans="2:9" ht="12.75">
      <c r="B122" s="6">
        <v>11</v>
      </c>
      <c r="C122" s="15" t="s">
        <v>8</v>
      </c>
      <c r="D122" s="16">
        <f t="shared" si="12"/>
        <v>0</v>
      </c>
      <c r="E122" s="17">
        <f t="shared" si="13"/>
        <v>0</v>
      </c>
      <c r="F122" s="17">
        <f t="shared" si="14"/>
        <v>0</v>
      </c>
      <c r="G122" s="17">
        <f t="shared" si="14"/>
        <v>0</v>
      </c>
      <c r="H122" s="17">
        <f t="shared" si="14"/>
        <v>0</v>
      </c>
      <c r="I122" s="17">
        <f t="shared" si="14"/>
        <v>0</v>
      </c>
    </row>
    <row r="123" spans="2:9" ht="12.75">
      <c r="B123" s="6">
        <v>12</v>
      </c>
      <c r="C123" s="15" t="s">
        <v>9</v>
      </c>
      <c r="D123" s="16">
        <f t="shared" si="12"/>
        <v>0</v>
      </c>
      <c r="E123" s="17">
        <f t="shared" si="13"/>
        <v>0</v>
      </c>
      <c r="F123" s="17">
        <f t="shared" si="14"/>
        <v>0</v>
      </c>
      <c r="G123" s="17">
        <f t="shared" si="14"/>
        <v>0</v>
      </c>
      <c r="H123" s="17">
        <f t="shared" si="14"/>
        <v>0</v>
      </c>
      <c r="I123" s="17">
        <f t="shared" si="14"/>
        <v>0</v>
      </c>
    </row>
    <row r="124" spans="2:9" ht="12.75">
      <c r="B124" s="6">
        <v>13</v>
      </c>
      <c r="C124" s="15" t="s">
        <v>10</v>
      </c>
      <c r="D124" s="16">
        <f t="shared" si="12"/>
        <v>0</v>
      </c>
      <c r="E124" s="17">
        <f t="shared" si="13"/>
        <v>0</v>
      </c>
      <c r="F124" s="17">
        <f t="shared" si="14"/>
        <v>0</v>
      </c>
      <c r="G124" s="17">
        <f t="shared" si="14"/>
        <v>0</v>
      </c>
      <c r="H124" s="17">
        <f t="shared" si="14"/>
        <v>0</v>
      </c>
      <c r="I124" s="17">
        <f t="shared" si="14"/>
        <v>0</v>
      </c>
    </row>
    <row r="125" spans="2:9" ht="12.75">
      <c r="B125" s="6">
        <v>14</v>
      </c>
      <c r="C125" s="15" t="s">
        <v>11</v>
      </c>
      <c r="D125" s="16">
        <f t="shared" si="12"/>
        <v>0</v>
      </c>
      <c r="E125" s="17">
        <f t="shared" si="13"/>
        <v>0</v>
      </c>
      <c r="F125" s="17">
        <f t="shared" si="14"/>
        <v>0</v>
      </c>
      <c r="G125" s="17">
        <f t="shared" si="14"/>
        <v>0</v>
      </c>
      <c r="H125" s="17">
        <f t="shared" si="14"/>
        <v>0</v>
      </c>
      <c r="I125" s="17">
        <f t="shared" si="14"/>
        <v>0</v>
      </c>
    </row>
    <row r="126" spans="2:9" ht="12.75">
      <c r="B126" s="6">
        <v>15</v>
      </c>
      <c r="C126" s="15" t="s">
        <v>12</v>
      </c>
      <c r="D126" s="16">
        <f t="shared" si="12"/>
        <v>0</v>
      </c>
      <c r="E126" s="17">
        <f t="shared" si="13"/>
        <v>0</v>
      </c>
      <c r="F126" s="17">
        <f t="shared" si="14"/>
        <v>0</v>
      </c>
      <c r="G126" s="17">
        <f t="shared" si="14"/>
        <v>0</v>
      </c>
      <c r="H126" s="17">
        <f t="shared" si="14"/>
        <v>0</v>
      </c>
      <c r="I126" s="17">
        <f t="shared" si="14"/>
        <v>0</v>
      </c>
    </row>
    <row r="127" spans="2:9" ht="12.75">
      <c r="B127" s="6">
        <v>16</v>
      </c>
      <c r="C127" s="15" t="s">
        <v>13</v>
      </c>
      <c r="D127" s="16">
        <f t="shared" si="12"/>
        <v>0</v>
      </c>
      <c r="E127" s="17">
        <f t="shared" si="13"/>
        <v>0</v>
      </c>
      <c r="F127" s="17">
        <f t="shared" si="14"/>
        <v>0</v>
      </c>
      <c r="G127" s="17">
        <f t="shared" si="14"/>
        <v>0</v>
      </c>
      <c r="H127" s="17">
        <f t="shared" si="14"/>
        <v>0</v>
      </c>
      <c r="I127" s="17">
        <f t="shared" si="14"/>
        <v>0</v>
      </c>
    </row>
    <row r="128" spans="2:9" ht="12.75">
      <c r="B128" s="6">
        <v>17</v>
      </c>
      <c r="C128" s="15" t="s">
        <v>14</v>
      </c>
      <c r="D128" s="16">
        <f t="shared" si="12"/>
        <v>0</v>
      </c>
      <c r="E128" s="17">
        <f t="shared" si="13"/>
        <v>0</v>
      </c>
      <c r="F128" s="17">
        <f t="shared" si="14"/>
        <v>0</v>
      </c>
      <c r="G128" s="17">
        <f t="shared" si="14"/>
        <v>0</v>
      </c>
      <c r="H128" s="17">
        <f t="shared" si="14"/>
        <v>0</v>
      </c>
      <c r="I128" s="17">
        <f t="shared" si="14"/>
        <v>0</v>
      </c>
    </row>
    <row r="129" spans="2:9" ht="12.75">
      <c r="B129" s="6">
        <v>18</v>
      </c>
      <c r="C129" s="15" t="s">
        <v>15</v>
      </c>
      <c r="D129" s="16">
        <f t="shared" si="12"/>
        <v>0</v>
      </c>
      <c r="E129" s="17">
        <f t="shared" si="13"/>
        <v>0</v>
      </c>
      <c r="F129" s="17">
        <f t="shared" si="14"/>
        <v>0</v>
      </c>
      <c r="G129" s="17">
        <f t="shared" si="14"/>
        <v>0</v>
      </c>
      <c r="H129" s="17">
        <f t="shared" si="14"/>
        <v>0</v>
      </c>
      <c r="I129" s="17">
        <f t="shared" si="14"/>
        <v>0</v>
      </c>
    </row>
    <row r="130" spans="2:9" ht="12.75">
      <c r="B130" s="6">
        <v>19</v>
      </c>
      <c r="C130" s="15" t="s">
        <v>16</v>
      </c>
      <c r="D130" s="16">
        <f t="shared" si="12"/>
        <v>0</v>
      </c>
      <c r="E130" s="17">
        <f t="shared" si="13"/>
        <v>0</v>
      </c>
      <c r="F130" s="17">
        <f t="shared" si="14"/>
        <v>0</v>
      </c>
      <c r="G130" s="17">
        <f t="shared" si="14"/>
        <v>0</v>
      </c>
      <c r="H130" s="17">
        <f t="shared" si="14"/>
        <v>0</v>
      </c>
      <c r="I130" s="17">
        <f t="shared" si="14"/>
        <v>0</v>
      </c>
    </row>
    <row r="131" spans="2:9" ht="12.75">
      <c r="B131" s="6">
        <v>20</v>
      </c>
      <c r="C131" s="15" t="s">
        <v>17</v>
      </c>
      <c r="D131" s="16">
        <f t="shared" si="12"/>
        <v>0</v>
      </c>
      <c r="E131" s="17">
        <f t="shared" si="13"/>
        <v>0</v>
      </c>
      <c r="F131" s="17">
        <f t="shared" si="14"/>
        <v>0</v>
      </c>
      <c r="G131" s="17">
        <f t="shared" si="14"/>
        <v>0</v>
      </c>
      <c r="H131" s="17">
        <f t="shared" si="14"/>
        <v>0</v>
      </c>
      <c r="I131" s="17">
        <f t="shared" si="14"/>
        <v>0</v>
      </c>
    </row>
    <row r="132" spans="2:9" ht="12.75">
      <c r="B132" s="6">
        <v>21</v>
      </c>
      <c r="C132" s="15" t="s">
        <v>18</v>
      </c>
      <c r="D132" s="16">
        <f t="shared" si="12"/>
        <v>0</v>
      </c>
      <c r="E132" s="17">
        <f t="shared" si="13"/>
        <v>0</v>
      </c>
      <c r="F132" s="17">
        <f t="shared" si="14"/>
        <v>0</v>
      </c>
      <c r="G132" s="17">
        <f t="shared" si="14"/>
        <v>0</v>
      </c>
      <c r="H132" s="17">
        <f t="shared" si="14"/>
        <v>0</v>
      </c>
      <c r="I132" s="17">
        <f t="shared" si="14"/>
        <v>0</v>
      </c>
    </row>
    <row r="133" spans="2:9" ht="12.75">
      <c r="B133" s="6">
        <v>22</v>
      </c>
      <c r="C133" s="15" t="s">
        <v>59</v>
      </c>
      <c r="D133" s="16">
        <f t="shared" si="12"/>
        <v>0</v>
      </c>
      <c r="E133" s="17">
        <f t="shared" si="13"/>
        <v>0</v>
      </c>
      <c r="F133" s="17">
        <f t="shared" si="14"/>
        <v>0</v>
      </c>
      <c r="G133" s="17">
        <f t="shared" si="14"/>
        <v>0</v>
      </c>
      <c r="H133" s="17">
        <f t="shared" si="14"/>
        <v>0</v>
      </c>
      <c r="I133" s="17">
        <f t="shared" si="14"/>
        <v>0</v>
      </c>
    </row>
    <row r="134" spans="2:9" ht="12.75">
      <c r="B134" s="6">
        <v>23</v>
      </c>
      <c r="C134" s="15" t="s">
        <v>19</v>
      </c>
      <c r="D134" s="16">
        <f t="shared" si="12"/>
        <v>0</v>
      </c>
      <c r="E134" s="17">
        <f t="shared" si="13"/>
        <v>0</v>
      </c>
      <c r="F134" s="17">
        <f t="shared" si="14"/>
        <v>0</v>
      </c>
      <c r="G134" s="17">
        <f t="shared" si="14"/>
        <v>0</v>
      </c>
      <c r="H134" s="17">
        <f t="shared" si="14"/>
        <v>0</v>
      </c>
      <c r="I134" s="17">
        <f t="shared" si="14"/>
        <v>0</v>
      </c>
    </row>
    <row r="135" spans="2:9" ht="12.75">
      <c r="B135" s="6">
        <v>24</v>
      </c>
      <c r="C135" s="15" t="s">
        <v>20</v>
      </c>
      <c r="D135" s="16">
        <f t="shared" si="12"/>
        <v>0</v>
      </c>
      <c r="E135" s="17">
        <f t="shared" si="13"/>
        <v>0</v>
      </c>
      <c r="F135" s="17">
        <f t="shared" si="14"/>
        <v>0</v>
      </c>
      <c r="G135" s="17">
        <f t="shared" si="14"/>
        <v>0</v>
      </c>
      <c r="H135" s="17">
        <f t="shared" si="14"/>
        <v>0</v>
      </c>
      <c r="I135" s="17">
        <f t="shared" si="14"/>
        <v>0</v>
      </c>
    </row>
    <row r="136" spans="2:9" ht="12.75">
      <c r="B136" s="6">
        <v>25</v>
      </c>
      <c r="C136" s="15" t="s">
        <v>21</v>
      </c>
      <c r="D136" s="16">
        <f t="shared" si="12"/>
        <v>0</v>
      </c>
      <c r="E136" s="17">
        <f t="shared" si="13"/>
        <v>0</v>
      </c>
      <c r="F136" s="17">
        <f t="shared" si="14"/>
        <v>0</v>
      </c>
      <c r="G136" s="17">
        <f t="shared" si="14"/>
        <v>0</v>
      </c>
      <c r="H136" s="17">
        <f t="shared" si="14"/>
        <v>0</v>
      </c>
      <c r="I136" s="17">
        <f t="shared" si="14"/>
        <v>0</v>
      </c>
    </row>
    <row r="137" spans="2:9" ht="12.75">
      <c r="B137" s="6">
        <v>26</v>
      </c>
      <c r="C137" s="15" t="s">
        <v>22</v>
      </c>
      <c r="D137" s="16">
        <f t="shared" si="12"/>
        <v>0</v>
      </c>
      <c r="E137" s="17">
        <f t="shared" si="13"/>
        <v>0</v>
      </c>
      <c r="F137" s="17">
        <f t="shared" si="14"/>
        <v>0</v>
      </c>
      <c r="G137" s="17">
        <f t="shared" si="14"/>
        <v>0</v>
      </c>
      <c r="H137" s="17">
        <f t="shared" si="14"/>
        <v>0</v>
      </c>
      <c r="I137" s="17">
        <f t="shared" si="14"/>
        <v>0</v>
      </c>
    </row>
    <row r="138" spans="2:9" ht="12.75">
      <c r="B138" s="6">
        <v>27</v>
      </c>
      <c r="C138" s="15" t="s">
        <v>23</v>
      </c>
      <c r="D138" s="16">
        <f t="shared" si="12"/>
        <v>0</v>
      </c>
      <c r="E138" s="17">
        <f t="shared" si="13"/>
        <v>0</v>
      </c>
      <c r="F138" s="17">
        <f t="shared" si="14"/>
        <v>0</v>
      </c>
      <c r="G138" s="17">
        <f t="shared" si="14"/>
        <v>0</v>
      </c>
      <c r="H138" s="17">
        <f t="shared" si="14"/>
        <v>0</v>
      </c>
      <c r="I138" s="17">
        <f t="shared" si="14"/>
        <v>0</v>
      </c>
    </row>
    <row r="139" spans="2:9" ht="12.75">
      <c r="B139" s="6">
        <v>28</v>
      </c>
      <c r="C139" s="15" t="s">
        <v>24</v>
      </c>
      <c r="D139" s="16">
        <f t="shared" si="12"/>
        <v>0</v>
      </c>
      <c r="E139" s="17">
        <f t="shared" si="13"/>
        <v>0</v>
      </c>
      <c r="F139" s="17">
        <f t="shared" si="14"/>
        <v>0</v>
      </c>
      <c r="G139" s="17">
        <f t="shared" si="14"/>
        <v>0</v>
      </c>
      <c r="H139" s="17">
        <f t="shared" si="14"/>
        <v>0</v>
      </c>
      <c r="I139" s="17">
        <f t="shared" si="14"/>
        <v>0</v>
      </c>
    </row>
    <row r="140" spans="2:9" ht="12.75">
      <c r="B140" s="6">
        <v>29</v>
      </c>
      <c r="C140" s="15" t="s">
        <v>25</v>
      </c>
      <c r="D140" s="16">
        <f t="shared" si="12"/>
        <v>0</v>
      </c>
      <c r="E140" s="17">
        <f t="shared" si="13"/>
        <v>0</v>
      </c>
      <c r="F140" s="17">
        <f t="shared" si="14"/>
        <v>0</v>
      </c>
      <c r="G140" s="17">
        <f t="shared" si="14"/>
        <v>0</v>
      </c>
      <c r="H140" s="17">
        <f t="shared" si="14"/>
        <v>0</v>
      </c>
      <c r="I140" s="17">
        <f t="shared" si="14"/>
        <v>0</v>
      </c>
    </row>
    <row r="141" spans="2:9" ht="12.75">
      <c r="B141" s="7">
        <v>30</v>
      </c>
      <c r="C141" s="18" t="s">
        <v>26</v>
      </c>
      <c r="D141" s="16">
        <f t="shared" si="12"/>
        <v>0</v>
      </c>
      <c r="E141" s="17">
        <f t="shared" si="13"/>
        <v>0</v>
      </c>
      <c r="F141" s="17">
        <f t="shared" si="14"/>
        <v>0</v>
      </c>
      <c r="G141" s="17">
        <f t="shared" si="14"/>
        <v>0</v>
      </c>
      <c r="H141" s="17">
        <f t="shared" si="14"/>
        <v>0</v>
      </c>
      <c r="I141" s="17">
        <f t="shared" si="14"/>
        <v>0</v>
      </c>
    </row>
    <row r="142" spans="2:9" ht="12.75">
      <c r="B142" s="9" t="s">
        <v>28</v>
      </c>
      <c r="C142" s="35"/>
      <c r="D142" s="29">
        <f aca="true" t="shared" si="15" ref="D142:I142">SUM(D112:D141)</f>
        <v>0</v>
      </c>
      <c r="E142" s="30">
        <f t="shared" si="15"/>
        <v>0</v>
      </c>
      <c r="F142" s="30">
        <f t="shared" si="15"/>
        <v>0</v>
      </c>
      <c r="G142" s="30">
        <f t="shared" si="15"/>
        <v>0</v>
      </c>
      <c r="H142" s="30">
        <f t="shared" si="15"/>
        <v>0</v>
      </c>
      <c r="I142" s="30">
        <f t="shared" si="15"/>
        <v>0</v>
      </c>
    </row>
    <row r="143" ht="12.75">
      <c r="B143" s="44" t="s">
        <v>45</v>
      </c>
    </row>
    <row r="145" spans="2:9" ht="12.75">
      <c r="B145" s="23" t="s">
        <v>34</v>
      </c>
      <c r="C145" s="34"/>
      <c r="D145" s="25">
        <f aca="true" t="shared" si="16" ref="D145:I145">IF(D107&lt;D142,D107,D142)</f>
        <v>0</v>
      </c>
      <c r="E145" s="26">
        <f t="shared" si="16"/>
        <v>0</v>
      </c>
      <c r="F145" s="26">
        <f t="shared" si="16"/>
        <v>0</v>
      </c>
      <c r="G145" s="26">
        <f t="shared" si="16"/>
        <v>0</v>
      </c>
      <c r="H145" s="26">
        <f t="shared" si="16"/>
        <v>0</v>
      </c>
      <c r="I145" s="26">
        <f t="shared" si="16"/>
        <v>0</v>
      </c>
    </row>
    <row r="146" ht="12.75">
      <c r="B146" s="44" t="s">
        <v>37</v>
      </c>
    </row>
    <row r="148" ht="12.75">
      <c r="B148" s="4" t="s">
        <v>85</v>
      </c>
    </row>
    <row r="149" spans="2:9" ht="12.75">
      <c r="B149" s="8" t="s">
        <v>29</v>
      </c>
      <c r="C149" s="9"/>
      <c r="D149" s="27">
        <v>42736</v>
      </c>
      <c r="E149" s="28">
        <v>42767</v>
      </c>
      <c r="F149" s="28">
        <v>42795</v>
      </c>
      <c r="G149" s="28">
        <v>42826</v>
      </c>
      <c r="H149" s="28">
        <v>42856</v>
      </c>
      <c r="I149" s="28">
        <v>42887</v>
      </c>
    </row>
    <row r="150" spans="2:9" ht="12.75">
      <c r="B150" s="5">
        <v>1</v>
      </c>
      <c r="C150" s="12" t="s">
        <v>0</v>
      </c>
      <c r="D150" s="13">
        <f aca="true" t="shared" si="17" ref="D150:I150">_xlfn.IFERROR(D112/D$142*D$145-D77/D$107*D$145,0)</f>
        <v>0</v>
      </c>
      <c r="E150" s="14">
        <f t="shared" si="17"/>
        <v>0</v>
      </c>
      <c r="F150" s="14">
        <f t="shared" si="17"/>
        <v>0</v>
      </c>
      <c r="G150" s="14">
        <f t="shared" si="17"/>
        <v>0</v>
      </c>
      <c r="H150" s="14">
        <f t="shared" si="17"/>
        <v>0</v>
      </c>
      <c r="I150" s="14">
        <f t="shared" si="17"/>
        <v>0</v>
      </c>
    </row>
    <row r="151" spans="2:9" ht="12.75">
      <c r="B151" s="6">
        <v>2</v>
      </c>
      <c r="C151" s="15" t="s">
        <v>1</v>
      </c>
      <c r="D151" s="16">
        <f aca="true" t="shared" si="18" ref="D151:I151">_xlfn.IFERROR(D113/D$142*D$145-D78/D$107*D$145,0)</f>
        <v>0</v>
      </c>
      <c r="E151" s="17">
        <f t="shared" si="18"/>
        <v>0</v>
      </c>
      <c r="F151" s="17">
        <f t="shared" si="18"/>
        <v>0</v>
      </c>
      <c r="G151" s="17">
        <f t="shared" si="18"/>
        <v>0</v>
      </c>
      <c r="H151" s="17">
        <f t="shared" si="18"/>
        <v>0</v>
      </c>
      <c r="I151" s="17">
        <f t="shared" si="18"/>
        <v>0</v>
      </c>
    </row>
    <row r="152" spans="2:9" ht="12.75">
      <c r="B152" s="6">
        <v>3</v>
      </c>
      <c r="C152" s="15" t="s">
        <v>2</v>
      </c>
      <c r="D152" s="16">
        <f aca="true" t="shared" si="19" ref="D152:I152">_xlfn.IFERROR(D114/D$142*D$145-D79/D$107*D$145,0)</f>
        <v>0</v>
      </c>
      <c r="E152" s="17">
        <f t="shared" si="19"/>
        <v>0</v>
      </c>
      <c r="F152" s="17">
        <f t="shared" si="19"/>
        <v>0</v>
      </c>
      <c r="G152" s="17">
        <f t="shared" si="19"/>
        <v>0</v>
      </c>
      <c r="H152" s="17">
        <f t="shared" si="19"/>
        <v>0</v>
      </c>
      <c r="I152" s="17">
        <f t="shared" si="19"/>
        <v>0</v>
      </c>
    </row>
    <row r="153" spans="2:9" ht="12.75">
      <c r="B153" s="6">
        <v>4</v>
      </c>
      <c r="C153" s="15" t="s">
        <v>3</v>
      </c>
      <c r="D153" s="16">
        <f aca="true" t="shared" si="20" ref="D153:I153">_xlfn.IFERROR(D115/D$142*D$145-D80/D$107*D$145,0)</f>
        <v>0</v>
      </c>
      <c r="E153" s="17">
        <f t="shared" si="20"/>
        <v>0</v>
      </c>
      <c r="F153" s="17">
        <f t="shared" si="20"/>
        <v>0</v>
      </c>
      <c r="G153" s="17">
        <f t="shared" si="20"/>
        <v>0</v>
      </c>
      <c r="H153" s="17">
        <f t="shared" si="20"/>
        <v>0</v>
      </c>
      <c r="I153" s="17">
        <f t="shared" si="20"/>
        <v>0</v>
      </c>
    </row>
    <row r="154" spans="2:9" ht="12.75">
      <c r="B154" s="6">
        <v>5</v>
      </c>
      <c r="C154" s="15" t="s">
        <v>27</v>
      </c>
      <c r="D154" s="16">
        <f aca="true" t="shared" si="21" ref="D154:I154">_xlfn.IFERROR(D116/D$142*D$145-D81/D$107*D$145,0)</f>
        <v>0</v>
      </c>
      <c r="E154" s="17">
        <f t="shared" si="21"/>
        <v>0</v>
      </c>
      <c r="F154" s="17">
        <f t="shared" si="21"/>
        <v>0</v>
      </c>
      <c r="G154" s="17">
        <f t="shared" si="21"/>
        <v>0</v>
      </c>
      <c r="H154" s="17">
        <f t="shared" si="21"/>
        <v>0</v>
      </c>
      <c r="I154" s="17">
        <f t="shared" si="21"/>
        <v>0</v>
      </c>
    </row>
    <row r="155" spans="2:9" ht="12.75">
      <c r="B155" s="6">
        <v>6</v>
      </c>
      <c r="C155" s="15" t="s">
        <v>58</v>
      </c>
      <c r="D155" s="16">
        <f aca="true" t="shared" si="22" ref="D155:I155">_xlfn.IFERROR(D117/D$142*D$145-D82/D$107*D$145,0)</f>
        <v>0</v>
      </c>
      <c r="E155" s="17">
        <f t="shared" si="22"/>
        <v>0</v>
      </c>
      <c r="F155" s="17">
        <f t="shared" si="22"/>
        <v>0</v>
      </c>
      <c r="G155" s="17">
        <f t="shared" si="22"/>
        <v>0</v>
      </c>
      <c r="H155" s="17">
        <f t="shared" si="22"/>
        <v>0</v>
      </c>
      <c r="I155" s="17">
        <f t="shared" si="22"/>
        <v>0</v>
      </c>
    </row>
    <row r="156" spans="2:9" ht="12.75">
      <c r="B156" s="6">
        <v>7</v>
      </c>
      <c r="C156" s="15" t="s">
        <v>4</v>
      </c>
      <c r="D156" s="16">
        <f aca="true" t="shared" si="23" ref="D156:I156">_xlfn.IFERROR(D118/D$142*D$145-D83/D$107*D$145,0)</f>
        <v>0</v>
      </c>
      <c r="E156" s="17">
        <f t="shared" si="23"/>
        <v>0</v>
      </c>
      <c r="F156" s="17">
        <f t="shared" si="23"/>
        <v>0</v>
      </c>
      <c r="G156" s="17">
        <f t="shared" si="23"/>
        <v>0</v>
      </c>
      <c r="H156" s="17">
        <f t="shared" si="23"/>
        <v>0</v>
      </c>
      <c r="I156" s="17">
        <f t="shared" si="23"/>
        <v>0</v>
      </c>
    </row>
    <row r="157" spans="2:9" ht="12.75">
      <c r="B157" s="6">
        <v>8</v>
      </c>
      <c r="C157" s="15" t="s">
        <v>5</v>
      </c>
      <c r="D157" s="16">
        <f aca="true" t="shared" si="24" ref="D157:I157">_xlfn.IFERROR(D119/D$142*D$145-D84/D$107*D$145,0)</f>
        <v>0</v>
      </c>
      <c r="E157" s="17">
        <f t="shared" si="24"/>
        <v>0</v>
      </c>
      <c r="F157" s="17">
        <f t="shared" si="24"/>
        <v>0</v>
      </c>
      <c r="G157" s="17">
        <f t="shared" si="24"/>
        <v>0</v>
      </c>
      <c r="H157" s="17">
        <f t="shared" si="24"/>
        <v>0</v>
      </c>
      <c r="I157" s="17">
        <f t="shared" si="24"/>
        <v>0</v>
      </c>
    </row>
    <row r="158" spans="2:9" ht="12.75">
      <c r="B158" s="6">
        <v>9</v>
      </c>
      <c r="C158" s="15" t="s">
        <v>6</v>
      </c>
      <c r="D158" s="16">
        <f aca="true" t="shared" si="25" ref="D158:I158">_xlfn.IFERROR(D120/D$142*D$145-D85/D$107*D$145,0)</f>
        <v>0</v>
      </c>
      <c r="E158" s="17">
        <f t="shared" si="25"/>
        <v>0</v>
      </c>
      <c r="F158" s="17">
        <f t="shared" si="25"/>
        <v>0</v>
      </c>
      <c r="G158" s="17">
        <f t="shared" si="25"/>
        <v>0</v>
      </c>
      <c r="H158" s="17">
        <f t="shared" si="25"/>
        <v>0</v>
      </c>
      <c r="I158" s="17">
        <f t="shared" si="25"/>
        <v>0</v>
      </c>
    </row>
    <row r="159" spans="2:9" ht="12.75">
      <c r="B159" s="6">
        <v>10</v>
      </c>
      <c r="C159" s="15" t="s">
        <v>7</v>
      </c>
      <c r="D159" s="16">
        <f aca="true" t="shared" si="26" ref="D159:I159">_xlfn.IFERROR(D121/D$142*D$145-D86/D$107*D$145,0)</f>
        <v>0</v>
      </c>
      <c r="E159" s="17">
        <f t="shared" si="26"/>
        <v>0</v>
      </c>
      <c r="F159" s="17">
        <f t="shared" si="26"/>
        <v>0</v>
      </c>
      <c r="G159" s="17">
        <f t="shared" si="26"/>
        <v>0</v>
      </c>
      <c r="H159" s="17">
        <f t="shared" si="26"/>
        <v>0</v>
      </c>
      <c r="I159" s="17">
        <f t="shared" si="26"/>
        <v>0</v>
      </c>
    </row>
    <row r="160" spans="2:9" ht="12.75">
      <c r="B160" s="6">
        <v>11</v>
      </c>
      <c r="C160" s="15" t="s">
        <v>8</v>
      </c>
      <c r="D160" s="16">
        <f aca="true" t="shared" si="27" ref="D160:I160">_xlfn.IFERROR(D122/D$142*D$145-D87/D$107*D$145,0)</f>
        <v>0</v>
      </c>
      <c r="E160" s="17">
        <f t="shared" si="27"/>
        <v>0</v>
      </c>
      <c r="F160" s="17">
        <f t="shared" si="27"/>
        <v>0</v>
      </c>
      <c r="G160" s="17">
        <f t="shared" si="27"/>
        <v>0</v>
      </c>
      <c r="H160" s="17">
        <f t="shared" si="27"/>
        <v>0</v>
      </c>
      <c r="I160" s="17">
        <f t="shared" si="27"/>
        <v>0</v>
      </c>
    </row>
    <row r="161" spans="2:9" ht="12.75">
      <c r="B161" s="6">
        <v>12</v>
      </c>
      <c r="C161" s="15" t="s">
        <v>9</v>
      </c>
      <c r="D161" s="16">
        <f aca="true" t="shared" si="28" ref="D161:I161">_xlfn.IFERROR(D123/D$142*D$145-D88/D$107*D$145,0)</f>
        <v>0</v>
      </c>
      <c r="E161" s="17">
        <f t="shared" si="28"/>
        <v>0</v>
      </c>
      <c r="F161" s="17">
        <f t="shared" si="28"/>
        <v>0</v>
      </c>
      <c r="G161" s="17">
        <f t="shared" si="28"/>
        <v>0</v>
      </c>
      <c r="H161" s="17">
        <f t="shared" si="28"/>
        <v>0</v>
      </c>
      <c r="I161" s="17">
        <f t="shared" si="28"/>
        <v>0</v>
      </c>
    </row>
    <row r="162" spans="2:9" ht="12.75">
      <c r="B162" s="6">
        <v>13</v>
      </c>
      <c r="C162" s="15" t="s">
        <v>10</v>
      </c>
      <c r="D162" s="16">
        <f aca="true" t="shared" si="29" ref="D162:I162">_xlfn.IFERROR(D124/D$142*D$145-D89/D$107*D$145,0)</f>
        <v>0</v>
      </c>
      <c r="E162" s="17">
        <f t="shared" si="29"/>
        <v>0</v>
      </c>
      <c r="F162" s="17">
        <f t="shared" si="29"/>
        <v>0</v>
      </c>
      <c r="G162" s="17">
        <f t="shared" si="29"/>
        <v>0</v>
      </c>
      <c r="H162" s="17">
        <f t="shared" si="29"/>
        <v>0</v>
      </c>
      <c r="I162" s="17">
        <f t="shared" si="29"/>
        <v>0</v>
      </c>
    </row>
    <row r="163" spans="2:9" ht="12.75">
      <c r="B163" s="6">
        <v>14</v>
      </c>
      <c r="C163" s="15" t="s">
        <v>11</v>
      </c>
      <c r="D163" s="16">
        <f aca="true" t="shared" si="30" ref="D163:I163">_xlfn.IFERROR(D125/D$142*D$145-D90/D$107*D$145,0)</f>
        <v>0</v>
      </c>
      <c r="E163" s="17">
        <f t="shared" si="30"/>
        <v>0</v>
      </c>
      <c r="F163" s="17">
        <f t="shared" si="30"/>
        <v>0</v>
      </c>
      <c r="G163" s="17">
        <f t="shared" si="30"/>
        <v>0</v>
      </c>
      <c r="H163" s="17">
        <f t="shared" si="30"/>
        <v>0</v>
      </c>
      <c r="I163" s="17">
        <f t="shared" si="30"/>
        <v>0</v>
      </c>
    </row>
    <row r="164" spans="2:9" ht="12.75">
      <c r="B164" s="6">
        <v>15</v>
      </c>
      <c r="C164" s="15" t="s">
        <v>12</v>
      </c>
      <c r="D164" s="16">
        <f aca="true" t="shared" si="31" ref="D164:I164">_xlfn.IFERROR(D126/D$142*D$145-D91/D$107*D$145,0)</f>
        <v>0</v>
      </c>
      <c r="E164" s="17">
        <f t="shared" si="31"/>
        <v>0</v>
      </c>
      <c r="F164" s="17">
        <f t="shared" si="31"/>
        <v>0</v>
      </c>
      <c r="G164" s="17">
        <f t="shared" si="31"/>
        <v>0</v>
      </c>
      <c r="H164" s="17">
        <f t="shared" si="31"/>
        <v>0</v>
      </c>
      <c r="I164" s="17">
        <f t="shared" si="31"/>
        <v>0</v>
      </c>
    </row>
    <row r="165" spans="2:9" ht="12.75">
      <c r="B165" s="6">
        <v>16</v>
      </c>
      <c r="C165" s="15" t="s">
        <v>13</v>
      </c>
      <c r="D165" s="16">
        <f aca="true" t="shared" si="32" ref="D165:I165">_xlfn.IFERROR(D127/D$142*D$145-D92/D$107*D$145,0)</f>
        <v>0</v>
      </c>
      <c r="E165" s="17">
        <f t="shared" si="32"/>
        <v>0</v>
      </c>
      <c r="F165" s="17">
        <f t="shared" si="32"/>
        <v>0</v>
      </c>
      <c r="G165" s="17">
        <f t="shared" si="32"/>
        <v>0</v>
      </c>
      <c r="H165" s="17">
        <f t="shared" si="32"/>
        <v>0</v>
      </c>
      <c r="I165" s="17">
        <f t="shared" si="32"/>
        <v>0</v>
      </c>
    </row>
    <row r="166" spans="2:9" ht="12.75">
      <c r="B166" s="6">
        <v>17</v>
      </c>
      <c r="C166" s="15" t="s">
        <v>14</v>
      </c>
      <c r="D166" s="16">
        <f aca="true" t="shared" si="33" ref="D166:I166">_xlfn.IFERROR(D128/D$142*D$145-D93/D$107*D$145,0)</f>
        <v>0</v>
      </c>
      <c r="E166" s="17">
        <f t="shared" si="33"/>
        <v>0</v>
      </c>
      <c r="F166" s="17">
        <f t="shared" si="33"/>
        <v>0</v>
      </c>
      <c r="G166" s="17">
        <f t="shared" si="33"/>
        <v>0</v>
      </c>
      <c r="H166" s="17">
        <f t="shared" si="33"/>
        <v>0</v>
      </c>
      <c r="I166" s="17">
        <f t="shared" si="33"/>
        <v>0</v>
      </c>
    </row>
    <row r="167" spans="2:9" ht="12.75">
      <c r="B167" s="6">
        <v>18</v>
      </c>
      <c r="C167" s="15" t="s">
        <v>15</v>
      </c>
      <c r="D167" s="16">
        <f aca="true" t="shared" si="34" ref="D167:I167">_xlfn.IFERROR(D129/D$142*D$145-D94/D$107*D$145,0)</f>
        <v>0</v>
      </c>
      <c r="E167" s="17">
        <f t="shared" si="34"/>
        <v>0</v>
      </c>
      <c r="F167" s="17">
        <f t="shared" si="34"/>
        <v>0</v>
      </c>
      <c r="G167" s="17">
        <f t="shared" si="34"/>
        <v>0</v>
      </c>
      <c r="H167" s="17">
        <f t="shared" si="34"/>
        <v>0</v>
      </c>
      <c r="I167" s="17">
        <f t="shared" si="34"/>
        <v>0</v>
      </c>
    </row>
    <row r="168" spans="2:9" ht="12.75">
      <c r="B168" s="6">
        <v>19</v>
      </c>
      <c r="C168" s="15" t="s">
        <v>16</v>
      </c>
      <c r="D168" s="16">
        <f aca="true" t="shared" si="35" ref="D168:I168">_xlfn.IFERROR(D130/D$142*D$145-D95/D$107*D$145,0)</f>
        <v>0</v>
      </c>
      <c r="E168" s="17">
        <f t="shared" si="35"/>
        <v>0</v>
      </c>
      <c r="F168" s="17">
        <f t="shared" si="35"/>
        <v>0</v>
      </c>
      <c r="G168" s="17">
        <f t="shared" si="35"/>
        <v>0</v>
      </c>
      <c r="H168" s="17">
        <f t="shared" si="35"/>
        <v>0</v>
      </c>
      <c r="I168" s="17">
        <f t="shared" si="35"/>
        <v>0</v>
      </c>
    </row>
    <row r="169" spans="2:9" ht="12.75">
      <c r="B169" s="6">
        <v>20</v>
      </c>
      <c r="C169" s="15" t="s">
        <v>17</v>
      </c>
      <c r="D169" s="16">
        <f aca="true" t="shared" si="36" ref="D169:I169">_xlfn.IFERROR(D131/D$142*D$145-D96/D$107*D$145,0)</f>
        <v>0</v>
      </c>
      <c r="E169" s="17">
        <f t="shared" si="36"/>
        <v>0</v>
      </c>
      <c r="F169" s="17">
        <f t="shared" si="36"/>
        <v>0</v>
      </c>
      <c r="G169" s="17">
        <f t="shared" si="36"/>
        <v>0</v>
      </c>
      <c r="H169" s="17">
        <f t="shared" si="36"/>
        <v>0</v>
      </c>
      <c r="I169" s="17">
        <f t="shared" si="36"/>
        <v>0</v>
      </c>
    </row>
    <row r="170" spans="2:9" ht="12.75">
      <c r="B170" s="6">
        <v>21</v>
      </c>
      <c r="C170" s="15" t="s">
        <v>18</v>
      </c>
      <c r="D170" s="16">
        <f aca="true" t="shared" si="37" ref="D170:I170">_xlfn.IFERROR(D132/D$142*D$145-D97/D$107*D$145,0)</f>
        <v>0</v>
      </c>
      <c r="E170" s="17">
        <f t="shared" si="37"/>
        <v>0</v>
      </c>
      <c r="F170" s="17">
        <f t="shared" si="37"/>
        <v>0</v>
      </c>
      <c r="G170" s="17">
        <f t="shared" si="37"/>
        <v>0</v>
      </c>
      <c r="H170" s="17">
        <f t="shared" si="37"/>
        <v>0</v>
      </c>
      <c r="I170" s="17">
        <f t="shared" si="37"/>
        <v>0</v>
      </c>
    </row>
    <row r="171" spans="2:9" ht="12.75">
      <c r="B171" s="6">
        <v>22</v>
      </c>
      <c r="C171" s="15" t="s">
        <v>59</v>
      </c>
      <c r="D171" s="16">
        <f aca="true" t="shared" si="38" ref="D171:I171">_xlfn.IFERROR(D133/D$142*D$145-D98/D$107*D$145,0)</f>
        <v>0</v>
      </c>
      <c r="E171" s="17">
        <f t="shared" si="38"/>
        <v>0</v>
      </c>
      <c r="F171" s="17">
        <f t="shared" si="38"/>
        <v>0</v>
      </c>
      <c r="G171" s="17">
        <f t="shared" si="38"/>
        <v>0</v>
      </c>
      <c r="H171" s="17">
        <f t="shared" si="38"/>
        <v>0</v>
      </c>
      <c r="I171" s="17">
        <f t="shared" si="38"/>
        <v>0</v>
      </c>
    </row>
    <row r="172" spans="2:9" ht="12.75">
      <c r="B172" s="6">
        <v>23</v>
      </c>
      <c r="C172" s="15" t="s">
        <v>19</v>
      </c>
      <c r="D172" s="16">
        <f aca="true" t="shared" si="39" ref="D172:I172">_xlfn.IFERROR(D134/D$142*D$145-D99/D$107*D$145,0)</f>
        <v>0</v>
      </c>
      <c r="E172" s="17">
        <f t="shared" si="39"/>
        <v>0</v>
      </c>
      <c r="F172" s="17">
        <f t="shared" si="39"/>
        <v>0</v>
      </c>
      <c r="G172" s="17">
        <f t="shared" si="39"/>
        <v>0</v>
      </c>
      <c r="H172" s="17">
        <f t="shared" si="39"/>
        <v>0</v>
      </c>
      <c r="I172" s="17">
        <f t="shared" si="39"/>
        <v>0</v>
      </c>
    </row>
    <row r="173" spans="2:9" ht="12.75">
      <c r="B173" s="6">
        <v>24</v>
      </c>
      <c r="C173" s="15" t="s">
        <v>20</v>
      </c>
      <c r="D173" s="16">
        <f aca="true" t="shared" si="40" ref="D173:I173">_xlfn.IFERROR(D135/D$142*D$145-D100/D$107*D$145,0)</f>
        <v>0</v>
      </c>
      <c r="E173" s="17">
        <f t="shared" si="40"/>
        <v>0</v>
      </c>
      <c r="F173" s="17">
        <f t="shared" si="40"/>
        <v>0</v>
      </c>
      <c r="G173" s="17">
        <f t="shared" si="40"/>
        <v>0</v>
      </c>
      <c r="H173" s="17">
        <f t="shared" si="40"/>
        <v>0</v>
      </c>
      <c r="I173" s="17">
        <f t="shared" si="40"/>
        <v>0</v>
      </c>
    </row>
    <row r="174" spans="2:9" ht="12.75">
      <c r="B174" s="6">
        <v>25</v>
      </c>
      <c r="C174" s="15" t="s">
        <v>21</v>
      </c>
      <c r="D174" s="16">
        <f aca="true" t="shared" si="41" ref="D174:I174">_xlfn.IFERROR(D136/D$142*D$145-D101/D$107*D$145,0)</f>
        <v>0</v>
      </c>
      <c r="E174" s="17">
        <f t="shared" si="41"/>
        <v>0</v>
      </c>
      <c r="F174" s="17">
        <f t="shared" si="41"/>
        <v>0</v>
      </c>
      <c r="G174" s="17">
        <f t="shared" si="41"/>
        <v>0</v>
      </c>
      <c r="H174" s="17">
        <f t="shared" si="41"/>
        <v>0</v>
      </c>
      <c r="I174" s="17">
        <f t="shared" si="41"/>
        <v>0</v>
      </c>
    </row>
    <row r="175" spans="2:9" ht="12.75">
      <c r="B175" s="6">
        <v>26</v>
      </c>
      <c r="C175" s="15" t="s">
        <v>22</v>
      </c>
      <c r="D175" s="16">
        <f aca="true" t="shared" si="42" ref="D175:I175">_xlfn.IFERROR(D137/D$142*D$145-D102/D$107*D$145,0)</f>
        <v>0</v>
      </c>
      <c r="E175" s="17">
        <f t="shared" si="42"/>
        <v>0</v>
      </c>
      <c r="F175" s="17">
        <f t="shared" si="42"/>
        <v>0</v>
      </c>
      <c r="G175" s="17">
        <f t="shared" si="42"/>
        <v>0</v>
      </c>
      <c r="H175" s="17">
        <f t="shared" si="42"/>
        <v>0</v>
      </c>
      <c r="I175" s="17">
        <f t="shared" si="42"/>
        <v>0</v>
      </c>
    </row>
    <row r="176" spans="2:9" ht="12.75">
      <c r="B176" s="6">
        <v>27</v>
      </c>
      <c r="C176" s="15" t="s">
        <v>23</v>
      </c>
      <c r="D176" s="16">
        <f aca="true" t="shared" si="43" ref="D176:I176">_xlfn.IFERROR(D138/D$142*D$145-D103/D$107*D$145,0)</f>
        <v>0</v>
      </c>
      <c r="E176" s="17">
        <f t="shared" si="43"/>
        <v>0</v>
      </c>
      <c r="F176" s="17">
        <f t="shared" si="43"/>
        <v>0</v>
      </c>
      <c r="G176" s="17">
        <f t="shared" si="43"/>
        <v>0</v>
      </c>
      <c r="H176" s="17">
        <f t="shared" si="43"/>
        <v>0</v>
      </c>
      <c r="I176" s="17">
        <f t="shared" si="43"/>
        <v>0</v>
      </c>
    </row>
    <row r="177" spans="2:9" ht="12.75">
      <c r="B177" s="6">
        <v>28</v>
      </c>
      <c r="C177" s="15" t="s">
        <v>24</v>
      </c>
      <c r="D177" s="16">
        <f aca="true" t="shared" si="44" ref="D177:I177">_xlfn.IFERROR(D139/D$142*D$145-D104/D$107*D$145,0)</f>
        <v>0</v>
      </c>
      <c r="E177" s="17">
        <f t="shared" si="44"/>
        <v>0</v>
      </c>
      <c r="F177" s="17">
        <f t="shared" si="44"/>
        <v>0</v>
      </c>
      <c r="G177" s="17">
        <f t="shared" si="44"/>
        <v>0</v>
      </c>
      <c r="H177" s="17">
        <f t="shared" si="44"/>
        <v>0</v>
      </c>
      <c r="I177" s="17">
        <f t="shared" si="44"/>
        <v>0</v>
      </c>
    </row>
    <row r="178" spans="2:9" ht="12.75">
      <c r="B178" s="6">
        <v>29</v>
      </c>
      <c r="C178" s="15" t="s">
        <v>25</v>
      </c>
      <c r="D178" s="16">
        <f aca="true" t="shared" si="45" ref="D178:I178">_xlfn.IFERROR(D140/D$142*D$145-D105/D$107*D$145,0)</f>
        <v>0</v>
      </c>
      <c r="E178" s="17">
        <f t="shared" si="45"/>
        <v>0</v>
      </c>
      <c r="F178" s="17">
        <f t="shared" si="45"/>
        <v>0</v>
      </c>
      <c r="G178" s="17">
        <f t="shared" si="45"/>
        <v>0</v>
      </c>
      <c r="H178" s="17">
        <f t="shared" si="45"/>
        <v>0</v>
      </c>
      <c r="I178" s="17">
        <f t="shared" si="45"/>
        <v>0</v>
      </c>
    </row>
    <row r="179" spans="2:9" ht="12.75">
      <c r="B179" s="7">
        <v>30</v>
      </c>
      <c r="C179" s="18" t="s">
        <v>26</v>
      </c>
      <c r="D179" s="16">
        <f aca="true" t="shared" si="46" ref="D179:I179">_xlfn.IFERROR(D141/D$142*D$145-D106/D$107*D$145,0)</f>
        <v>0</v>
      </c>
      <c r="E179" s="17">
        <f t="shared" si="46"/>
        <v>0</v>
      </c>
      <c r="F179" s="17">
        <f t="shared" si="46"/>
        <v>0</v>
      </c>
      <c r="G179" s="17">
        <f t="shared" si="46"/>
        <v>0</v>
      </c>
      <c r="H179" s="17">
        <f t="shared" si="46"/>
        <v>0</v>
      </c>
      <c r="I179" s="17">
        <f t="shared" si="46"/>
        <v>0</v>
      </c>
    </row>
    <row r="180" spans="2:9" ht="12.75">
      <c r="B180" s="9" t="s">
        <v>28</v>
      </c>
      <c r="C180" s="35"/>
      <c r="D180" s="29">
        <f aca="true" t="shared" si="47" ref="D180:I180">SUM(D150:D179)</f>
        <v>0</v>
      </c>
      <c r="E180" s="30">
        <f t="shared" si="47"/>
        <v>0</v>
      </c>
      <c r="F180" s="30">
        <f t="shared" si="47"/>
        <v>0</v>
      </c>
      <c r="G180" s="30">
        <f t="shared" si="47"/>
        <v>0</v>
      </c>
      <c r="H180" s="30">
        <f t="shared" si="47"/>
        <v>0</v>
      </c>
      <c r="I180" s="30">
        <f t="shared" si="47"/>
        <v>0</v>
      </c>
    </row>
    <row r="183" ht="12.75">
      <c r="B183" s="4" t="s">
        <v>41</v>
      </c>
    </row>
    <row r="184" spans="2:10" ht="12.75">
      <c r="B184" s="8" t="s">
        <v>29</v>
      </c>
      <c r="C184" s="9"/>
      <c r="D184" s="27">
        <v>42705</v>
      </c>
      <c r="E184" s="28">
        <v>42736</v>
      </c>
      <c r="F184" s="28">
        <v>42767</v>
      </c>
      <c r="G184" s="28">
        <v>42795</v>
      </c>
      <c r="H184" s="28">
        <v>42826</v>
      </c>
      <c r="I184" s="28">
        <v>42856</v>
      </c>
      <c r="J184" s="28">
        <v>42887</v>
      </c>
    </row>
    <row r="185" spans="2:10" ht="12.75">
      <c r="B185" s="5">
        <v>1</v>
      </c>
      <c r="C185" s="12" t="s">
        <v>0</v>
      </c>
      <c r="D185" s="16">
        <v>-3503373.1183215077</v>
      </c>
      <c r="E185" s="17">
        <f aca="true" t="shared" si="48" ref="E185:J185">-D77+D112-D150</f>
        <v>-3522138.9911892293</v>
      </c>
      <c r="F185" s="17">
        <f t="shared" si="48"/>
        <v>-3530445.197212647</v>
      </c>
      <c r="G185" s="17">
        <f t="shared" si="48"/>
        <v>-3543981.236658217</v>
      </c>
      <c r="H185" s="17">
        <f t="shared" si="48"/>
        <v>-3552595.0799417607</v>
      </c>
      <c r="I185" s="17">
        <f t="shared" si="48"/>
        <v>-3557209.6388436593</v>
      </c>
      <c r="J185" s="17">
        <f t="shared" si="48"/>
        <v>-3543365.9621379636</v>
      </c>
    </row>
    <row r="186" spans="2:10" ht="12.75">
      <c r="B186" s="6">
        <v>2</v>
      </c>
      <c r="C186" s="15" t="s">
        <v>1</v>
      </c>
      <c r="D186" s="16">
        <v>-26293306.291679278</v>
      </c>
      <c r="E186" s="17">
        <f aca="true" t="shared" si="49" ref="E186:E214">-D78+D113-D151</f>
        <v>-26434146.797807872</v>
      </c>
      <c r="F186" s="17">
        <f aca="true" t="shared" si="50" ref="F186:F214">-E78+E113-E151</f>
        <v>-26496486.038225446</v>
      </c>
      <c r="G186" s="17">
        <f aca="true" t="shared" si="51" ref="G186:J196">-F78+F113-F151</f>
        <v>-26598075.91149853</v>
      </c>
      <c r="H186" s="17">
        <f t="shared" si="51"/>
        <v>-26662724.012672313</v>
      </c>
      <c r="I186" s="17">
        <f t="shared" si="51"/>
        <v>-26697356.924015407</v>
      </c>
      <c r="J186" s="17">
        <f t="shared" si="51"/>
        <v>-26593458.18998612</v>
      </c>
    </row>
    <row r="187" spans="2:10" ht="12.75">
      <c r="B187" s="6">
        <v>3</v>
      </c>
      <c r="C187" s="15" t="s">
        <v>2</v>
      </c>
      <c r="D187" s="16">
        <v>0</v>
      </c>
      <c r="E187" s="17">
        <f t="shared" si="49"/>
        <v>0</v>
      </c>
      <c r="F187" s="17">
        <f t="shared" si="50"/>
        <v>0</v>
      </c>
      <c r="G187" s="17">
        <f t="shared" si="51"/>
        <v>0</v>
      </c>
      <c r="H187" s="17">
        <f t="shared" si="51"/>
        <v>0</v>
      </c>
      <c r="I187" s="17">
        <f t="shared" si="51"/>
        <v>0</v>
      </c>
      <c r="J187" s="17">
        <f t="shared" si="51"/>
        <v>0</v>
      </c>
    </row>
    <row r="188" spans="2:10" ht="12.75">
      <c r="B188" s="6">
        <v>4</v>
      </c>
      <c r="C188" s="15" t="s">
        <v>3</v>
      </c>
      <c r="D188" s="16">
        <v>-1247563.7407020452</v>
      </c>
      <c r="E188" s="17">
        <f t="shared" si="49"/>
        <v>-1254246.335379146</v>
      </c>
      <c r="F188" s="17">
        <f t="shared" si="50"/>
        <v>-1257204.2051542562</v>
      </c>
      <c r="G188" s="17">
        <f t="shared" si="51"/>
        <v>-1262024.4373803618</v>
      </c>
      <c r="H188" s="17">
        <f t="shared" si="51"/>
        <v>-1265091.8578878834</v>
      </c>
      <c r="I188" s="17">
        <f t="shared" si="51"/>
        <v>-1266735.1188740558</v>
      </c>
      <c r="J188" s="17">
        <f t="shared" si="51"/>
        <v>-1261805.335915539</v>
      </c>
    </row>
    <row r="189" spans="2:10" ht="12.75">
      <c r="B189" s="6">
        <v>5</v>
      </c>
      <c r="C189" s="15" t="s">
        <v>27</v>
      </c>
      <c r="D189" s="16">
        <v>-3801698933.9368567</v>
      </c>
      <c r="E189" s="17">
        <f t="shared" si="49"/>
        <v>-3822717994.526136</v>
      </c>
      <c r="F189" s="17">
        <f t="shared" si="50"/>
        <v>-3831350995.9798236</v>
      </c>
      <c r="G189" s="17">
        <f t="shared" si="51"/>
        <v>-3846027292.177583</v>
      </c>
      <c r="H189" s="17">
        <f t="shared" si="51"/>
        <v>-3855118216.602022</v>
      </c>
      <c r="I189" s="17">
        <f t="shared" si="51"/>
        <v>-3859968945.4573517</v>
      </c>
      <c r="J189" s="17">
        <f t="shared" si="51"/>
        <v>-3844706195.154381</v>
      </c>
    </row>
    <row r="190" spans="2:10" ht="12.75">
      <c r="B190" s="6">
        <v>6</v>
      </c>
      <c r="C190" s="15" t="s">
        <v>58</v>
      </c>
      <c r="D190" s="16">
        <v>-12142278.496689253</v>
      </c>
      <c r="E190" s="17">
        <f t="shared" si="49"/>
        <v>-12207318.801246509</v>
      </c>
      <c r="F190" s="17">
        <f t="shared" si="50"/>
        <v>-12236107.132771853</v>
      </c>
      <c r="G190" s="17">
        <f t="shared" si="51"/>
        <v>-12283021.450813154</v>
      </c>
      <c r="H190" s="17">
        <f t="shared" si="51"/>
        <v>-12312876.016839435</v>
      </c>
      <c r="I190" s="17">
        <f t="shared" si="51"/>
        <v>-12328869.534353515</v>
      </c>
      <c r="J190" s="17">
        <f t="shared" si="51"/>
        <v>-12280888.981811278</v>
      </c>
    </row>
    <row r="191" spans="2:10" ht="12.75">
      <c r="B191" s="6">
        <v>7</v>
      </c>
      <c r="C191" s="15" t="s">
        <v>4</v>
      </c>
      <c r="D191" s="16">
        <v>-242130916.4899454</v>
      </c>
      <c r="E191" s="17">
        <f t="shared" si="49"/>
        <v>-243438795.7879517</v>
      </c>
      <c r="F191" s="17">
        <f t="shared" si="50"/>
        <v>-244016855.9094962</v>
      </c>
      <c r="G191" s="17">
        <f t="shared" si="51"/>
        <v>-244915554.80645725</v>
      </c>
      <c r="H191" s="17">
        <f t="shared" si="51"/>
        <v>-245510715.28246677</v>
      </c>
      <c r="I191" s="17">
        <f t="shared" si="51"/>
        <v>-245809591.83369756</v>
      </c>
      <c r="J191" s="17">
        <f t="shared" si="51"/>
        <v>-244842292.36161926</v>
      </c>
    </row>
    <row r="192" spans="2:10" ht="12.75">
      <c r="B192" s="6">
        <v>8</v>
      </c>
      <c r="C192" s="15" t="s">
        <v>5</v>
      </c>
      <c r="D192" s="16">
        <v>-2720384.15031204</v>
      </c>
      <c r="E192" s="17">
        <f t="shared" si="49"/>
        <v>-2709262.029656306</v>
      </c>
      <c r="F192" s="17">
        <f t="shared" si="50"/>
        <v>-2717197.3343069083</v>
      </c>
      <c r="G192" s="17">
        <f t="shared" si="51"/>
        <v>-2726987.9259570995</v>
      </c>
      <c r="H192" s="17">
        <f t="shared" si="51"/>
        <v>-2734121.455472664</v>
      </c>
      <c r="I192" s="17">
        <f t="shared" si="51"/>
        <v>-2739475.222087989</v>
      </c>
      <c r="J192" s="17">
        <f t="shared" si="51"/>
        <v>-2728360.5441027693</v>
      </c>
    </row>
    <row r="193" spans="2:10" ht="12.75">
      <c r="B193" s="6">
        <v>9</v>
      </c>
      <c r="C193" s="15" t="s">
        <v>6</v>
      </c>
      <c r="D193" s="16">
        <v>-15631.118705005798</v>
      </c>
      <c r="E193" s="17">
        <f t="shared" si="49"/>
        <v>-15714.847036671179</v>
      </c>
      <c r="F193" s="17">
        <f t="shared" si="50"/>
        <v>-15751.907117900118</v>
      </c>
      <c r="G193" s="17">
        <f t="shared" si="51"/>
        <v>-15812.30132434728</v>
      </c>
      <c r="H193" s="17">
        <f t="shared" si="51"/>
        <v>-15850.734001177289</v>
      </c>
      <c r="I193" s="17">
        <f t="shared" si="51"/>
        <v>-15871.322935193364</v>
      </c>
      <c r="J193" s="17">
        <f t="shared" si="51"/>
        <v>-15809.556133145135</v>
      </c>
    </row>
    <row r="194" spans="2:10" ht="12.75">
      <c r="B194" s="6">
        <v>10</v>
      </c>
      <c r="C194" s="15" t="s">
        <v>7</v>
      </c>
      <c r="D194" s="16">
        <v>0</v>
      </c>
      <c r="E194" s="17">
        <f t="shared" si="49"/>
        <v>0</v>
      </c>
      <c r="F194" s="17">
        <f t="shared" si="50"/>
        <v>0</v>
      </c>
      <c r="G194" s="17">
        <f t="shared" si="51"/>
        <v>0</v>
      </c>
      <c r="H194" s="17">
        <f t="shared" si="51"/>
        <v>0</v>
      </c>
      <c r="I194" s="17">
        <f t="shared" si="51"/>
        <v>0</v>
      </c>
      <c r="J194" s="17">
        <f t="shared" si="51"/>
        <v>0</v>
      </c>
    </row>
    <row r="195" spans="2:10" ht="12.75">
      <c r="B195" s="6">
        <v>11</v>
      </c>
      <c r="C195" s="15" t="s">
        <v>8</v>
      </c>
      <c r="D195" s="16">
        <v>-1054877.6967260751</v>
      </c>
      <c r="E195" s="17">
        <f t="shared" si="49"/>
        <v>-1057972.2294038748</v>
      </c>
      <c r="F195" s="17">
        <f t="shared" si="50"/>
        <v>-1057528.9806106938</v>
      </c>
      <c r="G195" s="17">
        <f t="shared" si="51"/>
        <v>-1032920.342892325</v>
      </c>
      <c r="H195" s="17">
        <f t="shared" si="51"/>
        <v>-1034455.785919559</v>
      </c>
      <c r="I195" s="17">
        <f t="shared" si="51"/>
        <v>-1011164.354787146</v>
      </c>
      <c r="J195" s="17">
        <f t="shared" si="51"/>
        <v>-984171.5553740867</v>
      </c>
    </row>
    <row r="196" spans="2:10" ht="12.75">
      <c r="B196" s="6">
        <v>12</v>
      </c>
      <c r="C196" s="15" t="s">
        <v>9</v>
      </c>
      <c r="D196" s="16">
        <v>-57048.47919338738</v>
      </c>
      <c r="E196" s="17">
        <f t="shared" si="49"/>
        <v>-79091.83503284238</v>
      </c>
      <c r="F196" s="17">
        <f t="shared" si="50"/>
        <v>-30070.28987217634</v>
      </c>
      <c r="G196" s="17">
        <f t="shared" si="51"/>
        <v>-30630.93473791335</v>
      </c>
      <c r="H196" s="17">
        <f t="shared" si="51"/>
        <v>-29801.240957560723</v>
      </c>
      <c r="I196" s="17">
        <f t="shared" si="51"/>
        <v>-29806.457762904793</v>
      </c>
      <c r="J196" s="17">
        <f t="shared" si="51"/>
        <v>-25637.0675452628</v>
      </c>
    </row>
    <row r="197" spans="2:10" ht="12.75">
      <c r="B197" s="6">
        <v>13</v>
      </c>
      <c r="C197" s="15" t="s">
        <v>10</v>
      </c>
      <c r="D197" s="16">
        <v>-1674292.5596795126</v>
      </c>
      <c r="E197" s="17">
        <f t="shared" si="49"/>
        <v>-1683303.412942446</v>
      </c>
      <c r="F197" s="17">
        <f t="shared" si="50"/>
        <v>-1687308.5036979695</v>
      </c>
      <c r="G197" s="17">
        <f aca="true" t="shared" si="52" ref="G197:G214">-F89+F124-F162</f>
        <v>-1693777.7938829393</v>
      </c>
      <c r="H197" s="17">
        <f aca="true" t="shared" si="53" ref="H197:H214">-G89+G124-G162</f>
        <v>-1697894.614909738</v>
      </c>
      <c r="I197" s="17">
        <f aca="true" t="shared" si="54" ref="I197:I214">-H89+H124-H162</f>
        <v>-1700100.054745523</v>
      </c>
      <c r="J197" s="17">
        <f aca="true" t="shared" si="55" ref="J197:J214">-I89+I124-I162</f>
        <v>-1693483.7352381682</v>
      </c>
    </row>
    <row r="198" spans="2:10" ht="12.75">
      <c r="B198" s="6">
        <v>14</v>
      </c>
      <c r="C198" s="15" t="s">
        <v>11</v>
      </c>
      <c r="D198" s="16">
        <v>0</v>
      </c>
      <c r="E198" s="17">
        <f t="shared" si="49"/>
        <v>0</v>
      </c>
      <c r="F198" s="17">
        <f t="shared" si="50"/>
        <v>0</v>
      </c>
      <c r="G198" s="17">
        <f t="shared" si="52"/>
        <v>0</v>
      </c>
      <c r="H198" s="17">
        <f t="shared" si="53"/>
        <v>0</v>
      </c>
      <c r="I198" s="17">
        <f t="shared" si="54"/>
        <v>0</v>
      </c>
      <c r="J198" s="17">
        <f t="shared" si="55"/>
        <v>0</v>
      </c>
    </row>
    <row r="199" spans="2:10" ht="12.75">
      <c r="B199" s="6">
        <v>15</v>
      </c>
      <c r="C199" s="15" t="s">
        <v>12</v>
      </c>
      <c r="D199" s="16">
        <v>-10064075.619807957</v>
      </c>
      <c r="E199" s="17">
        <f t="shared" si="49"/>
        <v>-10117983.998171873</v>
      </c>
      <c r="F199" s="17">
        <f t="shared" si="50"/>
        <v>-10141845.083677214</v>
      </c>
      <c r="G199" s="17">
        <f t="shared" si="52"/>
        <v>-10180729.815611843</v>
      </c>
      <c r="H199" s="17">
        <f t="shared" si="53"/>
        <v>-10205474.645024788</v>
      </c>
      <c r="I199" s="17">
        <f t="shared" si="54"/>
        <v>-10218730.803638864</v>
      </c>
      <c r="J199" s="17">
        <f t="shared" si="55"/>
        <v>-10178962.327796632</v>
      </c>
    </row>
    <row r="200" spans="2:10" ht="12.75">
      <c r="B200" s="6">
        <v>16</v>
      </c>
      <c r="C200" s="15" t="s">
        <v>13</v>
      </c>
      <c r="D200" s="16">
        <v>-1565321.436353571</v>
      </c>
      <c r="E200" s="17">
        <f t="shared" si="49"/>
        <v>-1573706.1050941371</v>
      </c>
      <c r="F200" s="17">
        <f t="shared" si="50"/>
        <v>-1577417.351913732</v>
      </c>
      <c r="G200" s="17">
        <f t="shared" si="52"/>
        <v>-1583465.3096938126</v>
      </c>
      <c r="H200" s="17">
        <f t="shared" si="53"/>
        <v>-1587314.0100993183</v>
      </c>
      <c r="I200" s="17">
        <f t="shared" si="54"/>
        <v>-1589375.8138879822</v>
      </c>
      <c r="J200" s="17">
        <f t="shared" si="55"/>
        <v>-1583190.402521991</v>
      </c>
    </row>
    <row r="201" spans="2:10" ht="12.75">
      <c r="B201" s="6">
        <v>17</v>
      </c>
      <c r="C201" s="15" t="s">
        <v>14</v>
      </c>
      <c r="D201" s="16">
        <v>-1397.1637721352056</v>
      </c>
      <c r="E201" s="17">
        <f t="shared" si="49"/>
        <v>-1404.6477017189998</v>
      </c>
      <c r="F201" s="17">
        <f t="shared" si="50"/>
        <v>-1407.9602607151053</v>
      </c>
      <c r="G201" s="17">
        <f t="shared" si="52"/>
        <v>-1413.3585050050551</v>
      </c>
      <c r="H201" s="17">
        <f t="shared" si="53"/>
        <v>-1416.7937513713869</v>
      </c>
      <c r="I201" s="17">
        <f t="shared" si="54"/>
        <v>-1418.6340619247787</v>
      </c>
      <c r="J201" s="17">
        <f t="shared" si="55"/>
        <v>-1413.113130264603</v>
      </c>
    </row>
    <row r="202" spans="2:10" ht="12.75">
      <c r="B202" s="6">
        <v>18</v>
      </c>
      <c r="C202" s="15" t="s">
        <v>15</v>
      </c>
      <c r="D202" s="16">
        <v>-202775.25501116572</v>
      </c>
      <c r="E202" s="17">
        <f t="shared" si="49"/>
        <v>-203861.42383410927</v>
      </c>
      <c r="F202" s="17">
        <f t="shared" si="50"/>
        <v>-204342.18708360888</v>
      </c>
      <c r="G202" s="17">
        <f t="shared" si="52"/>
        <v>-205125.65311983047</v>
      </c>
      <c r="H202" s="17">
        <f t="shared" si="53"/>
        <v>-205624.22241560783</v>
      </c>
      <c r="I202" s="17">
        <f t="shared" si="54"/>
        <v>-205891.31310977426</v>
      </c>
      <c r="J202" s="17">
        <f t="shared" si="55"/>
        <v>-205090.04102727494</v>
      </c>
    </row>
    <row r="203" spans="2:10" ht="12.75">
      <c r="B203" s="6">
        <v>19</v>
      </c>
      <c r="C203" s="15" t="s">
        <v>16</v>
      </c>
      <c r="D203" s="16">
        <v>0</v>
      </c>
      <c r="E203" s="17">
        <f t="shared" si="49"/>
        <v>0</v>
      </c>
      <c r="F203" s="17">
        <f t="shared" si="50"/>
        <v>0</v>
      </c>
      <c r="G203" s="17">
        <f t="shared" si="52"/>
        <v>0</v>
      </c>
      <c r="H203" s="17">
        <f t="shared" si="53"/>
        <v>0</v>
      </c>
      <c r="I203" s="17">
        <f t="shared" si="54"/>
        <v>0</v>
      </c>
      <c r="J203" s="17">
        <f t="shared" si="55"/>
        <v>0</v>
      </c>
    </row>
    <row r="204" spans="2:10" ht="12.75">
      <c r="B204" s="6">
        <v>20</v>
      </c>
      <c r="C204" s="15" t="s">
        <v>17</v>
      </c>
      <c r="D204" s="16">
        <v>-19935515.390818078</v>
      </c>
      <c r="E204" s="17">
        <f t="shared" si="49"/>
        <v>-20042300.290610835</v>
      </c>
      <c r="F204" s="17">
        <f t="shared" si="50"/>
        <v>-20089565.738060087</v>
      </c>
      <c r="G204" s="17">
        <f t="shared" si="52"/>
        <v>-20166590.911681093</v>
      </c>
      <c r="H204" s="17">
        <f t="shared" si="53"/>
        <v>-20215606.931258094</v>
      </c>
      <c r="I204" s="17">
        <f t="shared" si="54"/>
        <v>-20241865.513174344</v>
      </c>
      <c r="J204" s="17">
        <f t="shared" si="55"/>
        <v>-20163089.767425593</v>
      </c>
    </row>
    <row r="205" spans="2:10" ht="12.75">
      <c r="B205" s="6">
        <v>21</v>
      </c>
      <c r="C205" s="15" t="s">
        <v>18</v>
      </c>
      <c r="D205" s="16">
        <v>-6262287.348154748</v>
      </c>
      <c r="E205" s="17">
        <f t="shared" si="49"/>
        <v>-6295831.388217747</v>
      </c>
      <c r="F205" s="17">
        <f t="shared" si="50"/>
        <v>-6310678.750212845</v>
      </c>
      <c r="G205" s="17">
        <f t="shared" si="52"/>
        <v>-6334874.451241895</v>
      </c>
      <c r="H205" s="17">
        <f t="shared" si="53"/>
        <v>-6350271.7155331075</v>
      </c>
      <c r="I205" s="17">
        <f t="shared" si="54"/>
        <v>-6358520.249974828</v>
      </c>
      <c r="J205" s="17">
        <f t="shared" si="55"/>
        <v>-6333774.646649665</v>
      </c>
    </row>
    <row r="206" spans="2:10" ht="12.75">
      <c r="B206" s="6">
        <v>22</v>
      </c>
      <c r="C206" s="15" t="s">
        <v>59</v>
      </c>
      <c r="D206" s="16">
        <v>-927179.893364192</v>
      </c>
      <c r="E206" s="17">
        <f t="shared" si="49"/>
        <v>-932146.3469552717</v>
      </c>
      <c r="F206" s="17">
        <f t="shared" si="50"/>
        <v>-934344.6132988643</v>
      </c>
      <c r="G206" s="17">
        <f t="shared" si="52"/>
        <v>-937926.9732662006</v>
      </c>
      <c r="H206" s="17">
        <f t="shared" si="53"/>
        <v>-940206.6568817782</v>
      </c>
      <c r="I206" s="17">
        <f t="shared" si="54"/>
        <v>-941427.9159615518</v>
      </c>
      <c r="J206" s="17">
        <f t="shared" si="55"/>
        <v>-937764.1387222309</v>
      </c>
    </row>
    <row r="207" spans="2:10" ht="12.75">
      <c r="B207" s="6">
        <v>23</v>
      </c>
      <c r="C207" s="15" t="s">
        <v>19</v>
      </c>
      <c r="D207" s="16">
        <v>0</v>
      </c>
      <c r="E207" s="17">
        <f t="shared" si="49"/>
        <v>0</v>
      </c>
      <c r="F207" s="17">
        <f t="shared" si="50"/>
        <v>0</v>
      </c>
      <c r="G207" s="17">
        <f t="shared" si="52"/>
        <v>0</v>
      </c>
      <c r="H207" s="17">
        <f t="shared" si="53"/>
        <v>0</v>
      </c>
      <c r="I207" s="17">
        <f t="shared" si="54"/>
        <v>0</v>
      </c>
      <c r="J207" s="17">
        <f t="shared" si="55"/>
        <v>0</v>
      </c>
    </row>
    <row r="208" spans="2:10" ht="12.75">
      <c r="B208" s="6">
        <v>24</v>
      </c>
      <c r="C208" s="15" t="s">
        <v>20</v>
      </c>
      <c r="D208" s="16">
        <v>-757217.3768340007</v>
      </c>
      <c r="E208" s="17">
        <f t="shared" si="49"/>
        <v>-761273.4235486893</v>
      </c>
      <c r="F208" s="17">
        <f t="shared" si="50"/>
        <v>-763068.7229142073</v>
      </c>
      <c r="G208" s="17">
        <f t="shared" si="52"/>
        <v>-765994.3959543105</v>
      </c>
      <c r="H208" s="17">
        <f t="shared" si="53"/>
        <v>-767856.1878889217</v>
      </c>
      <c r="I208" s="17">
        <f t="shared" si="54"/>
        <v>-768853.5764253205</v>
      </c>
      <c r="J208" s="17">
        <f t="shared" si="55"/>
        <v>-765861.4108161241</v>
      </c>
    </row>
    <row r="209" spans="2:10" ht="12.75">
      <c r="B209" s="6">
        <v>25</v>
      </c>
      <c r="C209" s="15" t="s">
        <v>21</v>
      </c>
      <c r="D209" s="16">
        <v>-123767012.23965472</v>
      </c>
      <c r="E209" s="17">
        <f t="shared" si="49"/>
        <v>-124426788.40897708</v>
      </c>
      <c r="F209" s="17">
        <f t="shared" si="50"/>
        <v>-124711334.74875456</v>
      </c>
      <c r="G209" s="17">
        <f t="shared" si="52"/>
        <v>-125188860.2346913</v>
      </c>
      <c r="H209" s="17">
        <f t="shared" si="53"/>
        <v>-125495028.28642167</v>
      </c>
      <c r="I209" s="17">
        <f t="shared" si="54"/>
        <v>-125681491.85737707</v>
      </c>
      <c r="J209" s="17">
        <f t="shared" si="55"/>
        <v>-125157531.51265812</v>
      </c>
    </row>
    <row r="210" spans="2:10" ht="12.75">
      <c r="B210" s="6">
        <v>26</v>
      </c>
      <c r="C210" s="15" t="s">
        <v>22</v>
      </c>
      <c r="D210" s="16">
        <v>-1844550.0226444167</v>
      </c>
      <c r="E210" s="17">
        <f t="shared" si="49"/>
        <v>-1854430.383671929</v>
      </c>
      <c r="F210" s="17">
        <f t="shared" si="50"/>
        <v>-1858803.65822509</v>
      </c>
      <c r="G210" s="17">
        <f t="shared" si="52"/>
        <v>-1865930.476015427</v>
      </c>
      <c r="H210" s="17">
        <f t="shared" si="53"/>
        <v>-1870465.7237001865</v>
      </c>
      <c r="I210" s="17">
        <f t="shared" si="54"/>
        <v>-1872895.3206741647</v>
      </c>
      <c r="J210" s="17">
        <f t="shared" si="55"/>
        <v>-1865606.5297522298</v>
      </c>
    </row>
    <row r="211" spans="2:10" ht="12.75">
      <c r="B211" s="6">
        <v>27</v>
      </c>
      <c r="C211" s="15" t="s">
        <v>23</v>
      </c>
      <c r="D211" s="16">
        <v>-593534.0916039603</v>
      </c>
      <c r="E211" s="17">
        <f t="shared" si="49"/>
        <v>-597216.3750855945</v>
      </c>
      <c r="F211" s="17">
        <f t="shared" si="50"/>
        <v>-598624.781245723</v>
      </c>
      <c r="G211" s="17">
        <f t="shared" si="52"/>
        <v>-600238.6235078105</v>
      </c>
      <c r="H211" s="17">
        <f t="shared" si="53"/>
        <v>-600808.0527958664</v>
      </c>
      <c r="I211" s="17">
        <f t="shared" si="54"/>
        <v>-601588.4581294252</v>
      </c>
      <c r="J211" s="17">
        <f t="shared" si="55"/>
        <v>-599247.2421287486</v>
      </c>
    </row>
    <row r="212" spans="2:10" ht="12.75">
      <c r="B212" s="6">
        <v>28</v>
      </c>
      <c r="C212" s="15" t="s">
        <v>24</v>
      </c>
      <c r="D212" s="16">
        <v>-8843845.632108323</v>
      </c>
      <c r="E212" s="17">
        <f t="shared" si="49"/>
        <v>-8891217.829470336</v>
      </c>
      <c r="F212" s="17">
        <f t="shared" si="50"/>
        <v>-8912185.851253523</v>
      </c>
      <c r="G212" s="17">
        <f t="shared" si="52"/>
        <v>-8946355.960826123</v>
      </c>
      <c r="H212" s="17">
        <f t="shared" si="53"/>
        <v>-8968100.576008687</v>
      </c>
      <c r="I212" s="17">
        <f t="shared" si="54"/>
        <v>-8979749.476999346</v>
      </c>
      <c r="J212" s="17">
        <f t="shared" si="55"/>
        <v>-8944802.77402737</v>
      </c>
    </row>
    <row r="213" spans="2:10" ht="12.75">
      <c r="B213" s="6">
        <v>29</v>
      </c>
      <c r="C213" s="15" t="s">
        <v>25</v>
      </c>
      <c r="D213" s="16">
        <v>-15599451.637743365</v>
      </c>
      <c r="E213" s="17">
        <f t="shared" si="49"/>
        <v>-15683010.344267983</v>
      </c>
      <c r="F213" s="17">
        <f t="shared" si="50"/>
        <v>-15719995.345516585</v>
      </c>
      <c r="G213" s="17">
        <f t="shared" si="52"/>
        <v>-15780267.199403195</v>
      </c>
      <c r="H213" s="17">
        <f t="shared" si="53"/>
        <v>-15818622.015512854</v>
      </c>
      <c r="I213" s="17">
        <f t="shared" si="54"/>
        <v>-15854312.993589794</v>
      </c>
      <c r="J213" s="17">
        <f t="shared" si="55"/>
        <v>-15792612.389532758</v>
      </c>
    </row>
    <row r="214" spans="2:10" ht="12.75">
      <c r="B214" s="7">
        <v>30</v>
      </c>
      <c r="C214" s="18" t="s">
        <v>26</v>
      </c>
      <c r="D214" s="16">
        <v>0</v>
      </c>
      <c r="E214" s="17">
        <f t="shared" si="49"/>
        <v>0</v>
      </c>
      <c r="F214" s="17">
        <f t="shared" si="50"/>
        <v>0</v>
      </c>
      <c r="G214" s="17">
        <f t="shared" si="52"/>
        <v>0</v>
      </c>
      <c r="H214" s="17">
        <f t="shared" si="53"/>
        <v>0</v>
      </c>
      <c r="I214" s="17">
        <f t="shared" si="54"/>
        <v>0</v>
      </c>
      <c r="J214" s="17">
        <f t="shared" si="55"/>
        <v>0</v>
      </c>
    </row>
    <row r="215" spans="2:10" ht="12.75">
      <c r="B215" s="9" t="s">
        <v>28</v>
      </c>
      <c r="C215" s="35"/>
      <c r="D215" s="29">
        <f aca="true" t="shared" si="56" ref="D215:J215">SUM(D185:D214)</f>
        <v>-4282902769.18668</v>
      </c>
      <c r="E215" s="30">
        <f t="shared" si="56"/>
        <v>-4306501156.559391</v>
      </c>
      <c r="F215" s="30">
        <f t="shared" si="56"/>
        <v>-4316219566.270706</v>
      </c>
      <c r="G215" s="30">
        <f t="shared" si="56"/>
        <v>-4332687852.682701</v>
      </c>
      <c r="H215" s="30">
        <f t="shared" si="56"/>
        <v>-4342961138.500383</v>
      </c>
      <c r="I215" s="30">
        <f t="shared" si="56"/>
        <v>-4348441247.84646</v>
      </c>
      <c r="J215" s="30">
        <f t="shared" si="56"/>
        <v>-4331204414.740434</v>
      </c>
    </row>
    <row r="216" ht="12.75">
      <c r="B216" s="3" t="s">
        <v>84</v>
      </c>
    </row>
    <row r="218" ht="12.75">
      <c r="B218" s="43" t="s">
        <v>42</v>
      </c>
    </row>
    <row r="219" spans="2:11" ht="12.75">
      <c r="B219" s="32" t="s">
        <v>29</v>
      </c>
      <c r="C219" s="33"/>
      <c r="D219" s="27">
        <v>42705</v>
      </c>
      <c r="E219" s="28">
        <v>42736</v>
      </c>
      <c r="F219" s="28">
        <v>42767</v>
      </c>
      <c r="G219" s="28">
        <v>42795</v>
      </c>
      <c r="H219" s="28">
        <v>42826</v>
      </c>
      <c r="I219" s="28">
        <v>42856</v>
      </c>
      <c r="J219" s="28">
        <v>42887</v>
      </c>
      <c r="K219" s="28">
        <v>42917</v>
      </c>
    </row>
    <row r="220" spans="2:11" ht="12.75">
      <c r="B220" s="23" t="s">
        <v>30</v>
      </c>
      <c r="C220" s="34"/>
      <c r="D220" s="45">
        <v>113.88</v>
      </c>
      <c r="E220" s="46">
        <v>114.49</v>
      </c>
      <c r="F220" s="46">
        <v>114.76</v>
      </c>
      <c r="G220" s="46">
        <v>115.2</v>
      </c>
      <c r="H220" s="57">
        <v>115.48</v>
      </c>
      <c r="I220" s="57">
        <v>115.63</v>
      </c>
      <c r="J220" s="57">
        <v>115.18</v>
      </c>
      <c r="K220" s="57">
        <v>115.18</v>
      </c>
    </row>
    <row r="221" spans="2:11" ht="12.75">
      <c r="B221" s="23" t="s">
        <v>31</v>
      </c>
      <c r="C221" s="34"/>
      <c r="D221" s="55">
        <f aca="true" t="shared" si="57" ref="D221:J221">E220/D220-1</f>
        <v>0.005356515630488223</v>
      </c>
      <c r="E221" s="56">
        <f t="shared" si="57"/>
        <v>0.0023582845663376872</v>
      </c>
      <c r="F221" s="56">
        <f t="shared" si="57"/>
        <v>0.003834088532589819</v>
      </c>
      <c r="G221" s="56">
        <f t="shared" si="57"/>
        <v>0.0024305555555554914</v>
      </c>
      <c r="H221" s="56">
        <f t="shared" si="57"/>
        <v>0.0012989262209905927</v>
      </c>
      <c r="I221" s="56">
        <f t="shared" si="57"/>
        <v>-0.003891723601141428</v>
      </c>
      <c r="J221" s="56">
        <f t="shared" si="57"/>
        <v>0</v>
      </c>
      <c r="K221" s="56"/>
    </row>
    <row r="224" ht="12.75">
      <c r="B224" s="4" t="s">
        <v>43</v>
      </c>
    </row>
    <row r="225" spans="2:10" ht="12.75">
      <c r="B225" s="8" t="s">
        <v>29</v>
      </c>
      <c r="C225" s="9"/>
      <c r="D225" s="27">
        <v>42705</v>
      </c>
      <c r="E225" s="28">
        <v>42736</v>
      </c>
      <c r="F225" s="28">
        <v>42767</v>
      </c>
      <c r="G225" s="28">
        <v>42795</v>
      </c>
      <c r="H225" s="28">
        <v>42826</v>
      </c>
      <c r="I225" s="28">
        <v>42856</v>
      </c>
      <c r="J225" s="28">
        <v>42887</v>
      </c>
    </row>
    <row r="226" spans="2:10" ht="12.75">
      <c r="B226" s="5">
        <v>1</v>
      </c>
      <c r="C226" s="12" t="s">
        <v>0</v>
      </c>
      <c r="D226" s="13">
        <f aca="true" t="shared" si="58" ref="D226:I235">D185*(1+D$221)</f>
        <v>-3522138.9911892293</v>
      </c>
      <c r="E226" s="14">
        <f t="shared" si="58"/>
        <v>-3530445.197212647</v>
      </c>
      <c r="F226" s="14">
        <f t="shared" si="58"/>
        <v>-3543981.236658217</v>
      </c>
      <c r="G226" s="14">
        <f t="shared" si="58"/>
        <v>-3552595.0799417607</v>
      </c>
      <c r="H226" s="14">
        <f t="shared" si="58"/>
        <v>-3557209.6388436593</v>
      </c>
      <c r="I226" s="14">
        <f t="shared" si="58"/>
        <v>-3543365.9621379636</v>
      </c>
      <c r="J226" s="14">
        <f aca="true" t="shared" si="59" ref="J226:J255">J185*(1+J$221)</f>
        <v>-3543365.9621379636</v>
      </c>
    </row>
    <row r="227" spans="2:10" ht="12.75">
      <c r="B227" s="6">
        <v>2</v>
      </c>
      <c r="C227" s="15" t="s">
        <v>1</v>
      </c>
      <c r="D227" s="16">
        <f t="shared" si="58"/>
        <v>-26434146.797807872</v>
      </c>
      <c r="E227" s="17">
        <f t="shared" si="58"/>
        <v>-26496486.038225446</v>
      </c>
      <c r="F227" s="17">
        <f t="shared" si="58"/>
        <v>-26598075.91149853</v>
      </c>
      <c r="G227" s="17">
        <f t="shared" si="58"/>
        <v>-26662724.012672313</v>
      </c>
      <c r="H227" s="17">
        <f t="shared" si="58"/>
        <v>-26697356.924015407</v>
      </c>
      <c r="I227" s="17">
        <f t="shared" si="58"/>
        <v>-26593458.18998612</v>
      </c>
      <c r="J227" s="17">
        <f t="shared" si="59"/>
        <v>-26593458.18998612</v>
      </c>
    </row>
    <row r="228" spans="2:10" ht="12.75">
      <c r="B228" s="6">
        <v>3</v>
      </c>
      <c r="C228" s="15" t="s">
        <v>2</v>
      </c>
      <c r="D228" s="16">
        <f t="shared" si="58"/>
        <v>0</v>
      </c>
      <c r="E228" s="17">
        <f t="shared" si="58"/>
        <v>0</v>
      </c>
      <c r="F228" s="17">
        <f t="shared" si="58"/>
        <v>0</v>
      </c>
      <c r="G228" s="17">
        <f t="shared" si="58"/>
        <v>0</v>
      </c>
      <c r="H228" s="17">
        <f t="shared" si="58"/>
        <v>0</v>
      </c>
      <c r="I228" s="17">
        <f t="shared" si="58"/>
        <v>0</v>
      </c>
      <c r="J228" s="17">
        <f t="shared" si="59"/>
        <v>0</v>
      </c>
    </row>
    <row r="229" spans="2:10" ht="12.75">
      <c r="B229" s="6">
        <v>4</v>
      </c>
      <c r="C229" s="15" t="s">
        <v>3</v>
      </c>
      <c r="D229" s="16">
        <f t="shared" si="58"/>
        <v>-1254246.335379146</v>
      </c>
      <c r="E229" s="17">
        <f t="shared" si="58"/>
        <v>-1257204.2051542562</v>
      </c>
      <c r="F229" s="17">
        <f t="shared" si="58"/>
        <v>-1262024.4373803618</v>
      </c>
      <c r="G229" s="17">
        <f t="shared" si="58"/>
        <v>-1265091.8578878834</v>
      </c>
      <c r="H229" s="17">
        <f t="shared" si="58"/>
        <v>-1266735.1188740558</v>
      </c>
      <c r="I229" s="17">
        <f t="shared" si="58"/>
        <v>-1261805.335915539</v>
      </c>
      <c r="J229" s="17">
        <f t="shared" si="59"/>
        <v>-1261805.335915539</v>
      </c>
    </row>
    <row r="230" spans="2:10" ht="12.75">
      <c r="B230" s="6">
        <v>5</v>
      </c>
      <c r="C230" s="15" t="s">
        <v>27</v>
      </c>
      <c r="D230" s="16">
        <f t="shared" si="58"/>
        <v>-3822062793.6988997</v>
      </c>
      <c r="E230" s="17">
        <f t="shared" si="58"/>
        <v>-3831733051.3740883</v>
      </c>
      <c r="F230" s="17">
        <f t="shared" si="58"/>
        <v>-3846040734.897836</v>
      </c>
      <c r="G230" s="17">
        <f t="shared" si="58"/>
        <v>-3855375275.1794033</v>
      </c>
      <c r="H230" s="17">
        <f t="shared" si="58"/>
        <v>-3860125730.738585</v>
      </c>
      <c r="I230" s="17">
        <f t="shared" si="58"/>
        <v>-3844947013.212642</v>
      </c>
      <c r="J230" s="17">
        <f t="shared" si="59"/>
        <v>-3844706195.154381</v>
      </c>
    </row>
    <row r="231" spans="2:10" ht="12.75">
      <c r="B231" s="6">
        <v>6</v>
      </c>
      <c r="C231" s="15" t="s">
        <v>58</v>
      </c>
      <c r="D231" s="16">
        <f t="shared" si="58"/>
        <v>-12207318.801246509</v>
      </c>
      <c r="E231" s="17">
        <f t="shared" si="58"/>
        <v>-12236107.132771853</v>
      </c>
      <c r="F231" s="17">
        <f t="shared" si="58"/>
        <v>-12283021.450813154</v>
      </c>
      <c r="G231" s="17">
        <f t="shared" si="58"/>
        <v>-12312876.016839435</v>
      </c>
      <c r="H231" s="17">
        <f t="shared" si="58"/>
        <v>-12328869.534353515</v>
      </c>
      <c r="I231" s="17">
        <f t="shared" si="58"/>
        <v>-12280888.981811278</v>
      </c>
      <c r="J231" s="17">
        <f t="shared" si="59"/>
        <v>-12280888.981811278</v>
      </c>
    </row>
    <row r="232" spans="2:10" ht="12.75">
      <c r="B232" s="6">
        <v>7</v>
      </c>
      <c r="C232" s="15" t="s">
        <v>4</v>
      </c>
      <c r="D232" s="16">
        <f t="shared" si="58"/>
        <v>-243427894.52874824</v>
      </c>
      <c r="E232" s="17">
        <f t="shared" si="58"/>
        <v>-244012893.74290627</v>
      </c>
      <c r="F232" s="17">
        <f t="shared" si="58"/>
        <v>-244952438.1384974</v>
      </c>
      <c r="G232" s="17">
        <f t="shared" si="58"/>
        <v>-245510835.66883403</v>
      </c>
      <c r="H232" s="17">
        <f t="shared" si="58"/>
        <v>-245829615.58808133</v>
      </c>
      <c r="I232" s="17">
        <f t="shared" si="58"/>
        <v>-244852968.84377143</v>
      </c>
      <c r="J232" s="17">
        <f t="shared" si="59"/>
        <v>-244842292.36161926</v>
      </c>
    </row>
    <row r="233" spans="2:10" ht="12.75">
      <c r="B233" s="6">
        <v>8</v>
      </c>
      <c r="C233" s="15" t="s">
        <v>5</v>
      </c>
      <c r="D233" s="16">
        <f t="shared" si="58"/>
        <v>-2734955.930534119</v>
      </c>
      <c r="E233" s="17">
        <f t="shared" si="58"/>
        <v>-2715651.2404870093</v>
      </c>
      <c r="F233" s="17">
        <f t="shared" si="58"/>
        <v>-2727615.309447158</v>
      </c>
      <c r="G233" s="17">
        <f t="shared" si="58"/>
        <v>-2733616.021610467</v>
      </c>
      <c r="H233" s="17">
        <f t="shared" si="58"/>
        <v>-2737672.8775225505</v>
      </c>
      <c r="I233" s="17">
        <f t="shared" si="58"/>
        <v>-2728813.941711447</v>
      </c>
      <c r="J233" s="17">
        <f t="shared" si="59"/>
        <v>-2728360.5441027693</v>
      </c>
    </row>
    <row r="234" spans="2:10" ht="12.75">
      <c r="B234" s="6">
        <v>9</v>
      </c>
      <c r="C234" s="15" t="s">
        <v>6</v>
      </c>
      <c r="D234" s="16">
        <f t="shared" si="58"/>
        <v>-15714.847036671179</v>
      </c>
      <c r="E234" s="17">
        <f t="shared" si="58"/>
        <v>-15751.907117900118</v>
      </c>
      <c r="F234" s="17">
        <f t="shared" si="58"/>
        <v>-15812.30132434728</v>
      </c>
      <c r="G234" s="17">
        <f t="shared" si="58"/>
        <v>-15850.734001177289</v>
      </c>
      <c r="H234" s="17">
        <f t="shared" si="58"/>
        <v>-15871.322935193364</v>
      </c>
      <c r="I234" s="17">
        <f t="shared" si="58"/>
        <v>-15809.556133145135</v>
      </c>
      <c r="J234" s="17">
        <f t="shared" si="59"/>
        <v>-15809.556133145135</v>
      </c>
    </row>
    <row r="235" spans="2:10" ht="12.75">
      <c r="B235" s="6">
        <v>10</v>
      </c>
      <c r="C235" s="15" t="s">
        <v>7</v>
      </c>
      <c r="D235" s="16">
        <f t="shared" si="58"/>
        <v>0</v>
      </c>
      <c r="E235" s="17">
        <f t="shared" si="58"/>
        <v>0</v>
      </c>
      <c r="F235" s="17">
        <f t="shared" si="58"/>
        <v>0</v>
      </c>
      <c r="G235" s="17">
        <f t="shared" si="58"/>
        <v>0</v>
      </c>
      <c r="H235" s="17">
        <f t="shared" si="58"/>
        <v>0</v>
      </c>
      <c r="I235" s="17">
        <f t="shared" si="58"/>
        <v>0</v>
      </c>
      <c r="J235" s="17">
        <f t="shared" si="59"/>
        <v>0</v>
      </c>
    </row>
    <row r="236" spans="2:10" ht="12.75">
      <c r="B236" s="6">
        <v>11</v>
      </c>
      <c r="C236" s="15" t="s">
        <v>8</v>
      </c>
      <c r="D236" s="16">
        <f aca="true" t="shared" si="60" ref="D236:I245">D195*(1+D$221)</f>
        <v>-1060528.1655968418</v>
      </c>
      <c r="E236" s="17">
        <f t="shared" si="60"/>
        <v>-1060467.228984092</v>
      </c>
      <c r="F236" s="17">
        <f t="shared" si="60"/>
        <v>-1061583.6403481346</v>
      </c>
      <c r="G236" s="17">
        <f t="shared" si="60"/>
        <v>-1035430.9131701882</v>
      </c>
      <c r="H236" s="17">
        <f t="shared" si="60"/>
        <v>-1035799.4676643453</v>
      </c>
      <c r="I236" s="17">
        <f t="shared" si="60"/>
        <v>-1007229.1826029879</v>
      </c>
      <c r="J236" s="17">
        <f t="shared" si="59"/>
        <v>-984171.5553740867</v>
      </c>
    </row>
    <row r="237" spans="2:10" ht="12.75">
      <c r="B237" s="6">
        <v>12</v>
      </c>
      <c r="C237" s="15" t="s">
        <v>9</v>
      </c>
      <c r="D237" s="16">
        <f t="shared" si="60"/>
        <v>-57354.06026388234</v>
      </c>
      <c r="E237" s="17">
        <f t="shared" si="60"/>
        <v>-79278.35608672367</v>
      </c>
      <c r="F237" s="17">
        <f t="shared" si="60"/>
        <v>-30185.582025746906</v>
      </c>
      <c r="G237" s="17">
        <f t="shared" si="60"/>
        <v>-30705.384926512445</v>
      </c>
      <c r="H237" s="17">
        <f t="shared" si="60"/>
        <v>-29839.950570858557</v>
      </c>
      <c r="I237" s="17">
        <f t="shared" si="60"/>
        <v>-29690.45926776247</v>
      </c>
      <c r="J237" s="17">
        <f t="shared" si="59"/>
        <v>-25637.0675452628</v>
      </c>
    </row>
    <row r="238" spans="2:10" ht="12.75">
      <c r="B238" s="6">
        <v>13</v>
      </c>
      <c r="C238" s="15" t="s">
        <v>10</v>
      </c>
      <c r="D238" s="16">
        <f t="shared" si="60"/>
        <v>-1683260.933945446</v>
      </c>
      <c r="E238" s="17">
        <f t="shared" si="60"/>
        <v>-1687273.1214016518</v>
      </c>
      <c r="F238" s="17">
        <f t="shared" si="60"/>
        <v>-1693777.7938829393</v>
      </c>
      <c r="G238" s="17">
        <f t="shared" si="60"/>
        <v>-1697894.614909738</v>
      </c>
      <c r="H238" s="17">
        <f t="shared" si="60"/>
        <v>-1700100.054745523</v>
      </c>
      <c r="I238" s="17">
        <f t="shared" si="60"/>
        <v>-1693483.7352381682</v>
      </c>
      <c r="J238" s="17">
        <f t="shared" si="59"/>
        <v>-1693483.7352381682</v>
      </c>
    </row>
    <row r="239" spans="2:10" ht="12.75">
      <c r="B239" s="6">
        <v>14</v>
      </c>
      <c r="C239" s="15" t="s">
        <v>11</v>
      </c>
      <c r="D239" s="16">
        <f t="shared" si="60"/>
        <v>0</v>
      </c>
      <c r="E239" s="17">
        <f t="shared" si="60"/>
        <v>0</v>
      </c>
      <c r="F239" s="17">
        <f t="shared" si="60"/>
        <v>0</v>
      </c>
      <c r="G239" s="17">
        <f t="shared" si="60"/>
        <v>0</v>
      </c>
      <c r="H239" s="17">
        <f t="shared" si="60"/>
        <v>0</v>
      </c>
      <c r="I239" s="17">
        <f t="shared" si="60"/>
        <v>0</v>
      </c>
      <c r="J239" s="17">
        <f t="shared" si="59"/>
        <v>0</v>
      </c>
    </row>
    <row r="240" spans="2:10" ht="12.75">
      <c r="B240" s="6">
        <v>15</v>
      </c>
      <c r="C240" s="15" t="s">
        <v>12</v>
      </c>
      <c r="D240" s="16">
        <f t="shared" si="60"/>
        <v>-10117983.998171873</v>
      </c>
      <c r="E240" s="17">
        <f t="shared" si="60"/>
        <v>-10141845.083677214</v>
      </c>
      <c r="F240" s="17">
        <f t="shared" si="60"/>
        <v>-10180729.815611843</v>
      </c>
      <c r="G240" s="17">
        <f t="shared" si="60"/>
        <v>-10205474.645024788</v>
      </c>
      <c r="H240" s="17">
        <f t="shared" si="60"/>
        <v>-10218730.803638864</v>
      </c>
      <c r="I240" s="17">
        <f t="shared" si="60"/>
        <v>-10178962.327796632</v>
      </c>
      <c r="J240" s="17">
        <f t="shared" si="59"/>
        <v>-10178962.327796632</v>
      </c>
    </row>
    <row r="241" spans="2:10" ht="12.75">
      <c r="B241" s="6">
        <v>16</v>
      </c>
      <c r="C241" s="15" t="s">
        <v>13</v>
      </c>
      <c r="D241" s="16">
        <f t="shared" si="60"/>
        <v>-1573706.1050941371</v>
      </c>
      <c r="E241" s="17">
        <f t="shared" si="60"/>
        <v>-1577417.351913732</v>
      </c>
      <c r="F241" s="17">
        <f t="shared" si="60"/>
        <v>-1583465.3096938126</v>
      </c>
      <c r="G241" s="17">
        <f t="shared" si="60"/>
        <v>-1587314.0100993183</v>
      </c>
      <c r="H241" s="17">
        <f t="shared" si="60"/>
        <v>-1589375.8138879822</v>
      </c>
      <c r="I241" s="17">
        <f t="shared" si="60"/>
        <v>-1583190.402521991</v>
      </c>
      <c r="J241" s="17">
        <f t="shared" si="59"/>
        <v>-1583190.402521991</v>
      </c>
    </row>
    <row r="242" spans="2:10" ht="12.75">
      <c r="B242" s="6">
        <v>17</v>
      </c>
      <c r="C242" s="15" t="s">
        <v>14</v>
      </c>
      <c r="D242" s="16">
        <f t="shared" si="60"/>
        <v>-1404.6477017189998</v>
      </c>
      <c r="E242" s="17">
        <f t="shared" si="60"/>
        <v>-1407.9602607151053</v>
      </c>
      <c r="F242" s="17">
        <f t="shared" si="60"/>
        <v>-1413.3585050050551</v>
      </c>
      <c r="G242" s="17">
        <f t="shared" si="60"/>
        <v>-1416.7937513713869</v>
      </c>
      <c r="H242" s="17">
        <f t="shared" si="60"/>
        <v>-1418.6340619247787</v>
      </c>
      <c r="I242" s="17">
        <f t="shared" si="60"/>
        <v>-1413.113130264603</v>
      </c>
      <c r="J242" s="17">
        <f t="shared" si="59"/>
        <v>-1413.113130264603</v>
      </c>
    </row>
    <row r="243" spans="2:10" ht="12.75">
      <c r="B243" s="6">
        <v>18</v>
      </c>
      <c r="C243" s="15" t="s">
        <v>15</v>
      </c>
      <c r="D243" s="16">
        <f t="shared" si="60"/>
        <v>-203861.42383410927</v>
      </c>
      <c r="E243" s="17">
        <f t="shared" si="60"/>
        <v>-204342.18708360888</v>
      </c>
      <c r="F243" s="17">
        <f t="shared" si="60"/>
        <v>-205125.65311983047</v>
      </c>
      <c r="G243" s="17">
        <f t="shared" si="60"/>
        <v>-205624.22241560783</v>
      </c>
      <c r="H243" s="17">
        <f t="shared" si="60"/>
        <v>-205891.31310977426</v>
      </c>
      <c r="I243" s="17">
        <f t="shared" si="60"/>
        <v>-205090.04102727494</v>
      </c>
      <c r="J243" s="17">
        <f t="shared" si="59"/>
        <v>-205090.04102727494</v>
      </c>
    </row>
    <row r="244" spans="2:10" ht="12.75">
      <c r="B244" s="6">
        <v>19</v>
      </c>
      <c r="C244" s="15" t="s">
        <v>16</v>
      </c>
      <c r="D244" s="16">
        <f t="shared" si="60"/>
        <v>0</v>
      </c>
      <c r="E244" s="17">
        <f t="shared" si="60"/>
        <v>0</v>
      </c>
      <c r="F244" s="17">
        <f t="shared" si="60"/>
        <v>0</v>
      </c>
      <c r="G244" s="17">
        <f t="shared" si="60"/>
        <v>0</v>
      </c>
      <c r="H244" s="17">
        <f t="shared" si="60"/>
        <v>0</v>
      </c>
      <c r="I244" s="17">
        <f t="shared" si="60"/>
        <v>0</v>
      </c>
      <c r="J244" s="17">
        <f t="shared" si="59"/>
        <v>0</v>
      </c>
    </row>
    <row r="245" spans="2:10" ht="12.75">
      <c r="B245" s="6">
        <v>20</v>
      </c>
      <c r="C245" s="15" t="s">
        <v>17</v>
      </c>
      <c r="D245" s="16">
        <f t="shared" si="60"/>
        <v>-20042300.290610835</v>
      </c>
      <c r="E245" s="17">
        <f t="shared" si="60"/>
        <v>-20089565.738060087</v>
      </c>
      <c r="F245" s="17">
        <f t="shared" si="60"/>
        <v>-20166590.911681093</v>
      </c>
      <c r="G245" s="17">
        <f t="shared" si="60"/>
        <v>-20215606.931258094</v>
      </c>
      <c r="H245" s="17">
        <f t="shared" si="60"/>
        <v>-20241865.513174344</v>
      </c>
      <c r="I245" s="17">
        <f t="shared" si="60"/>
        <v>-20163089.767425593</v>
      </c>
      <c r="J245" s="17">
        <f t="shared" si="59"/>
        <v>-20163089.767425593</v>
      </c>
    </row>
    <row r="246" spans="2:10" ht="12.75">
      <c r="B246" s="6">
        <v>21</v>
      </c>
      <c r="C246" s="15" t="s">
        <v>18</v>
      </c>
      <c r="D246" s="16">
        <f aca="true" t="shared" si="61" ref="D246:I255">D205*(1+D$221)</f>
        <v>-6295831.388217747</v>
      </c>
      <c r="E246" s="17">
        <f t="shared" si="61"/>
        <v>-6310678.750212845</v>
      </c>
      <c r="F246" s="17">
        <f t="shared" si="61"/>
        <v>-6334874.451241895</v>
      </c>
      <c r="G246" s="17">
        <f t="shared" si="61"/>
        <v>-6350271.7155331075</v>
      </c>
      <c r="H246" s="17">
        <f t="shared" si="61"/>
        <v>-6358520.249974828</v>
      </c>
      <c r="I246" s="17">
        <f t="shared" si="61"/>
        <v>-6333774.646649665</v>
      </c>
      <c r="J246" s="17">
        <f t="shared" si="59"/>
        <v>-6333774.646649665</v>
      </c>
    </row>
    <row r="247" spans="2:10" ht="12.75">
      <c r="B247" s="6">
        <v>22</v>
      </c>
      <c r="C247" s="15" t="s">
        <v>59</v>
      </c>
      <c r="D247" s="16">
        <f t="shared" si="61"/>
        <v>-932146.3469552717</v>
      </c>
      <c r="E247" s="17">
        <f t="shared" si="61"/>
        <v>-934344.6132988643</v>
      </c>
      <c r="F247" s="17">
        <f t="shared" si="61"/>
        <v>-937926.9732662006</v>
      </c>
      <c r="G247" s="17">
        <f t="shared" si="61"/>
        <v>-940206.6568817782</v>
      </c>
      <c r="H247" s="17">
        <f t="shared" si="61"/>
        <v>-941427.9159615518</v>
      </c>
      <c r="I247" s="17">
        <f t="shared" si="61"/>
        <v>-937764.1387222309</v>
      </c>
      <c r="J247" s="17">
        <f t="shared" si="59"/>
        <v>-937764.1387222309</v>
      </c>
    </row>
    <row r="248" spans="2:10" ht="12.75">
      <c r="B248" s="6">
        <v>23</v>
      </c>
      <c r="C248" s="15" t="s">
        <v>19</v>
      </c>
      <c r="D248" s="16">
        <f t="shared" si="61"/>
        <v>0</v>
      </c>
      <c r="E248" s="17">
        <f t="shared" si="61"/>
        <v>0</v>
      </c>
      <c r="F248" s="17">
        <f t="shared" si="61"/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59"/>
        <v>0</v>
      </c>
    </row>
    <row r="249" spans="2:10" ht="12.75">
      <c r="B249" s="6">
        <v>24</v>
      </c>
      <c r="C249" s="15" t="s">
        <v>20</v>
      </c>
      <c r="D249" s="16">
        <f t="shared" si="61"/>
        <v>-761273.4235486893</v>
      </c>
      <c r="E249" s="17">
        <f t="shared" si="61"/>
        <v>-763068.7229142073</v>
      </c>
      <c r="F249" s="17">
        <f t="shared" si="61"/>
        <v>-765994.3959543105</v>
      </c>
      <c r="G249" s="17">
        <f t="shared" si="61"/>
        <v>-767856.1878889217</v>
      </c>
      <c r="H249" s="17">
        <f t="shared" si="61"/>
        <v>-768853.5764253205</v>
      </c>
      <c r="I249" s="17">
        <f t="shared" si="61"/>
        <v>-765861.4108161241</v>
      </c>
      <c r="J249" s="17">
        <f t="shared" si="59"/>
        <v>-765861.4108161241</v>
      </c>
    </row>
    <row r="250" spans="2:10" ht="12.75">
      <c r="B250" s="6">
        <v>25</v>
      </c>
      <c r="C250" s="15" t="s">
        <v>21</v>
      </c>
      <c r="D250" s="16">
        <f t="shared" si="61"/>
        <v>-124429972.17525525</v>
      </c>
      <c r="E250" s="17">
        <f t="shared" si="61"/>
        <v>-124720222.18372093</v>
      </c>
      <c r="F250" s="17">
        <f t="shared" si="61"/>
        <v>-125189489.04719873</v>
      </c>
      <c r="G250" s="17">
        <f t="shared" si="61"/>
        <v>-125493138.7144284</v>
      </c>
      <c r="H250" s="17">
        <f t="shared" si="61"/>
        <v>-125658037.06926686</v>
      </c>
      <c r="I250" s="17">
        <f t="shared" si="61"/>
        <v>-125192374.22928905</v>
      </c>
      <c r="J250" s="17">
        <f t="shared" si="59"/>
        <v>-125157531.51265812</v>
      </c>
    </row>
    <row r="251" spans="2:10" ht="12.75">
      <c r="B251" s="6">
        <v>26</v>
      </c>
      <c r="C251" s="15" t="s">
        <v>22</v>
      </c>
      <c r="D251" s="16">
        <f t="shared" si="61"/>
        <v>-1854430.383671929</v>
      </c>
      <c r="E251" s="17">
        <f t="shared" si="61"/>
        <v>-1858803.65822509</v>
      </c>
      <c r="F251" s="17">
        <f t="shared" si="61"/>
        <v>-1865930.476015427</v>
      </c>
      <c r="G251" s="17">
        <f t="shared" si="61"/>
        <v>-1870465.7237001865</v>
      </c>
      <c r="H251" s="17">
        <f t="shared" si="61"/>
        <v>-1872895.3206741647</v>
      </c>
      <c r="I251" s="17">
        <f t="shared" si="61"/>
        <v>-1865606.5297522298</v>
      </c>
      <c r="J251" s="17">
        <f t="shared" si="59"/>
        <v>-1865606.5297522298</v>
      </c>
    </row>
    <row r="252" spans="2:10" ht="12.75">
      <c r="B252" s="6">
        <v>27</v>
      </c>
      <c r="C252" s="15" t="s">
        <v>23</v>
      </c>
      <c r="D252" s="16">
        <f t="shared" si="61"/>
        <v>-596713.3662428645</v>
      </c>
      <c r="E252" s="17">
        <f t="shared" si="61"/>
        <v>-598624.781245723</v>
      </c>
      <c r="F252" s="17">
        <f t="shared" si="61"/>
        <v>-600919.9616548213</v>
      </c>
      <c r="G252" s="17">
        <f t="shared" si="61"/>
        <v>-601697.5368288364</v>
      </c>
      <c r="H252" s="17">
        <f t="shared" si="61"/>
        <v>-601588.4581294252</v>
      </c>
      <c r="I252" s="17">
        <f t="shared" si="61"/>
        <v>-599247.2421287486</v>
      </c>
      <c r="J252" s="17">
        <f t="shared" si="59"/>
        <v>-599247.2421287486</v>
      </c>
    </row>
    <row r="253" spans="2:10" ht="12.75">
      <c r="B253" s="6">
        <v>28</v>
      </c>
      <c r="C253" s="15" t="s">
        <v>24</v>
      </c>
      <c r="D253" s="16">
        <f t="shared" si="61"/>
        <v>-8891217.829470336</v>
      </c>
      <c r="E253" s="17">
        <f t="shared" si="61"/>
        <v>-8912185.851253523</v>
      </c>
      <c r="F253" s="17">
        <f t="shared" si="61"/>
        <v>-8946355.960826123</v>
      </c>
      <c r="G253" s="17">
        <f t="shared" si="61"/>
        <v>-8968100.576008687</v>
      </c>
      <c r="H253" s="17">
        <f t="shared" si="61"/>
        <v>-8979749.476999346</v>
      </c>
      <c r="I253" s="17">
        <f t="shared" si="61"/>
        <v>-8944802.77402737</v>
      </c>
      <c r="J253" s="17">
        <f t="shared" si="59"/>
        <v>-8944802.77402737</v>
      </c>
    </row>
    <row r="254" spans="2:10" ht="12.75">
      <c r="B254" s="6">
        <v>29</v>
      </c>
      <c r="C254" s="15" t="s">
        <v>25</v>
      </c>
      <c r="D254" s="16">
        <f t="shared" si="61"/>
        <v>-15683010.344267983</v>
      </c>
      <c r="E254" s="17">
        <f t="shared" si="61"/>
        <v>-15719995.345516585</v>
      </c>
      <c r="F254" s="17">
        <f t="shared" si="61"/>
        <v>-15780267.199403195</v>
      </c>
      <c r="G254" s="17">
        <f t="shared" si="61"/>
        <v>-15818622.015512854</v>
      </c>
      <c r="H254" s="17">
        <f t="shared" si="61"/>
        <v>-15839169.238428742</v>
      </c>
      <c r="I254" s="17">
        <f t="shared" si="61"/>
        <v>-15792612.389532758</v>
      </c>
      <c r="J254" s="17">
        <f t="shared" si="59"/>
        <v>-15792612.389532758</v>
      </c>
    </row>
    <row r="255" spans="2:10" ht="12.75">
      <c r="B255" s="7">
        <v>30</v>
      </c>
      <c r="C255" s="18" t="s">
        <v>26</v>
      </c>
      <c r="D255" s="16">
        <f t="shared" si="61"/>
        <v>0</v>
      </c>
      <c r="E255" s="17">
        <f t="shared" si="61"/>
        <v>0</v>
      </c>
      <c r="F255" s="17">
        <f t="shared" si="61"/>
        <v>0</v>
      </c>
      <c r="G255" s="17">
        <f t="shared" si="61"/>
        <v>0</v>
      </c>
      <c r="H255" s="17">
        <f t="shared" si="61"/>
        <v>0</v>
      </c>
      <c r="I255" s="17">
        <f t="shared" si="61"/>
        <v>0</v>
      </c>
      <c r="J255" s="17">
        <f t="shared" si="59"/>
        <v>0</v>
      </c>
    </row>
    <row r="256" spans="2:10" ht="12.75">
      <c r="B256" s="9" t="s">
        <v>28</v>
      </c>
      <c r="C256" s="35"/>
      <c r="D256" s="29">
        <f aca="true" t="shared" si="62" ref="D256:J256">SUM(D226:D255)</f>
        <v>-4305844204.813691</v>
      </c>
      <c r="E256" s="30">
        <f t="shared" si="62"/>
        <v>-4316657111.771819</v>
      </c>
      <c r="F256" s="30">
        <f t="shared" si="62"/>
        <v>-4332768334.213882</v>
      </c>
      <c r="G256" s="30">
        <f t="shared" si="62"/>
        <v>-4343218691.213529</v>
      </c>
      <c r="H256" s="30">
        <f t="shared" si="62"/>
        <v>-4348602324.599926</v>
      </c>
      <c r="I256" s="30">
        <f t="shared" si="62"/>
        <v>-4331518316.414037</v>
      </c>
      <c r="J256" s="30">
        <f t="shared" si="62"/>
        <v>-4331204414.740434</v>
      </c>
    </row>
    <row r="261" ht="12.75">
      <c r="J261" s="3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.00390625" style="2" customWidth="1"/>
    <col min="2" max="2" width="3.57421875" style="2" customWidth="1"/>
    <col min="3" max="3" width="18.7109375" style="2" customWidth="1"/>
    <col min="4" max="4" width="15.57421875" style="2" customWidth="1"/>
    <col min="5" max="5" width="14.8515625" style="2" customWidth="1"/>
    <col min="6" max="7" width="14.57421875" style="2" customWidth="1"/>
    <col min="8" max="8" width="13.7109375" style="2" customWidth="1"/>
    <col min="9" max="15" width="14.57421875" style="2" customWidth="1"/>
    <col min="16" max="16" width="12.8515625" style="2" bestFit="1" customWidth="1"/>
    <col min="17" max="16384" width="11.421875" style="2" customWidth="1"/>
  </cols>
  <sheetData>
    <row r="2" ht="12.75">
      <c r="B2" s="4" t="s">
        <v>83</v>
      </c>
    </row>
    <row r="3" ht="12.75">
      <c r="B3" s="3"/>
    </row>
    <row r="5" ht="12.75">
      <c r="B5" s="4" t="s">
        <v>54</v>
      </c>
    </row>
    <row r="6" spans="2:9" ht="12.75">
      <c r="B6" s="8" t="s">
        <v>29</v>
      </c>
      <c r="C6" s="9"/>
      <c r="D6" s="27">
        <v>42736</v>
      </c>
      <c r="E6" s="28">
        <v>42767</v>
      </c>
      <c r="F6" s="28">
        <v>42795</v>
      </c>
      <c r="G6" s="28">
        <v>42826</v>
      </c>
      <c r="H6" s="28">
        <v>42856</v>
      </c>
      <c r="I6" s="28">
        <v>42887</v>
      </c>
    </row>
    <row r="7" spans="2:9" ht="12.75">
      <c r="B7" s="5">
        <v>1</v>
      </c>
      <c r="C7" s="12" t="s">
        <v>0</v>
      </c>
      <c r="D7" s="37">
        <f>VLOOKUP($C7,'[1]Resumen Reliquidacion SIC'!$B$4:$U$37,MATCH(D$6,'[1]Resumen Reliquidacion SIC'!$B$3:$U$3,0),0)</f>
        <v>0</v>
      </c>
      <c r="E7" s="38">
        <f>VLOOKUP($C7,'[1]Resumen Reliquidacion SIC'!$B$4:$U$37,MATCH(E$6,'[1]Resumen Reliquidacion SIC'!$B$3:$U$3,0),0)</f>
        <v>0</v>
      </c>
      <c r="F7" s="38">
        <f>VLOOKUP($C7,'[1]Resumen Reliquidacion SIC'!$B$4:$U$37,MATCH(F$6,'[1]Resumen Reliquidacion SIC'!$B$3:$U$3,0),0)</f>
        <v>0</v>
      </c>
      <c r="G7" s="38">
        <f>VLOOKUP($C7,'[1]Resumen Reliquidacion SIC'!$B$4:$U$37,MATCH(G$6,'[1]Resumen Reliquidacion SIC'!$B$3:$U$3,0),0)</f>
        <v>0</v>
      </c>
      <c r="H7" s="38">
        <f>VLOOKUP($C7,'[1]Resumen Reliquidacion SIC'!$B$4:$U$37,MATCH(H$6,'[1]Resumen Reliquidacion SIC'!$B$3:$U$3,0),0)</f>
        <v>0</v>
      </c>
      <c r="I7" s="38">
        <f>VLOOKUP($C7,'[1]Resumen Reliquidacion SIC'!$B$4:$U$37,MATCH(I$6,'[1]Resumen Reliquidacion SIC'!$B$3:$U$3,0),0)</f>
        <v>0</v>
      </c>
    </row>
    <row r="8" spans="2:9" ht="12.75">
      <c r="B8" s="6">
        <v>2</v>
      </c>
      <c r="C8" s="15" t="s">
        <v>1</v>
      </c>
      <c r="D8" s="39">
        <f>VLOOKUP($C8,'[1]Resumen Reliquidacion SIC'!$B$4:$U$37,MATCH(D$6,'[1]Resumen Reliquidacion SIC'!$B$3:$U$3,0),0)</f>
        <v>0</v>
      </c>
      <c r="E8" s="40">
        <f>VLOOKUP($C8,'[1]Resumen Reliquidacion SIC'!$B$4:$U$37,MATCH(E$6,'[1]Resumen Reliquidacion SIC'!$B$3:$U$3,0),0)</f>
        <v>0</v>
      </c>
      <c r="F8" s="40">
        <f>VLOOKUP($C8,'[1]Resumen Reliquidacion SIC'!$B$4:$U$37,MATCH(F$6,'[1]Resumen Reliquidacion SIC'!$B$3:$U$3,0),0)</f>
        <v>0</v>
      </c>
      <c r="G8" s="40">
        <f>VLOOKUP($C8,'[1]Resumen Reliquidacion SIC'!$B$4:$U$37,MATCH(G$6,'[1]Resumen Reliquidacion SIC'!$B$3:$U$3,0),0)</f>
        <v>0</v>
      </c>
      <c r="H8" s="40">
        <f>VLOOKUP($C8,'[1]Resumen Reliquidacion SIC'!$B$4:$U$37,MATCH(H$6,'[1]Resumen Reliquidacion SIC'!$B$3:$U$3,0),0)</f>
        <v>0</v>
      </c>
      <c r="I8" s="40">
        <f>VLOOKUP($C8,'[1]Resumen Reliquidacion SIC'!$B$4:$U$37,MATCH(I$6,'[1]Resumen Reliquidacion SIC'!$B$3:$U$3,0),0)</f>
        <v>0</v>
      </c>
    </row>
    <row r="9" spans="2:9" ht="12.75">
      <c r="B9" s="6">
        <v>3</v>
      </c>
      <c r="C9" s="15" t="s">
        <v>2</v>
      </c>
      <c r="D9" s="39">
        <f>VLOOKUP($C9,'[1]Resumen Reliquidacion SIC'!$B$4:$U$37,MATCH(D$6,'[1]Resumen Reliquidacion SIC'!$B$3:$U$3,0),0)</f>
        <v>0</v>
      </c>
      <c r="E9" s="40">
        <f>VLOOKUP($C9,'[1]Resumen Reliquidacion SIC'!$B$4:$U$37,MATCH(E$6,'[1]Resumen Reliquidacion SIC'!$B$3:$U$3,0),0)</f>
        <v>0</v>
      </c>
      <c r="F9" s="40">
        <f>VLOOKUP($C9,'[1]Resumen Reliquidacion SIC'!$B$4:$U$37,MATCH(F$6,'[1]Resumen Reliquidacion SIC'!$B$3:$U$3,0),0)</f>
        <v>0</v>
      </c>
      <c r="G9" s="40">
        <f>VLOOKUP($C9,'[1]Resumen Reliquidacion SIC'!$B$4:$U$37,MATCH(G$6,'[1]Resumen Reliquidacion SIC'!$B$3:$U$3,0),0)</f>
        <v>0</v>
      </c>
      <c r="H9" s="40">
        <f>VLOOKUP($C9,'[1]Resumen Reliquidacion SIC'!$B$4:$U$37,MATCH(H$6,'[1]Resumen Reliquidacion SIC'!$B$3:$U$3,0),0)</f>
        <v>0</v>
      </c>
      <c r="I9" s="40">
        <f>VLOOKUP($C9,'[1]Resumen Reliquidacion SIC'!$B$4:$U$37,MATCH(I$6,'[1]Resumen Reliquidacion SIC'!$B$3:$U$3,0),0)</f>
        <v>0</v>
      </c>
    </row>
    <row r="10" spans="2:9" ht="12.75">
      <c r="B10" s="6">
        <v>4</v>
      </c>
      <c r="C10" s="15" t="s">
        <v>3</v>
      </c>
      <c r="D10" s="39">
        <f>VLOOKUP($C10,'[1]Resumen Reliquidacion SIC'!$B$4:$U$37,MATCH(D$6,'[1]Resumen Reliquidacion SIC'!$B$3:$U$3,0),0)</f>
        <v>0</v>
      </c>
      <c r="E10" s="40">
        <f>VLOOKUP($C10,'[1]Resumen Reliquidacion SIC'!$B$4:$U$37,MATCH(E$6,'[1]Resumen Reliquidacion SIC'!$B$3:$U$3,0),0)</f>
        <v>0</v>
      </c>
      <c r="F10" s="40">
        <f>VLOOKUP($C10,'[1]Resumen Reliquidacion SIC'!$B$4:$U$37,MATCH(F$6,'[1]Resumen Reliquidacion SIC'!$B$3:$U$3,0),0)</f>
        <v>0</v>
      </c>
      <c r="G10" s="40">
        <f>VLOOKUP($C10,'[1]Resumen Reliquidacion SIC'!$B$4:$U$37,MATCH(G$6,'[1]Resumen Reliquidacion SIC'!$B$3:$U$3,0),0)</f>
        <v>0</v>
      </c>
      <c r="H10" s="40">
        <f>VLOOKUP($C10,'[1]Resumen Reliquidacion SIC'!$B$4:$U$37,MATCH(H$6,'[1]Resumen Reliquidacion SIC'!$B$3:$U$3,0),0)</f>
        <v>0</v>
      </c>
      <c r="I10" s="40">
        <f>VLOOKUP($C10,'[1]Resumen Reliquidacion SIC'!$B$4:$U$37,MATCH(I$6,'[1]Resumen Reliquidacion SIC'!$B$3:$U$3,0),0)</f>
        <v>0</v>
      </c>
    </row>
    <row r="11" spans="2:9" ht="12.75">
      <c r="B11" s="6">
        <v>5</v>
      </c>
      <c r="C11" s="15" t="s">
        <v>27</v>
      </c>
      <c r="D11" s="39">
        <f>VLOOKUP($C11,'[1]Resumen Reliquidacion SIC'!$B$4:$U$37,MATCH(D$6,'[1]Resumen Reliquidacion SIC'!$B$3:$U$3,0),0)</f>
        <v>-655200.8272360507</v>
      </c>
      <c r="E11" s="40">
        <f>VLOOKUP($C11,'[1]Resumen Reliquidacion SIC'!$B$4:$U$37,MATCH(E$6,'[1]Resumen Reliquidacion SIC'!$B$3:$U$3,0),0)</f>
        <v>382055.39426465466</v>
      </c>
      <c r="F11" s="40">
        <f>VLOOKUP($C11,'[1]Resumen Reliquidacion SIC'!$B$4:$U$37,MATCH(F$6,'[1]Resumen Reliquidacion SIC'!$B$3:$U$3,0),0)</f>
        <v>13442.720252978575</v>
      </c>
      <c r="G11" s="40">
        <f>VLOOKUP($C11,'[1]Resumen Reliquidacion SIC'!$B$4:$U$37,MATCH(G$6,'[1]Resumen Reliquidacion SIC'!$B$3:$U$3,0),0)</f>
        <v>257058.5773811118</v>
      </c>
      <c r="H11" s="40">
        <f>VLOOKUP($C11,'[1]Resumen Reliquidacion SIC'!$B$4:$U$37,MATCH(H$6,'[1]Resumen Reliquidacion SIC'!$B$3:$U$3,0),0)</f>
        <v>156785.28123330273</v>
      </c>
      <c r="I11" s="40">
        <f>VLOOKUP($C11,'[1]Resumen Reliquidacion SIC'!$B$4:$U$37,MATCH(I$6,'[1]Resumen Reliquidacion SIC'!$B$3:$U$3,0),0)</f>
        <v>240818.05826129744</v>
      </c>
    </row>
    <row r="12" spans="2:9" ht="12.75">
      <c r="B12" s="6">
        <v>6</v>
      </c>
      <c r="C12" s="58" t="s">
        <v>58</v>
      </c>
      <c r="D12" s="39">
        <f>VLOOKUP($C12,'[1]Resumen Reliquidacion SIC'!$B$4:$U$37,MATCH(D$6,'[1]Resumen Reliquidacion SIC'!$B$3:$U$3,0),0)</f>
        <v>0</v>
      </c>
      <c r="E12" s="40">
        <f>VLOOKUP($C12,'[1]Resumen Reliquidacion SIC'!$B$4:$U$37,MATCH(E$6,'[1]Resumen Reliquidacion SIC'!$B$3:$U$3,0),0)</f>
        <v>0</v>
      </c>
      <c r="F12" s="40">
        <f>VLOOKUP($C12,'[1]Resumen Reliquidacion SIC'!$B$4:$U$37,MATCH(F$6,'[1]Resumen Reliquidacion SIC'!$B$3:$U$3,0),0)</f>
        <v>0</v>
      </c>
      <c r="G12" s="40">
        <f>VLOOKUP($C12,'[1]Resumen Reliquidacion SIC'!$B$4:$U$37,MATCH(G$6,'[1]Resumen Reliquidacion SIC'!$B$3:$U$3,0),0)</f>
        <v>0</v>
      </c>
      <c r="H12" s="40">
        <f>VLOOKUP($C12,'[1]Resumen Reliquidacion SIC'!$B$4:$U$37,MATCH(H$6,'[1]Resumen Reliquidacion SIC'!$B$3:$U$3,0),0)</f>
        <v>0</v>
      </c>
      <c r="I12" s="40">
        <f>VLOOKUP($C12,'[1]Resumen Reliquidacion SIC'!$B$4:$U$37,MATCH(I$6,'[1]Resumen Reliquidacion SIC'!$B$3:$U$3,0),0)</f>
        <v>0</v>
      </c>
    </row>
    <row r="13" spans="2:9" ht="12.75">
      <c r="B13" s="6">
        <v>7</v>
      </c>
      <c r="C13" s="15" t="s">
        <v>4</v>
      </c>
      <c r="D13" s="39">
        <f>VLOOKUP($C13,'[1]Resumen Reliquidacion SIC'!$B$4:$U$37,MATCH(D$6,'[1]Resumen Reliquidacion SIC'!$B$3:$U$3,0),0)</f>
        <v>-10901.259203459145</v>
      </c>
      <c r="E13" s="40">
        <f>VLOOKUP($C13,'[1]Resumen Reliquidacion SIC'!$B$4:$U$37,MATCH(E$6,'[1]Resumen Reliquidacion SIC'!$B$3:$U$3,0),0)</f>
        <v>-3962.1665899019727</v>
      </c>
      <c r="F13" s="40">
        <f>VLOOKUP($C13,'[1]Resumen Reliquidacion SIC'!$B$4:$U$37,MATCH(F$6,'[1]Resumen Reliquidacion SIC'!$B$3:$U$3,0),0)</f>
        <v>36883.332040160596</v>
      </c>
      <c r="G13" s="40">
        <f>VLOOKUP($C13,'[1]Resumen Reliquidacion SIC'!$B$4:$U$37,MATCH(G$6,'[1]Resumen Reliquidacion SIC'!$B$3:$U$3,0),0)</f>
        <v>120.38636726031248</v>
      </c>
      <c r="H13" s="40">
        <f>VLOOKUP($C13,'[1]Resumen Reliquidacion SIC'!$B$4:$U$37,MATCH(H$6,'[1]Resumen Reliquidacion SIC'!$B$3:$U$3,0),0)</f>
        <v>20023.754383773732</v>
      </c>
      <c r="I13" s="40">
        <f>VLOOKUP($C13,'[1]Resumen Reliquidacion SIC'!$B$4:$U$37,MATCH(I$6,'[1]Resumen Reliquidacion SIC'!$B$3:$U$3,0),0)</f>
        <v>10676.482152176999</v>
      </c>
    </row>
    <row r="14" spans="2:9" ht="12.75">
      <c r="B14" s="6">
        <v>8</v>
      </c>
      <c r="C14" s="15" t="s">
        <v>5</v>
      </c>
      <c r="D14" s="39">
        <f>VLOOKUP($C14,'[1]Resumen Reliquidacion SIC'!$B$4:$U$37,MATCH(D$6,'[1]Resumen Reliquidacion SIC'!$B$3:$U$3,0),0)</f>
        <v>25693.900877812892</v>
      </c>
      <c r="E14" s="40">
        <f>VLOOKUP($C14,'[1]Resumen Reliquidacion SIC'!$B$4:$U$37,MATCH(E$6,'[1]Resumen Reliquidacion SIC'!$B$3:$U$3,0),0)</f>
        <v>-1546.0938198989093</v>
      </c>
      <c r="F14" s="40">
        <f>VLOOKUP($C14,'[1]Resumen Reliquidacion SIC'!$B$4:$U$37,MATCH(F$6,'[1]Resumen Reliquidacion SIC'!$B$3:$U$3,0),0)</f>
        <v>627.3834900583755</v>
      </c>
      <c r="G14" s="40">
        <f>VLOOKUP($C14,'[1]Resumen Reliquidacion SIC'!$B$4:$U$37,MATCH(G$6,'[1]Resumen Reliquidacion SIC'!$B$3:$U$3,0),0)</f>
        <v>-505.4338621969169</v>
      </c>
      <c r="H14" s="40">
        <f>VLOOKUP($C14,'[1]Resumen Reliquidacion SIC'!$B$4:$U$37,MATCH(H$6,'[1]Resumen Reliquidacion SIC'!$B$3:$U$3,0),0)</f>
        <v>-1802.3445654383747</v>
      </c>
      <c r="I14" s="40">
        <f>VLOOKUP($C14,'[1]Resumen Reliquidacion SIC'!$B$4:$U$37,MATCH(I$6,'[1]Resumen Reliquidacion SIC'!$B$3:$U$3,0),0)</f>
        <v>453.3976086779725</v>
      </c>
    </row>
    <row r="15" spans="2:9" ht="12.75">
      <c r="B15" s="6">
        <v>9</v>
      </c>
      <c r="C15" s="15" t="s">
        <v>6</v>
      </c>
      <c r="D15" s="39">
        <f>VLOOKUP($C15,'[1]Resumen Reliquidacion SIC'!$B$4:$U$37,MATCH(D$6,'[1]Resumen Reliquidacion SIC'!$B$3:$U$3,0),0)</f>
        <v>0</v>
      </c>
      <c r="E15" s="40">
        <f>VLOOKUP($C15,'[1]Resumen Reliquidacion SIC'!$B$4:$U$37,MATCH(E$6,'[1]Resumen Reliquidacion SIC'!$B$3:$U$3,0),0)</f>
        <v>0</v>
      </c>
      <c r="F15" s="40">
        <f>VLOOKUP($C15,'[1]Resumen Reliquidacion SIC'!$B$4:$U$37,MATCH(F$6,'[1]Resumen Reliquidacion SIC'!$B$3:$U$3,0),0)</f>
        <v>0</v>
      </c>
      <c r="G15" s="40">
        <f>VLOOKUP($C15,'[1]Resumen Reliquidacion SIC'!$B$4:$U$37,MATCH(G$6,'[1]Resumen Reliquidacion SIC'!$B$3:$U$3,0),0)</f>
        <v>0</v>
      </c>
      <c r="H15" s="40">
        <f>VLOOKUP($C15,'[1]Resumen Reliquidacion SIC'!$B$4:$U$37,MATCH(H$6,'[1]Resumen Reliquidacion SIC'!$B$3:$U$3,0),0)</f>
        <v>0</v>
      </c>
      <c r="I15" s="40">
        <f>VLOOKUP($C15,'[1]Resumen Reliquidacion SIC'!$B$4:$U$37,MATCH(I$6,'[1]Resumen Reliquidacion SIC'!$B$3:$U$3,0),0)</f>
        <v>0</v>
      </c>
    </row>
    <row r="16" spans="2:9" ht="12.75">
      <c r="B16" s="6">
        <v>10</v>
      </c>
      <c r="C16" s="15" t="s">
        <v>7</v>
      </c>
      <c r="D16" s="39">
        <f>VLOOKUP($C16,'[1]Resumen Reliquidacion SIC'!$B$4:$U$37,MATCH(D$6,'[1]Resumen Reliquidacion SIC'!$B$3:$U$3,0),0)</f>
        <v>0</v>
      </c>
      <c r="E16" s="40">
        <f>VLOOKUP($C16,'[1]Resumen Reliquidacion SIC'!$B$4:$U$37,MATCH(E$6,'[1]Resumen Reliquidacion SIC'!$B$3:$U$3,0),0)</f>
        <v>0</v>
      </c>
      <c r="F16" s="40">
        <f>VLOOKUP($C16,'[1]Resumen Reliquidacion SIC'!$B$4:$U$37,MATCH(F$6,'[1]Resumen Reliquidacion SIC'!$B$3:$U$3,0),0)</f>
        <v>0</v>
      </c>
      <c r="G16" s="40">
        <f>VLOOKUP($C16,'[1]Resumen Reliquidacion SIC'!$B$4:$U$37,MATCH(G$6,'[1]Resumen Reliquidacion SIC'!$B$3:$U$3,0),0)</f>
        <v>0</v>
      </c>
      <c r="H16" s="40">
        <f>VLOOKUP($C16,'[1]Resumen Reliquidacion SIC'!$B$4:$U$37,MATCH(H$6,'[1]Resumen Reliquidacion SIC'!$B$3:$U$3,0),0)</f>
        <v>0</v>
      </c>
      <c r="I16" s="40">
        <f>VLOOKUP($C16,'[1]Resumen Reliquidacion SIC'!$B$4:$U$37,MATCH(I$6,'[1]Resumen Reliquidacion SIC'!$B$3:$U$3,0),0)</f>
        <v>0</v>
      </c>
    </row>
    <row r="17" spans="2:9" ht="12.75">
      <c r="B17" s="6">
        <v>11</v>
      </c>
      <c r="C17" s="15" t="s">
        <v>8</v>
      </c>
      <c r="D17" s="39">
        <f>VLOOKUP($C17,'[1]Resumen Reliquidacion SIC'!$B$4:$U$37,MATCH(D$6,'[1]Resumen Reliquidacion SIC'!$B$3:$U$3,0),0)</f>
        <v>2555.936192966971</v>
      </c>
      <c r="E17" s="40">
        <f>VLOOKUP($C17,'[1]Resumen Reliquidacion SIC'!$B$4:$U$37,MATCH(E$6,'[1]Resumen Reliquidacion SIC'!$B$3:$U$3,0),0)</f>
        <v>2938.2483733980785</v>
      </c>
      <c r="F17" s="40">
        <f>VLOOKUP($C17,'[1]Resumen Reliquidacion SIC'!$B$4:$U$37,MATCH(F$6,'[1]Resumen Reliquidacion SIC'!$B$3:$U$3,0),0)</f>
        <v>28663.29745580953</v>
      </c>
      <c r="G17" s="40">
        <f>VLOOKUP($C17,'[1]Resumen Reliquidacion SIC'!$B$4:$U$37,MATCH(G$6,'[1]Resumen Reliquidacion SIC'!$B$3:$U$3,0),0)</f>
        <v>975.1272506292706</v>
      </c>
      <c r="H17" s="40">
        <f>VLOOKUP($C17,'[1]Resumen Reliquidacion SIC'!$B$4:$U$37,MATCH(H$6,'[1]Resumen Reliquidacion SIC'!$B$3:$U$3,0),0)</f>
        <v>24635.112877199314</v>
      </c>
      <c r="I17" s="40">
        <f>VLOOKUP($C17,'[1]Resumen Reliquidacion SIC'!$B$4:$U$37,MATCH(I$6,'[1]Resumen Reliquidacion SIC'!$B$3:$U$3,0),0)</f>
        <v>23057.62722890117</v>
      </c>
    </row>
    <row r="18" spans="2:9" ht="12.75">
      <c r="B18" s="6">
        <v>12</v>
      </c>
      <c r="C18" s="15" t="s">
        <v>9</v>
      </c>
      <c r="D18" s="39">
        <f>VLOOKUP($C18,'[1]Resumen Reliquidacion SIC'!$B$4:$U$37,MATCH(D$6,'[1]Resumen Reliquidacion SIC'!$B$3:$U$3,0),0)</f>
        <v>-21737.77476896004</v>
      </c>
      <c r="E18" s="40">
        <f>VLOOKUP($C18,'[1]Resumen Reliquidacion SIC'!$B$4:$U$37,MATCH(E$6,'[1]Resumen Reliquidacion SIC'!$B$3:$U$3,0),0)</f>
        <v>49208.066214547325</v>
      </c>
      <c r="F18" s="40">
        <f>VLOOKUP($C18,'[1]Resumen Reliquidacion SIC'!$B$4:$U$37,MATCH(F$6,'[1]Resumen Reliquidacion SIC'!$B$3:$U$3,0),0)</f>
        <v>-445.35271216644617</v>
      </c>
      <c r="G18" s="40">
        <f>VLOOKUP($C18,'[1]Resumen Reliquidacion SIC'!$B$4:$U$37,MATCH(G$6,'[1]Resumen Reliquidacion SIC'!$B$3:$U$3,0),0)</f>
        <v>904.1439689517197</v>
      </c>
      <c r="H18" s="40">
        <f>VLOOKUP($C18,'[1]Resumen Reliquidacion SIC'!$B$4:$U$37,MATCH(H$6,'[1]Resumen Reliquidacion SIC'!$B$3:$U$3,0),0)</f>
        <v>33.492807953765286</v>
      </c>
      <c r="I18" s="40">
        <f>VLOOKUP($C18,'[1]Resumen Reliquidacion SIC'!$B$4:$U$37,MATCH(I$6,'[1]Resumen Reliquidacion SIC'!$B$3:$U$3,0),0)</f>
        <v>4053.391722499673</v>
      </c>
    </row>
    <row r="19" spans="2:9" ht="12.75">
      <c r="B19" s="6">
        <v>13</v>
      </c>
      <c r="C19" s="15" t="s">
        <v>10</v>
      </c>
      <c r="D19" s="39">
        <f>VLOOKUP($C19,'[1]Resumen Reliquidacion SIC'!$B$4:$U$37,MATCH(D$6,'[1]Resumen Reliquidacion SIC'!$B$3:$U$3,0),0)</f>
        <v>-42.478997</v>
      </c>
      <c r="E19" s="40">
        <f>VLOOKUP($C19,'[1]Resumen Reliquidacion SIC'!$B$4:$U$37,MATCH(E$6,'[1]Resumen Reliquidacion SIC'!$B$3:$U$3,0),0)</f>
        <v>-35.38229631767199</v>
      </c>
      <c r="F19" s="40">
        <f>VLOOKUP($C19,'[1]Resumen Reliquidacion SIC'!$B$4:$U$37,MATCH(F$6,'[1]Resumen Reliquidacion SIC'!$B$3:$U$3,0),0)</f>
        <v>0</v>
      </c>
      <c r="G19" s="40">
        <f>VLOOKUP($C19,'[1]Resumen Reliquidacion SIC'!$B$4:$U$37,MATCH(G$6,'[1]Resumen Reliquidacion SIC'!$B$3:$U$3,0),0)</f>
        <v>0</v>
      </c>
      <c r="H19" s="40">
        <f>VLOOKUP($C19,'[1]Resumen Reliquidacion SIC'!$B$4:$U$37,MATCH(H$6,'[1]Resumen Reliquidacion SIC'!$B$3:$U$3,0),0)</f>
        <v>0</v>
      </c>
      <c r="I19" s="40">
        <f>VLOOKUP($C19,'[1]Resumen Reliquidacion SIC'!$B$4:$U$37,MATCH(I$6,'[1]Resumen Reliquidacion SIC'!$B$3:$U$3,0),0)</f>
        <v>0</v>
      </c>
    </row>
    <row r="20" spans="2:9" ht="12.75">
      <c r="B20" s="6">
        <v>14</v>
      </c>
      <c r="C20" s="15" t="s">
        <v>11</v>
      </c>
      <c r="D20" s="39">
        <f>VLOOKUP($C20,'[1]Resumen Reliquidacion SIC'!$B$4:$U$37,MATCH(D$6,'[1]Resumen Reliquidacion SIC'!$B$3:$U$3,0),0)</f>
        <v>0</v>
      </c>
      <c r="E20" s="40">
        <f>VLOOKUP($C20,'[1]Resumen Reliquidacion SIC'!$B$4:$U$37,MATCH(E$6,'[1]Resumen Reliquidacion SIC'!$B$3:$U$3,0),0)</f>
        <v>0</v>
      </c>
      <c r="F20" s="40">
        <f>VLOOKUP($C20,'[1]Resumen Reliquidacion SIC'!$B$4:$U$37,MATCH(F$6,'[1]Resumen Reliquidacion SIC'!$B$3:$U$3,0),0)</f>
        <v>0</v>
      </c>
      <c r="G20" s="40">
        <f>VLOOKUP($C20,'[1]Resumen Reliquidacion SIC'!$B$4:$U$37,MATCH(G$6,'[1]Resumen Reliquidacion SIC'!$B$3:$U$3,0),0)</f>
        <v>0</v>
      </c>
      <c r="H20" s="40">
        <f>VLOOKUP($C20,'[1]Resumen Reliquidacion SIC'!$B$4:$U$37,MATCH(H$6,'[1]Resumen Reliquidacion SIC'!$B$3:$U$3,0),0)</f>
        <v>0</v>
      </c>
      <c r="I20" s="40">
        <f>VLOOKUP($C20,'[1]Resumen Reliquidacion SIC'!$B$4:$U$37,MATCH(I$6,'[1]Resumen Reliquidacion SIC'!$B$3:$U$3,0),0)</f>
        <v>0</v>
      </c>
    </row>
    <row r="21" spans="2:9" ht="12.75">
      <c r="B21" s="6">
        <v>15</v>
      </c>
      <c r="C21" s="15" t="s">
        <v>12</v>
      </c>
      <c r="D21" s="39">
        <f>VLOOKUP($C21,'[1]Resumen Reliquidacion SIC'!$B$4:$U$37,MATCH(D$6,'[1]Resumen Reliquidacion SIC'!$B$3:$U$3,0),0)</f>
        <v>0</v>
      </c>
      <c r="E21" s="40">
        <f>VLOOKUP($C21,'[1]Resumen Reliquidacion SIC'!$B$4:$U$37,MATCH(E$6,'[1]Resumen Reliquidacion SIC'!$B$3:$U$3,0),0)</f>
        <v>0</v>
      </c>
      <c r="F21" s="40">
        <f>VLOOKUP($C21,'[1]Resumen Reliquidacion SIC'!$B$4:$U$37,MATCH(F$6,'[1]Resumen Reliquidacion SIC'!$B$3:$U$3,0),0)</f>
        <v>0</v>
      </c>
      <c r="G21" s="40">
        <f>VLOOKUP($C21,'[1]Resumen Reliquidacion SIC'!$B$4:$U$37,MATCH(G$6,'[1]Resumen Reliquidacion SIC'!$B$3:$U$3,0),0)</f>
        <v>0</v>
      </c>
      <c r="H21" s="40">
        <f>VLOOKUP($C21,'[1]Resumen Reliquidacion SIC'!$B$4:$U$37,MATCH(H$6,'[1]Resumen Reliquidacion SIC'!$B$3:$U$3,0),0)</f>
        <v>0</v>
      </c>
      <c r="I21" s="40">
        <f>VLOOKUP($C21,'[1]Resumen Reliquidacion SIC'!$B$4:$U$37,MATCH(I$6,'[1]Resumen Reliquidacion SIC'!$B$3:$U$3,0),0)</f>
        <v>0</v>
      </c>
    </row>
    <row r="22" spans="2:9" ht="12.75">
      <c r="B22" s="6">
        <v>16</v>
      </c>
      <c r="C22" s="15" t="s">
        <v>13</v>
      </c>
      <c r="D22" s="39">
        <f>VLOOKUP($C22,'[1]Resumen Reliquidacion SIC'!$B$4:$U$37,MATCH(D$6,'[1]Resumen Reliquidacion SIC'!$B$3:$U$3,0),0)</f>
        <v>0</v>
      </c>
      <c r="E22" s="40">
        <f>VLOOKUP($C22,'[1]Resumen Reliquidacion SIC'!$B$4:$U$37,MATCH(E$6,'[1]Resumen Reliquidacion SIC'!$B$3:$U$3,0),0)</f>
        <v>0</v>
      </c>
      <c r="F22" s="40">
        <f>VLOOKUP($C22,'[1]Resumen Reliquidacion SIC'!$B$4:$U$37,MATCH(F$6,'[1]Resumen Reliquidacion SIC'!$B$3:$U$3,0),0)</f>
        <v>0</v>
      </c>
      <c r="G22" s="40">
        <f>VLOOKUP($C22,'[1]Resumen Reliquidacion SIC'!$B$4:$U$37,MATCH(G$6,'[1]Resumen Reliquidacion SIC'!$B$3:$U$3,0),0)</f>
        <v>0</v>
      </c>
      <c r="H22" s="40">
        <f>VLOOKUP($C22,'[1]Resumen Reliquidacion SIC'!$B$4:$U$37,MATCH(H$6,'[1]Resumen Reliquidacion SIC'!$B$3:$U$3,0),0)</f>
        <v>0</v>
      </c>
      <c r="I22" s="40">
        <f>VLOOKUP($C22,'[1]Resumen Reliquidacion SIC'!$B$4:$U$37,MATCH(I$6,'[1]Resumen Reliquidacion SIC'!$B$3:$U$3,0),0)</f>
        <v>0</v>
      </c>
    </row>
    <row r="23" spans="2:9" ht="12.75">
      <c r="B23" s="6">
        <v>17</v>
      </c>
      <c r="C23" s="15" t="s">
        <v>14</v>
      </c>
      <c r="D23" s="39">
        <f>VLOOKUP($C23,'[1]Resumen Reliquidacion SIC'!$B$4:$U$37,MATCH(D$6,'[1]Resumen Reliquidacion SIC'!$B$3:$U$3,0),0)</f>
        <v>0</v>
      </c>
      <c r="E23" s="40">
        <f>VLOOKUP($C23,'[1]Resumen Reliquidacion SIC'!$B$4:$U$37,MATCH(E$6,'[1]Resumen Reliquidacion SIC'!$B$3:$U$3,0),0)</f>
        <v>0</v>
      </c>
      <c r="F23" s="40">
        <f>VLOOKUP($C23,'[1]Resumen Reliquidacion SIC'!$B$4:$U$37,MATCH(F$6,'[1]Resumen Reliquidacion SIC'!$B$3:$U$3,0),0)</f>
        <v>0</v>
      </c>
      <c r="G23" s="40">
        <f>VLOOKUP($C23,'[1]Resumen Reliquidacion SIC'!$B$4:$U$37,MATCH(G$6,'[1]Resumen Reliquidacion SIC'!$B$3:$U$3,0),0)</f>
        <v>0</v>
      </c>
      <c r="H23" s="40">
        <f>VLOOKUP($C23,'[1]Resumen Reliquidacion SIC'!$B$4:$U$37,MATCH(H$6,'[1]Resumen Reliquidacion SIC'!$B$3:$U$3,0),0)</f>
        <v>0</v>
      </c>
      <c r="I23" s="40">
        <f>VLOOKUP($C23,'[1]Resumen Reliquidacion SIC'!$B$4:$U$37,MATCH(I$6,'[1]Resumen Reliquidacion SIC'!$B$3:$U$3,0),0)</f>
        <v>0</v>
      </c>
    </row>
    <row r="24" spans="2:9" ht="12.75">
      <c r="B24" s="6">
        <v>18</v>
      </c>
      <c r="C24" s="15" t="s">
        <v>15</v>
      </c>
      <c r="D24" s="39">
        <f>VLOOKUP($C24,'[1]Resumen Reliquidacion SIC'!$B$4:$U$37,MATCH(D$6,'[1]Resumen Reliquidacion SIC'!$B$3:$U$3,0),0)</f>
        <v>0</v>
      </c>
      <c r="E24" s="40">
        <f>VLOOKUP($C24,'[1]Resumen Reliquidacion SIC'!$B$4:$U$37,MATCH(E$6,'[1]Resumen Reliquidacion SIC'!$B$3:$U$3,0),0)</f>
        <v>0</v>
      </c>
      <c r="F24" s="40">
        <f>VLOOKUP($C24,'[1]Resumen Reliquidacion SIC'!$B$4:$U$37,MATCH(F$6,'[1]Resumen Reliquidacion SIC'!$B$3:$U$3,0),0)</f>
        <v>0</v>
      </c>
      <c r="G24" s="40">
        <f>VLOOKUP($C24,'[1]Resumen Reliquidacion SIC'!$B$4:$U$37,MATCH(G$6,'[1]Resumen Reliquidacion SIC'!$B$3:$U$3,0),0)</f>
        <v>0</v>
      </c>
      <c r="H24" s="40">
        <f>VLOOKUP($C24,'[1]Resumen Reliquidacion SIC'!$B$4:$U$37,MATCH(H$6,'[1]Resumen Reliquidacion SIC'!$B$3:$U$3,0),0)</f>
        <v>0</v>
      </c>
      <c r="I24" s="40">
        <f>VLOOKUP($C24,'[1]Resumen Reliquidacion SIC'!$B$4:$U$37,MATCH(I$6,'[1]Resumen Reliquidacion SIC'!$B$3:$U$3,0),0)</f>
        <v>0</v>
      </c>
    </row>
    <row r="25" spans="2:9" ht="12.75">
      <c r="B25" s="6">
        <v>19</v>
      </c>
      <c r="C25" s="15" t="s">
        <v>16</v>
      </c>
      <c r="D25" s="39">
        <f>VLOOKUP($C25,'[1]Resumen Reliquidacion SIC'!$B$4:$U$37,MATCH(D$6,'[1]Resumen Reliquidacion SIC'!$B$3:$U$3,0),0)</f>
        <v>0</v>
      </c>
      <c r="E25" s="40">
        <f>VLOOKUP($C25,'[1]Resumen Reliquidacion SIC'!$B$4:$U$37,MATCH(E$6,'[1]Resumen Reliquidacion SIC'!$B$3:$U$3,0),0)</f>
        <v>0</v>
      </c>
      <c r="F25" s="40">
        <f>VLOOKUP($C25,'[1]Resumen Reliquidacion SIC'!$B$4:$U$37,MATCH(F$6,'[1]Resumen Reliquidacion SIC'!$B$3:$U$3,0),0)</f>
        <v>0</v>
      </c>
      <c r="G25" s="40">
        <f>VLOOKUP($C25,'[1]Resumen Reliquidacion SIC'!$B$4:$U$37,MATCH(G$6,'[1]Resumen Reliquidacion SIC'!$B$3:$U$3,0),0)</f>
        <v>0</v>
      </c>
      <c r="H25" s="40">
        <f>VLOOKUP($C25,'[1]Resumen Reliquidacion SIC'!$B$4:$U$37,MATCH(H$6,'[1]Resumen Reliquidacion SIC'!$B$3:$U$3,0),0)</f>
        <v>0</v>
      </c>
      <c r="I25" s="40">
        <f>VLOOKUP($C25,'[1]Resumen Reliquidacion SIC'!$B$4:$U$37,MATCH(I$6,'[1]Resumen Reliquidacion SIC'!$B$3:$U$3,0),0)</f>
        <v>0</v>
      </c>
    </row>
    <row r="26" spans="2:9" ht="12.75">
      <c r="B26" s="6">
        <v>20</v>
      </c>
      <c r="C26" s="15" t="s">
        <v>17</v>
      </c>
      <c r="D26" s="39">
        <f>VLOOKUP($C26,'[1]Resumen Reliquidacion SIC'!$B$4:$U$37,MATCH(D$6,'[1]Resumen Reliquidacion SIC'!$B$3:$U$3,0),0)</f>
        <v>0</v>
      </c>
      <c r="E26" s="40">
        <f>VLOOKUP($C26,'[1]Resumen Reliquidacion SIC'!$B$4:$U$37,MATCH(E$6,'[1]Resumen Reliquidacion SIC'!$B$3:$U$3,0),0)</f>
        <v>0</v>
      </c>
      <c r="F26" s="40">
        <f>VLOOKUP($C26,'[1]Resumen Reliquidacion SIC'!$B$4:$U$37,MATCH(F$6,'[1]Resumen Reliquidacion SIC'!$B$3:$U$3,0),0)</f>
        <v>0</v>
      </c>
      <c r="G26" s="40">
        <f>VLOOKUP($C26,'[1]Resumen Reliquidacion SIC'!$B$4:$U$37,MATCH(G$6,'[1]Resumen Reliquidacion SIC'!$B$3:$U$3,0),0)</f>
        <v>0</v>
      </c>
      <c r="H26" s="40">
        <f>VLOOKUP($C26,'[1]Resumen Reliquidacion SIC'!$B$4:$U$37,MATCH(H$6,'[1]Resumen Reliquidacion SIC'!$B$3:$U$3,0),0)</f>
        <v>0</v>
      </c>
      <c r="I26" s="40">
        <f>VLOOKUP($C26,'[1]Resumen Reliquidacion SIC'!$B$4:$U$37,MATCH(I$6,'[1]Resumen Reliquidacion SIC'!$B$3:$U$3,0),0)</f>
        <v>0</v>
      </c>
    </row>
    <row r="27" spans="2:9" ht="12.75">
      <c r="B27" s="6">
        <v>21</v>
      </c>
      <c r="C27" s="15" t="s">
        <v>18</v>
      </c>
      <c r="D27" s="39">
        <f>VLOOKUP($C27,'[1]Resumen Reliquidacion SIC'!$B$4:$U$37,MATCH(D$6,'[1]Resumen Reliquidacion SIC'!$B$3:$U$3,0),0)</f>
        <v>0</v>
      </c>
      <c r="E27" s="40">
        <f>VLOOKUP($C27,'[1]Resumen Reliquidacion SIC'!$B$4:$U$37,MATCH(E$6,'[1]Resumen Reliquidacion SIC'!$B$3:$U$3,0),0)</f>
        <v>0</v>
      </c>
      <c r="F27" s="40">
        <f>VLOOKUP($C27,'[1]Resumen Reliquidacion SIC'!$B$4:$U$37,MATCH(F$6,'[1]Resumen Reliquidacion SIC'!$B$3:$U$3,0),0)</f>
        <v>0</v>
      </c>
      <c r="G27" s="40">
        <f>VLOOKUP($C27,'[1]Resumen Reliquidacion SIC'!$B$4:$U$37,MATCH(G$6,'[1]Resumen Reliquidacion SIC'!$B$3:$U$3,0),0)</f>
        <v>0</v>
      </c>
      <c r="H27" s="40">
        <f>VLOOKUP($C27,'[1]Resumen Reliquidacion SIC'!$B$4:$U$37,MATCH(H$6,'[1]Resumen Reliquidacion SIC'!$B$3:$U$3,0),0)</f>
        <v>0</v>
      </c>
      <c r="I27" s="40">
        <f>VLOOKUP($C27,'[1]Resumen Reliquidacion SIC'!$B$4:$U$37,MATCH(I$6,'[1]Resumen Reliquidacion SIC'!$B$3:$U$3,0),0)</f>
        <v>0</v>
      </c>
    </row>
    <row r="28" spans="2:9" ht="12.75">
      <c r="B28" s="6">
        <v>22</v>
      </c>
      <c r="C28" s="58" t="s">
        <v>59</v>
      </c>
      <c r="D28" s="39">
        <f>VLOOKUP($C28,'[1]Resumen Reliquidacion SIC'!$B$4:$U$37,MATCH(D$6,'[1]Resumen Reliquidacion SIC'!$B$3:$U$3,0),0)</f>
        <v>0</v>
      </c>
      <c r="E28" s="40">
        <f>VLOOKUP($C28,'[1]Resumen Reliquidacion SIC'!$B$4:$U$37,MATCH(E$6,'[1]Resumen Reliquidacion SIC'!$B$3:$U$3,0),0)</f>
        <v>0</v>
      </c>
      <c r="F28" s="40">
        <f>VLOOKUP($C28,'[1]Resumen Reliquidacion SIC'!$B$4:$U$37,MATCH(F$6,'[1]Resumen Reliquidacion SIC'!$B$3:$U$3,0),0)</f>
        <v>0</v>
      </c>
      <c r="G28" s="40">
        <f>VLOOKUP($C28,'[1]Resumen Reliquidacion SIC'!$B$4:$U$37,MATCH(G$6,'[1]Resumen Reliquidacion SIC'!$B$3:$U$3,0),0)</f>
        <v>0</v>
      </c>
      <c r="H28" s="40">
        <f>VLOOKUP($C28,'[1]Resumen Reliquidacion SIC'!$B$4:$U$37,MATCH(H$6,'[1]Resumen Reliquidacion SIC'!$B$3:$U$3,0),0)</f>
        <v>0</v>
      </c>
      <c r="I28" s="40">
        <f>VLOOKUP($C28,'[1]Resumen Reliquidacion SIC'!$B$4:$U$37,MATCH(I$6,'[1]Resumen Reliquidacion SIC'!$B$3:$U$3,0),0)</f>
        <v>0</v>
      </c>
    </row>
    <row r="29" spans="2:9" ht="12.75">
      <c r="B29" s="6">
        <v>23</v>
      </c>
      <c r="C29" s="15" t="s">
        <v>19</v>
      </c>
      <c r="D29" s="39">
        <f>VLOOKUP($C29,'[1]Resumen Reliquidacion SIC'!$B$4:$U$37,MATCH(D$6,'[1]Resumen Reliquidacion SIC'!$B$3:$U$3,0),0)</f>
        <v>0</v>
      </c>
      <c r="E29" s="40">
        <f>VLOOKUP($C29,'[1]Resumen Reliquidacion SIC'!$B$4:$U$37,MATCH(E$6,'[1]Resumen Reliquidacion SIC'!$B$3:$U$3,0),0)</f>
        <v>0</v>
      </c>
      <c r="F29" s="40">
        <f>VLOOKUP($C29,'[1]Resumen Reliquidacion SIC'!$B$4:$U$37,MATCH(F$6,'[1]Resumen Reliquidacion SIC'!$B$3:$U$3,0),0)</f>
        <v>0</v>
      </c>
      <c r="G29" s="40">
        <f>VLOOKUP($C29,'[1]Resumen Reliquidacion SIC'!$B$4:$U$37,MATCH(G$6,'[1]Resumen Reliquidacion SIC'!$B$3:$U$3,0),0)</f>
        <v>0</v>
      </c>
      <c r="H29" s="40">
        <f>VLOOKUP($C29,'[1]Resumen Reliquidacion SIC'!$B$4:$U$37,MATCH(H$6,'[1]Resumen Reliquidacion SIC'!$B$3:$U$3,0),0)</f>
        <v>0</v>
      </c>
      <c r="I29" s="40">
        <f>VLOOKUP($C29,'[1]Resumen Reliquidacion SIC'!$B$4:$U$37,MATCH(I$6,'[1]Resumen Reliquidacion SIC'!$B$3:$U$3,0),0)</f>
        <v>0</v>
      </c>
    </row>
    <row r="30" spans="2:9" ht="12.75">
      <c r="B30" s="6">
        <v>24</v>
      </c>
      <c r="C30" s="15" t="s">
        <v>20</v>
      </c>
      <c r="D30" s="39">
        <f>VLOOKUP($C30,'[1]Resumen Reliquidacion SIC'!$B$4:$U$37,MATCH(D$6,'[1]Resumen Reliquidacion SIC'!$B$3:$U$3,0),0)</f>
        <v>0</v>
      </c>
      <c r="E30" s="40">
        <f>VLOOKUP($C30,'[1]Resumen Reliquidacion SIC'!$B$4:$U$37,MATCH(E$6,'[1]Resumen Reliquidacion SIC'!$B$3:$U$3,0),0)</f>
        <v>0</v>
      </c>
      <c r="F30" s="40">
        <f>VLOOKUP($C30,'[1]Resumen Reliquidacion SIC'!$B$4:$U$37,MATCH(F$6,'[1]Resumen Reliquidacion SIC'!$B$3:$U$3,0),0)</f>
        <v>0</v>
      </c>
      <c r="G30" s="40">
        <f>VLOOKUP($C30,'[1]Resumen Reliquidacion SIC'!$B$4:$U$37,MATCH(G$6,'[1]Resumen Reliquidacion SIC'!$B$3:$U$3,0),0)</f>
        <v>0</v>
      </c>
      <c r="H30" s="40">
        <f>VLOOKUP($C30,'[1]Resumen Reliquidacion SIC'!$B$4:$U$37,MATCH(H$6,'[1]Resumen Reliquidacion SIC'!$B$3:$U$3,0),0)</f>
        <v>0</v>
      </c>
      <c r="I30" s="40">
        <f>VLOOKUP($C30,'[1]Resumen Reliquidacion SIC'!$B$4:$U$37,MATCH(I$6,'[1]Resumen Reliquidacion SIC'!$B$3:$U$3,0),0)</f>
        <v>0</v>
      </c>
    </row>
    <row r="31" spans="2:9" ht="12.75">
      <c r="B31" s="6">
        <v>25</v>
      </c>
      <c r="C31" s="15" t="s">
        <v>21</v>
      </c>
      <c r="D31" s="39">
        <f>VLOOKUP($C31,'[1]Resumen Reliquidacion SIC'!$B$4:$U$37,MATCH(D$6,'[1]Resumen Reliquidacion SIC'!$B$3:$U$3,0),0)</f>
        <v>3183.7662781745635</v>
      </c>
      <c r="E31" s="40">
        <f>VLOOKUP($C31,'[1]Resumen Reliquidacion SIC'!$B$4:$U$37,MATCH(E$6,'[1]Resumen Reliquidacion SIC'!$B$3:$U$3,0),0)</f>
        <v>8887.43496636459</v>
      </c>
      <c r="F31" s="40">
        <f>VLOOKUP($C31,'[1]Resumen Reliquidacion SIC'!$B$4:$U$37,MATCH(F$6,'[1]Resumen Reliquidacion SIC'!$B$3:$U$3,0),0)</f>
        <v>628.8125074222537</v>
      </c>
      <c r="G31" s="40">
        <f>VLOOKUP($C31,'[1]Resumen Reliquidacion SIC'!$B$4:$U$37,MATCH(G$6,'[1]Resumen Reliquidacion SIC'!$B$3:$U$3,0),0)</f>
        <v>-1889.5719932791844</v>
      </c>
      <c r="H31" s="40">
        <f>VLOOKUP($C31,'[1]Resumen Reliquidacion SIC'!$B$4:$U$37,MATCH(H$6,'[1]Resumen Reliquidacion SIC'!$B$3:$U$3,0),0)</f>
        <v>-23454.788110214384</v>
      </c>
      <c r="I31" s="40">
        <f>VLOOKUP($C31,'[1]Resumen Reliquidacion SIC'!$B$4:$U$37,MATCH(I$6,'[1]Resumen Reliquidacion SIC'!$B$3:$U$3,0),0)</f>
        <v>34842.716630929135</v>
      </c>
    </row>
    <row r="32" spans="2:9" ht="12.75">
      <c r="B32" s="6">
        <v>26</v>
      </c>
      <c r="C32" s="15" t="s">
        <v>22</v>
      </c>
      <c r="D32" s="39">
        <f>VLOOKUP($C32,'[1]Resumen Reliquidacion SIC'!$B$4:$U$37,MATCH(D$6,'[1]Resumen Reliquidacion SIC'!$B$3:$U$3,0),0)</f>
        <v>0</v>
      </c>
      <c r="E32" s="40">
        <f>VLOOKUP($C32,'[1]Resumen Reliquidacion SIC'!$B$4:$U$37,MATCH(E$6,'[1]Resumen Reliquidacion SIC'!$B$3:$U$3,0),0)</f>
        <v>0</v>
      </c>
      <c r="F32" s="40">
        <f>VLOOKUP($C32,'[1]Resumen Reliquidacion SIC'!$B$4:$U$37,MATCH(F$6,'[1]Resumen Reliquidacion SIC'!$B$3:$U$3,0),0)</f>
        <v>0</v>
      </c>
      <c r="G32" s="40">
        <f>VLOOKUP($C32,'[1]Resumen Reliquidacion SIC'!$B$4:$U$37,MATCH(G$6,'[1]Resumen Reliquidacion SIC'!$B$3:$U$3,0),0)</f>
        <v>0</v>
      </c>
      <c r="H32" s="40">
        <f>VLOOKUP($C32,'[1]Resumen Reliquidacion SIC'!$B$4:$U$37,MATCH(H$6,'[1]Resumen Reliquidacion SIC'!$B$3:$U$3,0),0)</f>
        <v>0</v>
      </c>
      <c r="I32" s="40">
        <f>VLOOKUP($C32,'[1]Resumen Reliquidacion SIC'!$B$4:$U$37,MATCH(I$6,'[1]Resumen Reliquidacion SIC'!$B$3:$U$3,0),0)</f>
        <v>0</v>
      </c>
    </row>
    <row r="33" spans="2:9" ht="12.75">
      <c r="B33" s="6">
        <v>27</v>
      </c>
      <c r="C33" s="15" t="s">
        <v>23</v>
      </c>
      <c r="D33" s="39">
        <f>VLOOKUP($C33,'[1]Resumen Reliquidacion SIC'!$B$4:$U$37,MATCH(D$6,'[1]Resumen Reliquidacion SIC'!$B$3:$U$3,0),0)</f>
        <v>-503.00884272991107</v>
      </c>
      <c r="E33" s="40">
        <f>VLOOKUP($C33,'[1]Resumen Reliquidacion SIC'!$B$4:$U$37,MATCH(E$6,'[1]Resumen Reliquidacion SIC'!$B$3:$U$3,0),0)</f>
        <v>0</v>
      </c>
      <c r="F33" s="40">
        <f>VLOOKUP($C33,'[1]Resumen Reliquidacion SIC'!$B$4:$U$37,MATCH(F$6,'[1]Resumen Reliquidacion SIC'!$B$3:$U$3,0),0)</f>
        <v>681.3381470107524</v>
      </c>
      <c r="G33" s="40">
        <f>VLOOKUP($C33,'[1]Resumen Reliquidacion SIC'!$B$4:$U$37,MATCH(G$6,'[1]Resumen Reliquidacion SIC'!$B$3:$U$3,0),0)</f>
        <v>889.4840329700571</v>
      </c>
      <c r="H33" s="40">
        <f>VLOOKUP($C33,'[1]Resumen Reliquidacion SIC'!$B$4:$U$37,MATCH(H$6,'[1]Resumen Reliquidacion SIC'!$B$3:$U$3,0),0)</f>
        <v>0</v>
      </c>
      <c r="I33" s="40">
        <f>VLOOKUP($C33,'[1]Resumen Reliquidacion SIC'!$B$4:$U$37,MATCH(I$6,'[1]Resumen Reliquidacion SIC'!$B$3:$U$3,0),0)</f>
        <v>0</v>
      </c>
    </row>
    <row r="34" spans="2:9" ht="12.75">
      <c r="B34" s="6">
        <v>28</v>
      </c>
      <c r="C34" s="15" t="s">
        <v>24</v>
      </c>
      <c r="D34" s="39">
        <f>VLOOKUP($C34,'[1]Resumen Reliquidacion SIC'!$B$4:$U$37,MATCH(D$6,'[1]Resumen Reliquidacion SIC'!$B$3:$U$3,0),0)</f>
        <v>0</v>
      </c>
      <c r="E34" s="40">
        <f>VLOOKUP($C34,'[1]Resumen Reliquidacion SIC'!$B$4:$U$37,MATCH(E$6,'[1]Resumen Reliquidacion SIC'!$B$3:$U$3,0),0)</f>
        <v>0</v>
      </c>
      <c r="F34" s="40">
        <f>VLOOKUP($C34,'[1]Resumen Reliquidacion SIC'!$B$4:$U$37,MATCH(F$6,'[1]Resumen Reliquidacion SIC'!$B$3:$U$3,0),0)</f>
        <v>0</v>
      </c>
      <c r="G34" s="40">
        <f>VLOOKUP($C34,'[1]Resumen Reliquidacion SIC'!$B$4:$U$37,MATCH(G$6,'[1]Resumen Reliquidacion SIC'!$B$3:$U$3,0),0)</f>
        <v>0</v>
      </c>
      <c r="H34" s="40">
        <f>VLOOKUP($C34,'[1]Resumen Reliquidacion SIC'!$B$4:$U$37,MATCH(H$6,'[1]Resumen Reliquidacion SIC'!$B$3:$U$3,0),0)</f>
        <v>0</v>
      </c>
      <c r="I34" s="40">
        <f>VLOOKUP($C34,'[1]Resumen Reliquidacion SIC'!$B$4:$U$37,MATCH(I$6,'[1]Resumen Reliquidacion SIC'!$B$3:$U$3,0),0)</f>
        <v>0</v>
      </c>
    </row>
    <row r="35" spans="2:9" ht="12.75">
      <c r="B35" s="6">
        <v>29</v>
      </c>
      <c r="C35" s="15" t="s">
        <v>25</v>
      </c>
      <c r="D35" s="39">
        <f>VLOOKUP($C35,'[1]Resumen Reliquidacion SIC'!$B$4:$U$37,MATCH(D$6,'[1]Resumen Reliquidacion SIC'!$B$3:$U$3,0),0)</f>
        <v>0</v>
      </c>
      <c r="E35" s="40">
        <f>VLOOKUP($C35,'[1]Resumen Reliquidacion SIC'!$B$4:$U$37,MATCH(E$6,'[1]Resumen Reliquidacion SIC'!$B$3:$U$3,0),0)</f>
        <v>0</v>
      </c>
      <c r="F35" s="40">
        <f>VLOOKUP($C35,'[1]Resumen Reliquidacion SIC'!$B$4:$U$37,MATCH(F$6,'[1]Resumen Reliquidacion SIC'!$B$3:$U$3,0),0)</f>
        <v>0</v>
      </c>
      <c r="G35" s="40">
        <f>VLOOKUP($C35,'[1]Resumen Reliquidacion SIC'!$B$4:$U$37,MATCH(G$6,'[1]Resumen Reliquidacion SIC'!$B$3:$U$3,0),0)</f>
        <v>0</v>
      </c>
      <c r="H35" s="40">
        <f>VLOOKUP($C35,'[1]Resumen Reliquidacion SIC'!$B$4:$U$37,MATCH(H$6,'[1]Resumen Reliquidacion SIC'!$B$3:$U$3,0),0)</f>
        <v>-15143.755161052222</v>
      </c>
      <c r="I35" s="40">
        <f>VLOOKUP($C35,'[1]Resumen Reliquidacion SIC'!$B$4:$U$37,MATCH(I$6,'[1]Resumen Reliquidacion SIC'!$B$3:$U$3,0),0)</f>
        <v>0</v>
      </c>
    </row>
    <row r="36" spans="2:9" ht="12.75">
      <c r="B36" s="7">
        <v>30</v>
      </c>
      <c r="C36" s="18" t="s">
        <v>26</v>
      </c>
      <c r="D36" s="39">
        <f>VLOOKUP($C36,'[1]Resumen Reliquidacion SIC'!$B$4:$U$37,MATCH(D$6,'[1]Resumen Reliquidacion SIC'!$B$3:$U$3,0),0)</f>
        <v>0</v>
      </c>
      <c r="E36" s="40">
        <f>VLOOKUP($C36,'[1]Resumen Reliquidacion SIC'!$B$4:$U$37,MATCH(E$6,'[1]Resumen Reliquidacion SIC'!$B$3:$U$3,0),0)</f>
        <v>0</v>
      </c>
      <c r="F36" s="40">
        <f>VLOOKUP($C36,'[1]Resumen Reliquidacion SIC'!$B$4:$U$37,MATCH(F$6,'[1]Resumen Reliquidacion SIC'!$B$3:$U$3,0),0)</f>
        <v>0</v>
      </c>
      <c r="G36" s="40">
        <f>VLOOKUP($C36,'[1]Resumen Reliquidacion SIC'!$B$4:$U$37,MATCH(G$6,'[1]Resumen Reliquidacion SIC'!$B$3:$U$3,0),0)</f>
        <v>0</v>
      </c>
      <c r="H36" s="40">
        <f>VLOOKUP($C36,'[1]Resumen Reliquidacion SIC'!$B$4:$U$37,MATCH(H$6,'[1]Resumen Reliquidacion SIC'!$B$3:$U$3,0),0)</f>
        <v>0</v>
      </c>
      <c r="I36" s="40">
        <f>VLOOKUP($C36,'[1]Resumen Reliquidacion SIC'!$B$4:$U$37,MATCH(I$6,'[1]Resumen Reliquidacion SIC'!$B$3:$U$3,0),0)</f>
        <v>0</v>
      </c>
    </row>
    <row r="37" spans="2:9" ht="12.75">
      <c r="B37" s="9" t="s">
        <v>28</v>
      </c>
      <c r="C37" s="35"/>
      <c r="D37" s="48">
        <f aca="true" t="shared" si="0" ref="D37:I37">SUM(D7:D36)</f>
        <v>-656951.7456992455</v>
      </c>
      <c r="E37" s="49">
        <f t="shared" si="0"/>
        <v>437545.50111284613</v>
      </c>
      <c r="F37" s="49">
        <f t="shared" si="0"/>
        <v>80481.53118127363</v>
      </c>
      <c r="G37" s="49">
        <f t="shared" si="0"/>
        <v>257552.71314544705</v>
      </c>
      <c r="H37" s="49">
        <f t="shared" si="0"/>
        <v>161076.75346552455</v>
      </c>
      <c r="I37" s="49">
        <f t="shared" si="0"/>
        <v>313901.6736044824</v>
      </c>
    </row>
    <row r="38" ht="12.75">
      <c r="B38" s="52" t="s">
        <v>86</v>
      </c>
    </row>
    <row r="40" ht="12.75">
      <c r="B40" s="4" t="s">
        <v>50</v>
      </c>
    </row>
    <row r="41" spans="2:9" ht="12.75">
      <c r="B41" s="8" t="s">
        <v>29</v>
      </c>
      <c r="C41" s="9"/>
      <c r="D41" s="27">
        <v>42736</v>
      </c>
      <c r="E41" s="28">
        <v>42767</v>
      </c>
      <c r="F41" s="28">
        <v>42795</v>
      </c>
      <c r="G41" s="28">
        <v>42826</v>
      </c>
      <c r="H41" s="28">
        <v>42856</v>
      </c>
      <c r="I41" s="28">
        <v>42887</v>
      </c>
    </row>
    <row r="42" spans="2:9" ht="12.75">
      <c r="B42" s="5">
        <v>1</v>
      </c>
      <c r="C42" s="12" t="s">
        <v>0</v>
      </c>
      <c r="D42" s="13">
        <f aca="true" t="shared" si="1" ref="D42:I42">D7+D226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14">
        <f t="shared" si="1"/>
        <v>0</v>
      </c>
    </row>
    <row r="43" spans="2:9" ht="12.75">
      <c r="B43" s="6">
        <v>2</v>
      </c>
      <c r="C43" s="15" t="s">
        <v>1</v>
      </c>
      <c r="D43" s="16">
        <f aca="true" t="shared" si="2" ref="D43:I43">D8+D227</f>
        <v>0</v>
      </c>
      <c r="E43" s="17">
        <f t="shared" si="2"/>
        <v>0</v>
      </c>
      <c r="F43" s="17">
        <f t="shared" si="2"/>
        <v>0</v>
      </c>
      <c r="G43" s="17">
        <f t="shared" si="2"/>
        <v>0</v>
      </c>
      <c r="H43" s="17">
        <f t="shared" si="2"/>
        <v>0</v>
      </c>
      <c r="I43" s="17">
        <f t="shared" si="2"/>
        <v>0</v>
      </c>
    </row>
    <row r="44" spans="2:9" ht="12.75">
      <c r="B44" s="6">
        <v>3</v>
      </c>
      <c r="C44" s="15" t="s">
        <v>2</v>
      </c>
      <c r="D44" s="16">
        <f aca="true" t="shared" si="3" ref="D44:I44">D9+D228</f>
        <v>0</v>
      </c>
      <c r="E44" s="17">
        <f t="shared" si="3"/>
        <v>0</v>
      </c>
      <c r="F44" s="17">
        <f t="shared" si="3"/>
        <v>0</v>
      </c>
      <c r="G44" s="17">
        <f t="shared" si="3"/>
        <v>0</v>
      </c>
      <c r="H44" s="17">
        <f t="shared" si="3"/>
        <v>0</v>
      </c>
      <c r="I44" s="17">
        <f t="shared" si="3"/>
        <v>0</v>
      </c>
    </row>
    <row r="45" spans="2:9" ht="12.75">
      <c r="B45" s="6">
        <v>4</v>
      </c>
      <c r="C45" s="15" t="s">
        <v>3</v>
      </c>
      <c r="D45" s="16">
        <f aca="true" t="shared" si="4" ref="D45:I45">D10+D229</f>
        <v>0</v>
      </c>
      <c r="E45" s="17">
        <f t="shared" si="4"/>
        <v>0</v>
      </c>
      <c r="F45" s="17">
        <f t="shared" si="4"/>
        <v>0</v>
      </c>
      <c r="G45" s="17">
        <f t="shared" si="4"/>
        <v>0</v>
      </c>
      <c r="H45" s="17">
        <f t="shared" si="4"/>
        <v>0</v>
      </c>
      <c r="I45" s="17">
        <f t="shared" si="4"/>
        <v>0</v>
      </c>
    </row>
    <row r="46" spans="2:9" ht="12.75">
      <c r="B46" s="6">
        <v>5</v>
      </c>
      <c r="C46" s="15" t="s">
        <v>27</v>
      </c>
      <c r="D46" s="16">
        <f aca="true" t="shared" si="5" ref="D46:I46">D11+D230</f>
        <v>-655200.8272360507</v>
      </c>
      <c r="E46" s="17">
        <f t="shared" si="5"/>
        <v>-244701.72196666646</v>
      </c>
      <c r="F46" s="17">
        <f t="shared" si="5"/>
        <v>-194353.98842286327</v>
      </c>
      <c r="G46" s="17">
        <f t="shared" si="5"/>
        <v>116259.96197827015</v>
      </c>
      <c r="H46" s="17">
        <f t="shared" si="5"/>
        <v>270317.5861292016</v>
      </c>
      <c r="I46" s="17">
        <f t="shared" si="5"/>
        <v>475822.1870459223</v>
      </c>
    </row>
    <row r="47" spans="2:9" ht="12.75">
      <c r="B47" s="6">
        <v>6</v>
      </c>
      <c r="C47" s="15" t="s">
        <v>58</v>
      </c>
      <c r="D47" s="16">
        <f aca="true" t="shared" si="6" ref="D47:I47">D12+D231</f>
        <v>0</v>
      </c>
      <c r="E47" s="17">
        <f t="shared" si="6"/>
        <v>0</v>
      </c>
      <c r="F47" s="17">
        <f t="shared" si="6"/>
        <v>0</v>
      </c>
      <c r="G47" s="17">
        <f t="shared" si="6"/>
        <v>0</v>
      </c>
      <c r="H47" s="17">
        <f t="shared" si="6"/>
        <v>0</v>
      </c>
      <c r="I47" s="17">
        <f t="shared" si="6"/>
        <v>0</v>
      </c>
    </row>
    <row r="48" spans="2:9" ht="12.75">
      <c r="B48" s="6">
        <v>7</v>
      </c>
      <c r="C48" s="15" t="s">
        <v>4</v>
      </c>
      <c r="D48" s="16">
        <f aca="true" t="shared" si="7" ref="D48:I48">D13+D232</f>
        <v>-10901.259203459145</v>
      </c>
      <c r="E48" s="17">
        <f t="shared" si="7"/>
        <v>-14390.1781210728</v>
      </c>
      <c r="F48" s="17">
        <f t="shared" si="7"/>
        <v>24663.427632518662</v>
      </c>
      <c r="G48" s="17">
        <f t="shared" si="7"/>
        <v>120.38636726031248</v>
      </c>
      <c r="H48" s="17">
        <f t="shared" si="7"/>
        <v>20141.316281442872</v>
      </c>
      <c r="I48" s="17">
        <f t="shared" si="7"/>
        <v>28186.598874785377</v>
      </c>
    </row>
    <row r="49" spans="2:9" ht="12.75">
      <c r="B49" s="6">
        <v>8</v>
      </c>
      <c r="C49" s="15" t="s">
        <v>5</v>
      </c>
      <c r="D49" s="16">
        <f aca="true" t="shared" si="8" ref="D49:I49">D14+D233</f>
        <v>25693.900877812892</v>
      </c>
      <c r="E49" s="17">
        <f t="shared" si="8"/>
        <v>-1546.0938198989093</v>
      </c>
      <c r="F49" s="17">
        <f t="shared" si="8"/>
        <v>-685.5341490043253</v>
      </c>
      <c r="G49" s="17">
        <f t="shared" si="8"/>
        <v>-1002.0650853296638</v>
      </c>
      <c r="H49" s="17">
        <f t="shared" si="8"/>
        <v>-1802.3445654383747</v>
      </c>
      <c r="I49" s="17">
        <f t="shared" si="8"/>
        <v>453.3976086779725</v>
      </c>
    </row>
    <row r="50" spans="2:9" ht="12.75">
      <c r="B50" s="6">
        <v>9</v>
      </c>
      <c r="C50" s="15" t="s">
        <v>6</v>
      </c>
      <c r="D50" s="16">
        <f aca="true" t="shared" si="9" ref="D50:I50">D15+D234</f>
        <v>0</v>
      </c>
      <c r="E50" s="17">
        <f t="shared" si="9"/>
        <v>0</v>
      </c>
      <c r="F50" s="17">
        <f t="shared" si="9"/>
        <v>0</v>
      </c>
      <c r="G50" s="17">
        <f t="shared" si="9"/>
        <v>0</v>
      </c>
      <c r="H50" s="17">
        <f t="shared" si="9"/>
        <v>0</v>
      </c>
      <c r="I50" s="17">
        <f t="shared" si="9"/>
        <v>0</v>
      </c>
    </row>
    <row r="51" spans="2:9" ht="12.75">
      <c r="B51" s="6">
        <v>10</v>
      </c>
      <c r="C51" s="15" t="s">
        <v>7</v>
      </c>
      <c r="D51" s="16">
        <f aca="true" t="shared" si="10" ref="D51:I51">D16+D235</f>
        <v>0</v>
      </c>
      <c r="E51" s="17">
        <f t="shared" si="10"/>
        <v>0</v>
      </c>
      <c r="F51" s="17">
        <f t="shared" si="10"/>
        <v>0</v>
      </c>
      <c r="G51" s="17">
        <f t="shared" si="10"/>
        <v>0</v>
      </c>
      <c r="H51" s="17">
        <f t="shared" si="10"/>
        <v>0</v>
      </c>
      <c r="I51" s="17">
        <f t="shared" si="10"/>
        <v>0</v>
      </c>
    </row>
    <row r="52" spans="2:9" ht="12.75">
      <c r="B52" s="6">
        <v>11</v>
      </c>
      <c r="C52" s="15" t="s">
        <v>8</v>
      </c>
      <c r="D52" s="16">
        <f aca="true" t="shared" si="11" ref="D52:I52">D17+D236</f>
        <v>2555.936192966971</v>
      </c>
      <c r="E52" s="17">
        <f t="shared" si="11"/>
        <v>2938.2483733980785</v>
      </c>
      <c r="F52" s="17">
        <f t="shared" si="11"/>
        <v>28663.29745580953</v>
      </c>
      <c r="G52" s="17">
        <f t="shared" si="11"/>
        <v>975.1272506292706</v>
      </c>
      <c r="H52" s="17">
        <f t="shared" si="11"/>
        <v>25587.361978669294</v>
      </c>
      <c r="I52" s="17">
        <f t="shared" si="11"/>
        <v>45302.33500318546</v>
      </c>
    </row>
    <row r="53" spans="2:9" ht="12.75">
      <c r="B53" s="6">
        <v>12</v>
      </c>
      <c r="C53" s="15" t="s">
        <v>9</v>
      </c>
      <c r="D53" s="16">
        <f aca="true" t="shared" si="12" ref="D53:I53">D18+D237</f>
        <v>-21737.77476896004</v>
      </c>
      <c r="E53" s="17">
        <f t="shared" si="12"/>
        <v>28413.976126240846</v>
      </c>
      <c r="F53" s="17">
        <f t="shared" si="12"/>
        <v>-445.35271216644617</v>
      </c>
      <c r="G53" s="17">
        <f t="shared" si="12"/>
        <v>581.5107894231053</v>
      </c>
      <c r="H53" s="17">
        <f t="shared" si="12"/>
        <v>601.3603620252047</v>
      </c>
      <c r="I53" s="17">
        <f t="shared" si="12"/>
        <v>4576.192217972406</v>
      </c>
    </row>
    <row r="54" spans="2:9" ht="12.75">
      <c r="B54" s="6">
        <v>13</v>
      </c>
      <c r="C54" s="15" t="s">
        <v>10</v>
      </c>
      <c r="D54" s="16">
        <f aca="true" t="shared" si="13" ref="D54:I54">D19+D238</f>
        <v>-42.478997</v>
      </c>
      <c r="E54" s="17">
        <f t="shared" si="13"/>
        <v>-76.01718649696512</v>
      </c>
      <c r="F54" s="17">
        <f t="shared" si="13"/>
        <v>-64.55255414597681</v>
      </c>
      <c r="G54" s="17">
        <f t="shared" si="13"/>
        <v>-46.76472203233317</v>
      </c>
      <c r="H54" s="17">
        <f t="shared" si="13"/>
        <v>0</v>
      </c>
      <c r="I54" s="17">
        <f t="shared" si="13"/>
        <v>0</v>
      </c>
    </row>
    <row r="55" spans="2:9" ht="12.75">
      <c r="B55" s="6">
        <v>14</v>
      </c>
      <c r="C55" s="15" t="s">
        <v>11</v>
      </c>
      <c r="D55" s="16">
        <f aca="true" t="shared" si="14" ref="D55:I55">D20+D239</f>
        <v>0</v>
      </c>
      <c r="E55" s="17">
        <f t="shared" si="14"/>
        <v>0</v>
      </c>
      <c r="F55" s="17">
        <f t="shared" si="14"/>
        <v>0</v>
      </c>
      <c r="G55" s="17">
        <f t="shared" si="14"/>
        <v>0</v>
      </c>
      <c r="H55" s="17">
        <f t="shared" si="14"/>
        <v>0</v>
      </c>
      <c r="I55" s="17">
        <f t="shared" si="14"/>
        <v>0</v>
      </c>
    </row>
    <row r="56" spans="2:9" ht="12.75">
      <c r="B56" s="6">
        <v>15</v>
      </c>
      <c r="C56" s="15" t="s">
        <v>12</v>
      </c>
      <c r="D56" s="16">
        <f aca="true" t="shared" si="15" ref="D56:I56">D21+D240</f>
        <v>0</v>
      </c>
      <c r="E56" s="17">
        <f t="shared" si="15"/>
        <v>0</v>
      </c>
      <c r="F56" s="17">
        <f t="shared" si="15"/>
        <v>0</v>
      </c>
      <c r="G56" s="17">
        <f t="shared" si="15"/>
        <v>0</v>
      </c>
      <c r="H56" s="17">
        <f t="shared" si="15"/>
        <v>0</v>
      </c>
      <c r="I56" s="17">
        <f t="shared" si="15"/>
        <v>0</v>
      </c>
    </row>
    <row r="57" spans="2:9" ht="12.75">
      <c r="B57" s="6">
        <v>16</v>
      </c>
      <c r="C57" s="15" t="s">
        <v>13</v>
      </c>
      <c r="D57" s="16">
        <f aca="true" t="shared" si="16" ref="D57:I57">D22+D241</f>
        <v>0</v>
      </c>
      <c r="E57" s="17">
        <f t="shared" si="16"/>
        <v>0</v>
      </c>
      <c r="F57" s="17">
        <f t="shared" si="16"/>
        <v>0</v>
      </c>
      <c r="G57" s="17">
        <f t="shared" si="16"/>
        <v>0</v>
      </c>
      <c r="H57" s="17">
        <f t="shared" si="16"/>
        <v>0</v>
      </c>
      <c r="I57" s="17">
        <f t="shared" si="16"/>
        <v>0</v>
      </c>
    </row>
    <row r="58" spans="2:9" ht="12.75">
      <c r="B58" s="6">
        <v>17</v>
      </c>
      <c r="C58" s="15" t="s">
        <v>14</v>
      </c>
      <c r="D58" s="16">
        <f aca="true" t="shared" si="17" ref="D58:I58">D23+D242</f>
        <v>0</v>
      </c>
      <c r="E58" s="17">
        <f t="shared" si="17"/>
        <v>0</v>
      </c>
      <c r="F58" s="17">
        <f t="shared" si="17"/>
        <v>0</v>
      </c>
      <c r="G58" s="17">
        <f t="shared" si="17"/>
        <v>0</v>
      </c>
      <c r="H58" s="17">
        <f t="shared" si="17"/>
        <v>0</v>
      </c>
      <c r="I58" s="17">
        <f t="shared" si="17"/>
        <v>0</v>
      </c>
    </row>
    <row r="59" spans="2:9" ht="12.75">
      <c r="B59" s="6">
        <v>18</v>
      </c>
      <c r="C59" s="15" t="s">
        <v>15</v>
      </c>
      <c r="D59" s="16">
        <f aca="true" t="shared" si="18" ref="D59:I59">D24+D243</f>
        <v>0</v>
      </c>
      <c r="E59" s="17">
        <f t="shared" si="18"/>
        <v>0</v>
      </c>
      <c r="F59" s="17">
        <f t="shared" si="18"/>
        <v>0</v>
      </c>
      <c r="G59" s="17">
        <f t="shared" si="18"/>
        <v>0</v>
      </c>
      <c r="H59" s="17">
        <f t="shared" si="18"/>
        <v>0</v>
      </c>
      <c r="I59" s="17">
        <f t="shared" si="18"/>
        <v>0</v>
      </c>
    </row>
    <row r="60" spans="2:9" ht="12.75">
      <c r="B60" s="6">
        <v>19</v>
      </c>
      <c r="C60" s="15" t="s">
        <v>16</v>
      </c>
      <c r="D60" s="16">
        <f aca="true" t="shared" si="19" ref="D60:I60">D25+D244</f>
        <v>0</v>
      </c>
      <c r="E60" s="17">
        <f t="shared" si="19"/>
        <v>0</v>
      </c>
      <c r="F60" s="17">
        <f t="shared" si="19"/>
        <v>0</v>
      </c>
      <c r="G60" s="17">
        <f t="shared" si="19"/>
        <v>0</v>
      </c>
      <c r="H60" s="17">
        <f t="shared" si="19"/>
        <v>0</v>
      </c>
      <c r="I60" s="17">
        <f t="shared" si="19"/>
        <v>0</v>
      </c>
    </row>
    <row r="61" spans="2:9" ht="12.75">
      <c r="B61" s="6">
        <v>20</v>
      </c>
      <c r="C61" s="15" t="s">
        <v>17</v>
      </c>
      <c r="D61" s="16">
        <f aca="true" t="shared" si="20" ref="D61:I61">D26+D245</f>
        <v>0</v>
      </c>
      <c r="E61" s="17">
        <f t="shared" si="20"/>
        <v>0</v>
      </c>
      <c r="F61" s="17">
        <f t="shared" si="20"/>
        <v>0</v>
      </c>
      <c r="G61" s="17">
        <f t="shared" si="20"/>
        <v>0</v>
      </c>
      <c r="H61" s="17">
        <f t="shared" si="20"/>
        <v>0</v>
      </c>
      <c r="I61" s="17">
        <f t="shared" si="20"/>
        <v>0</v>
      </c>
    </row>
    <row r="62" spans="2:9" ht="12.75">
      <c r="B62" s="6">
        <v>21</v>
      </c>
      <c r="C62" s="15" t="s">
        <v>18</v>
      </c>
      <c r="D62" s="16">
        <f aca="true" t="shared" si="21" ref="D62:I62">D27+D246</f>
        <v>0</v>
      </c>
      <c r="E62" s="17">
        <f t="shared" si="21"/>
        <v>0</v>
      </c>
      <c r="F62" s="17">
        <f t="shared" si="21"/>
        <v>0</v>
      </c>
      <c r="G62" s="17">
        <f t="shared" si="21"/>
        <v>0</v>
      </c>
      <c r="H62" s="17">
        <f t="shared" si="21"/>
        <v>0</v>
      </c>
      <c r="I62" s="17">
        <f t="shared" si="21"/>
        <v>0</v>
      </c>
    </row>
    <row r="63" spans="2:9" ht="12.75">
      <c r="B63" s="6">
        <v>22</v>
      </c>
      <c r="C63" s="15" t="s">
        <v>59</v>
      </c>
      <c r="D63" s="16">
        <f aca="true" t="shared" si="22" ref="D63:I63">D28+D247</f>
        <v>0</v>
      </c>
      <c r="E63" s="17">
        <f t="shared" si="22"/>
        <v>0</v>
      </c>
      <c r="F63" s="17">
        <f t="shared" si="22"/>
        <v>0</v>
      </c>
      <c r="G63" s="17">
        <f t="shared" si="22"/>
        <v>0</v>
      </c>
      <c r="H63" s="17">
        <f t="shared" si="22"/>
        <v>0</v>
      </c>
      <c r="I63" s="17">
        <f t="shared" si="22"/>
        <v>0</v>
      </c>
    </row>
    <row r="64" spans="2:9" ht="12.75">
      <c r="B64" s="6">
        <v>23</v>
      </c>
      <c r="C64" s="15" t="s">
        <v>19</v>
      </c>
      <c r="D64" s="16">
        <f aca="true" t="shared" si="23" ref="D64:I64">D29+D248</f>
        <v>0</v>
      </c>
      <c r="E64" s="17">
        <f t="shared" si="23"/>
        <v>0</v>
      </c>
      <c r="F64" s="17">
        <f t="shared" si="23"/>
        <v>0</v>
      </c>
      <c r="G64" s="17">
        <f t="shared" si="23"/>
        <v>0</v>
      </c>
      <c r="H64" s="17">
        <f t="shared" si="23"/>
        <v>0</v>
      </c>
      <c r="I64" s="17">
        <f t="shared" si="23"/>
        <v>0</v>
      </c>
    </row>
    <row r="65" spans="2:9" ht="12.75">
      <c r="B65" s="6">
        <v>24</v>
      </c>
      <c r="C65" s="15" t="s">
        <v>20</v>
      </c>
      <c r="D65" s="16">
        <f aca="true" t="shared" si="24" ref="D65:I65">D30+D249</f>
        <v>0</v>
      </c>
      <c r="E65" s="17">
        <f t="shared" si="24"/>
        <v>0</v>
      </c>
      <c r="F65" s="17">
        <f t="shared" si="24"/>
        <v>0</v>
      </c>
      <c r="G65" s="17">
        <f t="shared" si="24"/>
        <v>0</v>
      </c>
      <c r="H65" s="17">
        <f t="shared" si="24"/>
        <v>0</v>
      </c>
      <c r="I65" s="17">
        <f t="shared" si="24"/>
        <v>0</v>
      </c>
    </row>
    <row r="66" spans="2:9" ht="12.75">
      <c r="B66" s="6">
        <v>25</v>
      </c>
      <c r="C66" s="15" t="s">
        <v>21</v>
      </c>
      <c r="D66" s="16">
        <f aca="true" t="shared" si="25" ref="D66:I66">D31+D250</f>
        <v>3183.7662781745635</v>
      </c>
      <c r="E66" s="17">
        <f t="shared" si="25"/>
        <v>8887.43496636459</v>
      </c>
      <c r="F66" s="17">
        <f t="shared" si="25"/>
        <v>628.8125074222537</v>
      </c>
      <c r="G66" s="17">
        <f t="shared" si="25"/>
        <v>-1889.5719932791844</v>
      </c>
      <c r="H66" s="17">
        <f t="shared" si="25"/>
        <v>-23454.788110214384</v>
      </c>
      <c r="I66" s="17">
        <f t="shared" si="25"/>
        <v>34842.716630929135</v>
      </c>
    </row>
    <row r="67" spans="2:9" ht="12.75">
      <c r="B67" s="6">
        <v>26</v>
      </c>
      <c r="C67" s="15" t="s">
        <v>22</v>
      </c>
      <c r="D67" s="16">
        <f aca="true" t="shared" si="26" ref="D67:I67">D32+D251</f>
        <v>0</v>
      </c>
      <c r="E67" s="17">
        <f t="shared" si="26"/>
        <v>0</v>
      </c>
      <c r="F67" s="17">
        <f t="shared" si="26"/>
        <v>0</v>
      </c>
      <c r="G67" s="17">
        <f t="shared" si="26"/>
        <v>0</v>
      </c>
      <c r="H67" s="17">
        <f t="shared" si="26"/>
        <v>0</v>
      </c>
      <c r="I67" s="17">
        <f t="shared" si="26"/>
        <v>0</v>
      </c>
    </row>
    <row r="68" spans="2:9" ht="12.75">
      <c r="B68" s="6">
        <v>27</v>
      </c>
      <c r="C68" s="15" t="s">
        <v>23</v>
      </c>
      <c r="D68" s="16">
        <f aca="true" t="shared" si="27" ref="D68:I68">D33+D252</f>
        <v>-503.00884272991107</v>
      </c>
      <c r="E68" s="17">
        <f t="shared" si="27"/>
        <v>-481.172120978828</v>
      </c>
      <c r="F68" s="17">
        <f t="shared" si="27"/>
        <v>272.73463477394574</v>
      </c>
      <c r="G68" s="17">
        <f t="shared" si="27"/>
        <v>889.4840329700571</v>
      </c>
      <c r="H68" s="17">
        <f t="shared" si="27"/>
        <v>868.6152198300663</v>
      </c>
      <c r="I68" s="17">
        <f t="shared" si="27"/>
        <v>755.1420013334413</v>
      </c>
    </row>
    <row r="69" spans="2:9" ht="12.75">
      <c r="B69" s="6">
        <v>28</v>
      </c>
      <c r="C69" s="15" t="s">
        <v>24</v>
      </c>
      <c r="D69" s="16">
        <f aca="true" t="shared" si="28" ref="D69:I69">D34+D253</f>
        <v>0</v>
      </c>
      <c r="E69" s="17">
        <f t="shared" si="28"/>
        <v>0</v>
      </c>
      <c r="F69" s="17">
        <f t="shared" si="28"/>
        <v>0</v>
      </c>
      <c r="G69" s="17">
        <f t="shared" si="28"/>
        <v>0</v>
      </c>
      <c r="H69" s="17">
        <f t="shared" si="28"/>
        <v>0</v>
      </c>
      <c r="I69" s="17">
        <f t="shared" si="28"/>
        <v>0</v>
      </c>
    </row>
    <row r="70" spans="2:9" ht="12.75">
      <c r="B70" s="6">
        <v>29</v>
      </c>
      <c r="C70" s="15" t="s">
        <v>25</v>
      </c>
      <c r="D70" s="16">
        <f aca="true" t="shared" si="29" ref="D70:I70">D35+D254</f>
        <v>0</v>
      </c>
      <c r="E70" s="17">
        <f t="shared" si="29"/>
        <v>0</v>
      </c>
      <c r="F70" s="17">
        <f t="shared" si="29"/>
        <v>0</v>
      </c>
      <c r="G70" s="17">
        <f t="shared" si="29"/>
        <v>0</v>
      </c>
      <c r="H70" s="17">
        <f t="shared" si="29"/>
        <v>-15143.755161052222</v>
      </c>
      <c r="I70" s="17">
        <f t="shared" si="29"/>
        <v>0</v>
      </c>
    </row>
    <row r="71" spans="2:9" ht="12.75">
      <c r="B71" s="7">
        <v>30</v>
      </c>
      <c r="C71" s="18" t="s">
        <v>26</v>
      </c>
      <c r="D71" s="19">
        <f aca="true" t="shared" si="30" ref="D71:I71">D36+D255</f>
        <v>0</v>
      </c>
      <c r="E71" s="20">
        <f t="shared" si="30"/>
        <v>0</v>
      </c>
      <c r="F71" s="20">
        <f t="shared" si="30"/>
        <v>0</v>
      </c>
      <c r="G71" s="20">
        <f t="shared" si="30"/>
        <v>0</v>
      </c>
      <c r="H71" s="20">
        <f t="shared" si="30"/>
        <v>0</v>
      </c>
      <c r="I71" s="20">
        <f t="shared" si="30"/>
        <v>0</v>
      </c>
    </row>
    <row r="72" spans="2:9" ht="12.75">
      <c r="B72" s="9" t="s">
        <v>28</v>
      </c>
      <c r="C72" s="35"/>
      <c r="D72" s="21">
        <f aca="true" t="shared" si="31" ref="D72:I72">SUM(D42:D71)</f>
        <v>-656951.7456992455</v>
      </c>
      <c r="E72" s="22">
        <f t="shared" si="31"/>
        <v>-220955.5237491104</v>
      </c>
      <c r="F72" s="22">
        <f t="shared" si="31"/>
        <v>-141321.1556076556</v>
      </c>
      <c r="G72" s="22">
        <f t="shared" si="31"/>
        <v>115888.06861791172</v>
      </c>
      <c r="H72" s="22">
        <f t="shared" si="31"/>
        <v>277115.352134464</v>
      </c>
      <c r="I72" s="22">
        <f t="shared" si="31"/>
        <v>589938.5693828061</v>
      </c>
    </row>
    <row r="75" ht="12.75">
      <c r="B75" s="4" t="s">
        <v>46</v>
      </c>
    </row>
    <row r="76" spans="2:9" ht="12.75">
      <c r="B76" s="8" t="s">
        <v>29</v>
      </c>
      <c r="C76" s="9"/>
      <c r="D76" s="27">
        <v>42736</v>
      </c>
      <c r="E76" s="28">
        <v>42767</v>
      </c>
      <c r="F76" s="28">
        <v>42795</v>
      </c>
      <c r="G76" s="28">
        <v>42826</v>
      </c>
      <c r="H76" s="28">
        <v>42856</v>
      </c>
      <c r="I76" s="28">
        <v>42887</v>
      </c>
    </row>
    <row r="77" spans="2:9" ht="12.75">
      <c r="B77" s="5">
        <v>1</v>
      </c>
      <c r="C77" s="12" t="s">
        <v>0</v>
      </c>
      <c r="D77" s="37">
        <f aca="true" t="shared" si="32" ref="D77:H92">IF(D42&lt;0,-D42,0)</f>
        <v>0</v>
      </c>
      <c r="E77" s="38">
        <f t="shared" si="32"/>
        <v>0</v>
      </c>
      <c r="F77" s="38">
        <f t="shared" si="32"/>
        <v>0</v>
      </c>
      <c r="G77" s="38">
        <f t="shared" si="32"/>
        <v>0</v>
      </c>
      <c r="H77" s="38">
        <f t="shared" si="32"/>
        <v>0</v>
      </c>
      <c r="I77" s="38">
        <f aca="true" t="shared" si="33" ref="I77:I106">IF(I42&lt;0,-I42,0)</f>
        <v>0</v>
      </c>
    </row>
    <row r="78" spans="2:9" ht="12.75">
      <c r="B78" s="6">
        <v>2</v>
      </c>
      <c r="C78" s="15" t="s">
        <v>1</v>
      </c>
      <c r="D78" s="39">
        <f t="shared" si="32"/>
        <v>0</v>
      </c>
      <c r="E78" s="40">
        <f t="shared" si="32"/>
        <v>0</v>
      </c>
      <c r="F78" s="40">
        <f t="shared" si="32"/>
        <v>0</v>
      </c>
      <c r="G78" s="40">
        <f t="shared" si="32"/>
        <v>0</v>
      </c>
      <c r="H78" s="40">
        <f t="shared" si="32"/>
        <v>0</v>
      </c>
      <c r="I78" s="40">
        <f t="shared" si="33"/>
        <v>0</v>
      </c>
    </row>
    <row r="79" spans="2:9" ht="12.75">
      <c r="B79" s="6">
        <v>3</v>
      </c>
      <c r="C79" s="15" t="s">
        <v>2</v>
      </c>
      <c r="D79" s="39">
        <f t="shared" si="32"/>
        <v>0</v>
      </c>
      <c r="E79" s="40">
        <f t="shared" si="32"/>
        <v>0</v>
      </c>
      <c r="F79" s="40">
        <f t="shared" si="32"/>
        <v>0</v>
      </c>
      <c r="G79" s="40">
        <f t="shared" si="32"/>
        <v>0</v>
      </c>
      <c r="H79" s="40">
        <f t="shared" si="32"/>
        <v>0</v>
      </c>
      <c r="I79" s="40">
        <f t="shared" si="33"/>
        <v>0</v>
      </c>
    </row>
    <row r="80" spans="2:9" ht="12.75">
      <c r="B80" s="6">
        <v>4</v>
      </c>
      <c r="C80" s="15" t="s">
        <v>3</v>
      </c>
      <c r="D80" s="39">
        <f t="shared" si="32"/>
        <v>0</v>
      </c>
      <c r="E80" s="40">
        <f t="shared" si="32"/>
        <v>0</v>
      </c>
      <c r="F80" s="40">
        <f t="shared" si="32"/>
        <v>0</v>
      </c>
      <c r="G80" s="40">
        <f t="shared" si="32"/>
        <v>0</v>
      </c>
      <c r="H80" s="40">
        <f t="shared" si="32"/>
        <v>0</v>
      </c>
      <c r="I80" s="40">
        <f t="shared" si="33"/>
        <v>0</v>
      </c>
    </row>
    <row r="81" spans="2:9" ht="12.75">
      <c r="B81" s="6">
        <v>5</v>
      </c>
      <c r="C81" s="15" t="s">
        <v>27</v>
      </c>
      <c r="D81" s="39">
        <f t="shared" si="32"/>
        <v>655200.8272360507</v>
      </c>
      <c r="E81" s="40">
        <f t="shared" si="32"/>
        <v>244701.72196666646</v>
      </c>
      <c r="F81" s="40">
        <f t="shared" si="32"/>
        <v>194353.98842286327</v>
      </c>
      <c r="G81" s="40">
        <f t="shared" si="32"/>
        <v>0</v>
      </c>
      <c r="H81" s="40">
        <f t="shared" si="32"/>
        <v>0</v>
      </c>
      <c r="I81" s="40">
        <f t="shared" si="33"/>
        <v>0</v>
      </c>
    </row>
    <row r="82" spans="2:9" ht="12.75">
      <c r="B82" s="6">
        <v>6</v>
      </c>
      <c r="C82" s="15" t="s">
        <v>58</v>
      </c>
      <c r="D82" s="39">
        <f t="shared" si="32"/>
        <v>0</v>
      </c>
      <c r="E82" s="40">
        <f t="shared" si="32"/>
        <v>0</v>
      </c>
      <c r="F82" s="40">
        <f t="shared" si="32"/>
        <v>0</v>
      </c>
      <c r="G82" s="40">
        <f t="shared" si="32"/>
        <v>0</v>
      </c>
      <c r="H82" s="40">
        <f t="shared" si="32"/>
        <v>0</v>
      </c>
      <c r="I82" s="40">
        <f t="shared" si="33"/>
        <v>0</v>
      </c>
    </row>
    <row r="83" spans="2:9" ht="12.75">
      <c r="B83" s="6">
        <v>7</v>
      </c>
      <c r="C83" s="15" t="s">
        <v>4</v>
      </c>
      <c r="D83" s="39">
        <f t="shared" si="32"/>
        <v>10901.259203459145</v>
      </c>
      <c r="E83" s="40">
        <f t="shared" si="32"/>
        <v>14390.1781210728</v>
      </c>
      <c r="F83" s="40">
        <f t="shared" si="32"/>
        <v>0</v>
      </c>
      <c r="G83" s="40">
        <f t="shared" si="32"/>
        <v>0</v>
      </c>
      <c r="H83" s="40">
        <f t="shared" si="32"/>
        <v>0</v>
      </c>
      <c r="I83" s="40">
        <f t="shared" si="33"/>
        <v>0</v>
      </c>
    </row>
    <row r="84" spans="2:9" ht="12.75">
      <c r="B84" s="6">
        <v>8</v>
      </c>
      <c r="C84" s="15" t="s">
        <v>5</v>
      </c>
      <c r="D84" s="39">
        <f t="shared" si="32"/>
        <v>0</v>
      </c>
      <c r="E84" s="40">
        <f t="shared" si="32"/>
        <v>1546.0938198989093</v>
      </c>
      <c r="F84" s="40">
        <f t="shared" si="32"/>
        <v>685.5341490043253</v>
      </c>
      <c r="G84" s="40">
        <f t="shared" si="32"/>
        <v>1002.0650853296638</v>
      </c>
      <c r="H84" s="40">
        <f t="shared" si="32"/>
        <v>1802.3445654383747</v>
      </c>
      <c r="I84" s="40">
        <f t="shared" si="33"/>
        <v>0</v>
      </c>
    </row>
    <row r="85" spans="2:9" ht="12.75">
      <c r="B85" s="6">
        <v>9</v>
      </c>
      <c r="C85" s="15" t="s">
        <v>6</v>
      </c>
      <c r="D85" s="39">
        <f t="shared" si="32"/>
        <v>0</v>
      </c>
      <c r="E85" s="40">
        <f t="shared" si="32"/>
        <v>0</v>
      </c>
      <c r="F85" s="40">
        <f t="shared" si="32"/>
        <v>0</v>
      </c>
      <c r="G85" s="40">
        <f t="shared" si="32"/>
        <v>0</v>
      </c>
      <c r="H85" s="40">
        <f t="shared" si="32"/>
        <v>0</v>
      </c>
      <c r="I85" s="40">
        <f t="shared" si="33"/>
        <v>0</v>
      </c>
    </row>
    <row r="86" spans="2:9" ht="12.75">
      <c r="B86" s="6">
        <v>10</v>
      </c>
      <c r="C86" s="15" t="s">
        <v>7</v>
      </c>
      <c r="D86" s="39">
        <f t="shared" si="32"/>
        <v>0</v>
      </c>
      <c r="E86" s="40">
        <f t="shared" si="32"/>
        <v>0</v>
      </c>
      <c r="F86" s="40">
        <f t="shared" si="32"/>
        <v>0</v>
      </c>
      <c r="G86" s="40">
        <f t="shared" si="32"/>
        <v>0</v>
      </c>
      <c r="H86" s="40">
        <f t="shared" si="32"/>
        <v>0</v>
      </c>
      <c r="I86" s="40">
        <f t="shared" si="33"/>
        <v>0</v>
      </c>
    </row>
    <row r="87" spans="2:9" ht="12.75">
      <c r="B87" s="6">
        <v>11</v>
      </c>
      <c r="C87" s="15" t="s">
        <v>8</v>
      </c>
      <c r="D87" s="39">
        <f t="shared" si="32"/>
        <v>0</v>
      </c>
      <c r="E87" s="40">
        <f t="shared" si="32"/>
        <v>0</v>
      </c>
      <c r="F87" s="40">
        <f t="shared" si="32"/>
        <v>0</v>
      </c>
      <c r="G87" s="40">
        <f t="shared" si="32"/>
        <v>0</v>
      </c>
      <c r="H87" s="40">
        <f t="shared" si="32"/>
        <v>0</v>
      </c>
      <c r="I87" s="40">
        <f t="shared" si="33"/>
        <v>0</v>
      </c>
    </row>
    <row r="88" spans="2:9" ht="12.75">
      <c r="B88" s="6">
        <v>12</v>
      </c>
      <c r="C88" s="15" t="s">
        <v>9</v>
      </c>
      <c r="D88" s="39">
        <f t="shared" si="32"/>
        <v>21737.77476896004</v>
      </c>
      <c r="E88" s="40">
        <f t="shared" si="32"/>
        <v>0</v>
      </c>
      <c r="F88" s="40">
        <f t="shared" si="32"/>
        <v>445.35271216644617</v>
      </c>
      <c r="G88" s="40">
        <f t="shared" si="32"/>
        <v>0</v>
      </c>
      <c r="H88" s="40">
        <f t="shared" si="32"/>
        <v>0</v>
      </c>
      <c r="I88" s="40">
        <f t="shared" si="33"/>
        <v>0</v>
      </c>
    </row>
    <row r="89" spans="2:9" ht="12.75">
      <c r="B89" s="6">
        <v>13</v>
      </c>
      <c r="C89" s="15" t="s">
        <v>10</v>
      </c>
      <c r="D89" s="39">
        <f t="shared" si="32"/>
        <v>42.478997</v>
      </c>
      <c r="E89" s="40">
        <f t="shared" si="32"/>
        <v>76.01718649696512</v>
      </c>
      <c r="F89" s="40">
        <f t="shared" si="32"/>
        <v>64.55255414597681</v>
      </c>
      <c r="G89" s="40">
        <f t="shared" si="32"/>
        <v>46.76472203233317</v>
      </c>
      <c r="H89" s="40">
        <f t="shared" si="32"/>
        <v>0</v>
      </c>
      <c r="I89" s="40">
        <f t="shared" si="33"/>
        <v>0</v>
      </c>
    </row>
    <row r="90" spans="2:9" ht="12.75">
      <c r="B90" s="6">
        <v>14</v>
      </c>
      <c r="C90" s="15" t="s">
        <v>11</v>
      </c>
      <c r="D90" s="39">
        <f t="shared" si="32"/>
        <v>0</v>
      </c>
      <c r="E90" s="40">
        <f t="shared" si="32"/>
        <v>0</v>
      </c>
      <c r="F90" s="40">
        <f t="shared" si="32"/>
        <v>0</v>
      </c>
      <c r="G90" s="40">
        <f t="shared" si="32"/>
        <v>0</v>
      </c>
      <c r="H90" s="40">
        <f t="shared" si="32"/>
        <v>0</v>
      </c>
      <c r="I90" s="40">
        <f t="shared" si="33"/>
        <v>0</v>
      </c>
    </row>
    <row r="91" spans="2:9" ht="12.75">
      <c r="B91" s="6">
        <v>15</v>
      </c>
      <c r="C91" s="15" t="s">
        <v>12</v>
      </c>
      <c r="D91" s="39">
        <f t="shared" si="32"/>
        <v>0</v>
      </c>
      <c r="E91" s="40">
        <f t="shared" si="32"/>
        <v>0</v>
      </c>
      <c r="F91" s="40">
        <f t="shared" si="32"/>
        <v>0</v>
      </c>
      <c r="G91" s="40">
        <f t="shared" si="32"/>
        <v>0</v>
      </c>
      <c r="H91" s="40">
        <f t="shared" si="32"/>
        <v>0</v>
      </c>
      <c r="I91" s="40">
        <f t="shared" si="33"/>
        <v>0</v>
      </c>
    </row>
    <row r="92" spans="2:9" ht="12.75">
      <c r="B92" s="6">
        <v>16</v>
      </c>
      <c r="C92" s="15" t="s">
        <v>13</v>
      </c>
      <c r="D92" s="39">
        <f t="shared" si="32"/>
        <v>0</v>
      </c>
      <c r="E92" s="40">
        <f t="shared" si="32"/>
        <v>0</v>
      </c>
      <c r="F92" s="40">
        <f t="shared" si="32"/>
        <v>0</v>
      </c>
      <c r="G92" s="40">
        <f t="shared" si="32"/>
        <v>0</v>
      </c>
      <c r="H92" s="40">
        <f t="shared" si="32"/>
        <v>0</v>
      </c>
      <c r="I92" s="40">
        <f t="shared" si="33"/>
        <v>0</v>
      </c>
    </row>
    <row r="93" spans="2:9" ht="12.75">
      <c r="B93" s="6">
        <v>17</v>
      </c>
      <c r="C93" s="15" t="s">
        <v>14</v>
      </c>
      <c r="D93" s="39">
        <f aca="true" t="shared" si="34" ref="D93:H106">IF(D58&lt;0,-D58,0)</f>
        <v>0</v>
      </c>
      <c r="E93" s="40">
        <f t="shared" si="34"/>
        <v>0</v>
      </c>
      <c r="F93" s="40">
        <f t="shared" si="34"/>
        <v>0</v>
      </c>
      <c r="G93" s="40">
        <f t="shared" si="34"/>
        <v>0</v>
      </c>
      <c r="H93" s="40">
        <f t="shared" si="34"/>
        <v>0</v>
      </c>
      <c r="I93" s="40">
        <f t="shared" si="33"/>
        <v>0</v>
      </c>
    </row>
    <row r="94" spans="2:9" ht="12.75">
      <c r="B94" s="6">
        <v>18</v>
      </c>
      <c r="C94" s="15" t="s">
        <v>15</v>
      </c>
      <c r="D94" s="39">
        <f t="shared" si="34"/>
        <v>0</v>
      </c>
      <c r="E94" s="40">
        <f t="shared" si="34"/>
        <v>0</v>
      </c>
      <c r="F94" s="40">
        <f t="shared" si="34"/>
        <v>0</v>
      </c>
      <c r="G94" s="40">
        <f t="shared" si="34"/>
        <v>0</v>
      </c>
      <c r="H94" s="40">
        <f t="shared" si="34"/>
        <v>0</v>
      </c>
      <c r="I94" s="40">
        <f t="shared" si="33"/>
        <v>0</v>
      </c>
    </row>
    <row r="95" spans="2:9" ht="12.75">
      <c r="B95" s="6">
        <v>19</v>
      </c>
      <c r="C95" s="15" t="s">
        <v>16</v>
      </c>
      <c r="D95" s="39">
        <f t="shared" si="34"/>
        <v>0</v>
      </c>
      <c r="E95" s="40">
        <f t="shared" si="34"/>
        <v>0</v>
      </c>
      <c r="F95" s="40">
        <f t="shared" si="34"/>
        <v>0</v>
      </c>
      <c r="G95" s="40">
        <f t="shared" si="34"/>
        <v>0</v>
      </c>
      <c r="H95" s="40">
        <f t="shared" si="34"/>
        <v>0</v>
      </c>
      <c r="I95" s="40">
        <f t="shared" si="33"/>
        <v>0</v>
      </c>
    </row>
    <row r="96" spans="2:9" ht="12.75">
      <c r="B96" s="6">
        <v>20</v>
      </c>
      <c r="C96" s="15" t="s">
        <v>17</v>
      </c>
      <c r="D96" s="39">
        <f t="shared" si="34"/>
        <v>0</v>
      </c>
      <c r="E96" s="40">
        <f t="shared" si="34"/>
        <v>0</v>
      </c>
      <c r="F96" s="40">
        <f t="shared" si="34"/>
        <v>0</v>
      </c>
      <c r="G96" s="40">
        <f t="shared" si="34"/>
        <v>0</v>
      </c>
      <c r="H96" s="40">
        <f t="shared" si="34"/>
        <v>0</v>
      </c>
      <c r="I96" s="40">
        <f t="shared" si="33"/>
        <v>0</v>
      </c>
    </row>
    <row r="97" spans="2:9" ht="12.75">
      <c r="B97" s="6">
        <v>21</v>
      </c>
      <c r="C97" s="15" t="s">
        <v>18</v>
      </c>
      <c r="D97" s="39">
        <f t="shared" si="34"/>
        <v>0</v>
      </c>
      <c r="E97" s="40">
        <f t="shared" si="34"/>
        <v>0</v>
      </c>
      <c r="F97" s="40">
        <f t="shared" si="34"/>
        <v>0</v>
      </c>
      <c r="G97" s="40">
        <f t="shared" si="34"/>
        <v>0</v>
      </c>
      <c r="H97" s="40">
        <f t="shared" si="34"/>
        <v>0</v>
      </c>
      <c r="I97" s="40">
        <f t="shared" si="33"/>
        <v>0</v>
      </c>
    </row>
    <row r="98" spans="2:9" ht="12.75">
      <c r="B98" s="6">
        <v>22</v>
      </c>
      <c r="C98" s="15" t="s">
        <v>59</v>
      </c>
      <c r="D98" s="39">
        <f t="shared" si="34"/>
        <v>0</v>
      </c>
      <c r="E98" s="40">
        <f t="shared" si="34"/>
        <v>0</v>
      </c>
      <c r="F98" s="40">
        <f t="shared" si="34"/>
        <v>0</v>
      </c>
      <c r="G98" s="40">
        <f t="shared" si="34"/>
        <v>0</v>
      </c>
      <c r="H98" s="40">
        <f t="shared" si="34"/>
        <v>0</v>
      </c>
      <c r="I98" s="40">
        <f t="shared" si="33"/>
        <v>0</v>
      </c>
    </row>
    <row r="99" spans="2:9" ht="12.75">
      <c r="B99" s="6">
        <v>23</v>
      </c>
      <c r="C99" s="15" t="s">
        <v>19</v>
      </c>
      <c r="D99" s="39">
        <f t="shared" si="34"/>
        <v>0</v>
      </c>
      <c r="E99" s="40">
        <f t="shared" si="34"/>
        <v>0</v>
      </c>
      <c r="F99" s="40">
        <f t="shared" si="34"/>
        <v>0</v>
      </c>
      <c r="G99" s="40">
        <f t="shared" si="34"/>
        <v>0</v>
      </c>
      <c r="H99" s="40">
        <f t="shared" si="34"/>
        <v>0</v>
      </c>
      <c r="I99" s="40">
        <f t="shared" si="33"/>
        <v>0</v>
      </c>
    </row>
    <row r="100" spans="2:9" ht="12.75">
      <c r="B100" s="6">
        <v>24</v>
      </c>
      <c r="C100" s="15" t="s">
        <v>20</v>
      </c>
      <c r="D100" s="39">
        <f t="shared" si="34"/>
        <v>0</v>
      </c>
      <c r="E100" s="40">
        <f t="shared" si="34"/>
        <v>0</v>
      </c>
      <c r="F100" s="40">
        <f t="shared" si="34"/>
        <v>0</v>
      </c>
      <c r="G100" s="40">
        <f t="shared" si="34"/>
        <v>0</v>
      </c>
      <c r="H100" s="40">
        <f t="shared" si="34"/>
        <v>0</v>
      </c>
      <c r="I100" s="40">
        <f t="shared" si="33"/>
        <v>0</v>
      </c>
    </row>
    <row r="101" spans="2:9" ht="12.75">
      <c r="B101" s="6">
        <v>25</v>
      </c>
      <c r="C101" s="15" t="s">
        <v>21</v>
      </c>
      <c r="D101" s="39">
        <f t="shared" si="34"/>
        <v>0</v>
      </c>
      <c r="E101" s="40">
        <f t="shared" si="34"/>
        <v>0</v>
      </c>
      <c r="F101" s="40">
        <f t="shared" si="34"/>
        <v>0</v>
      </c>
      <c r="G101" s="40">
        <f t="shared" si="34"/>
        <v>1889.5719932791844</v>
      </c>
      <c r="H101" s="40">
        <f t="shared" si="34"/>
        <v>23454.788110214384</v>
      </c>
      <c r="I101" s="40">
        <f t="shared" si="33"/>
        <v>0</v>
      </c>
    </row>
    <row r="102" spans="2:9" ht="12.75">
      <c r="B102" s="6">
        <v>26</v>
      </c>
      <c r="C102" s="15" t="s">
        <v>22</v>
      </c>
      <c r="D102" s="39">
        <f t="shared" si="34"/>
        <v>0</v>
      </c>
      <c r="E102" s="40">
        <f t="shared" si="34"/>
        <v>0</v>
      </c>
      <c r="F102" s="40">
        <f t="shared" si="34"/>
        <v>0</v>
      </c>
      <c r="G102" s="40">
        <f t="shared" si="34"/>
        <v>0</v>
      </c>
      <c r="H102" s="40">
        <f t="shared" si="34"/>
        <v>0</v>
      </c>
      <c r="I102" s="40">
        <f t="shared" si="33"/>
        <v>0</v>
      </c>
    </row>
    <row r="103" spans="2:9" ht="12.75">
      <c r="B103" s="6">
        <v>27</v>
      </c>
      <c r="C103" s="15" t="s">
        <v>23</v>
      </c>
      <c r="D103" s="39">
        <f t="shared" si="34"/>
        <v>503.00884272991107</v>
      </c>
      <c r="E103" s="40">
        <f t="shared" si="34"/>
        <v>481.172120978828</v>
      </c>
      <c r="F103" s="40">
        <f t="shared" si="34"/>
        <v>0</v>
      </c>
      <c r="G103" s="40">
        <f t="shared" si="34"/>
        <v>0</v>
      </c>
      <c r="H103" s="40">
        <f t="shared" si="34"/>
        <v>0</v>
      </c>
      <c r="I103" s="40">
        <f t="shared" si="33"/>
        <v>0</v>
      </c>
    </row>
    <row r="104" spans="2:9" ht="12.75">
      <c r="B104" s="6">
        <v>28</v>
      </c>
      <c r="C104" s="15" t="s">
        <v>24</v>
      </c>
      <c r="D104" s="39">
        <f t="shared" si="34"/>
        <v>0</v>
      </c>
      <c r="E104" s="40">
        <f t="shared" si="34"/>
        <v>0</v>
      </c>
      <c r="F104" s="40">
        <f t="shared" si="34"/>
        <v>0</v>
      </c>
      <c r="G104" s="40">
        <f t="shared" si="34"/>
        <v>0</v>
      </c>
      <c r="H104" s="40">
        <f t="shared" si="34"/>
        <v>0</v>
      </c>
      <c r="I104" s="40">
        <f t="shared" si="33"/>
        <v>0</v>
      </c>
    </row>
    <row r="105" spans="2:9" ht="12.75">
      <c r="B105" s="6">
        <v>29</v>
      </c>
      <c r="C105" s="15" t="s">
        <v>25</v>
      </c>
      <c r="D105" s="39">
        <f t="shared" si="34"/>
        <v>0</v>
      </c>
      <c r="E105" s="40">
        <f t="shared" si="34"/>
        <v>0</v>
      </c>
      <c r="F105" s="40">
        <f t="shared" si="34"/>
        <v>0</v>
      </c>
      <c r="G105" s="40">
        <f t="shared" si="34"/>
        <v>0</v>
      </c>
      <c r="H105" s="40">
        <f t="shared" si="34"/>
        <v>15143.755161052222</v>
      </c>
      <c r="I105" s="40">
        <f t="shared" si="33"/>
        <v>0</v>
      </c>
    </row>
    <row r="106" spans="2:9" ht="12.75">
      <c r="B106" s="7">
        <v>30</v>
      </c>
      <c r="C106" s="18" t="s">
        <v>26</v>
      </c>
      <c r="D106" s="41">
        <f t="shared" si="34"/>
        <v>0</v>
      </c>
      <c r="E106" s="42">
        <f t="shared" si="34"/>
        <v>0</v>
      </c>
      <c r="F106" s="42">
        <f t="shared" si="34"/>
        <v>0</v>
      </c>
      <c r="G106" s="42">
        <f t="shared" si="34"/>
        <v>0</v>
      </c>
      <c r="H106" s="42">
        <f t="shared" si="34"/>
        <v>0</v>
      </c>
      <c r="I106" s="42">
        <f t="shared" si="33"/>
        <v>0</v>
      </c>
    </row>
    <row r="107" spans="2:9" ht="12.75">
      <c r="B107" s="9" t="s">
        <v>52</v>
      </c>
      <c r="C107" s="35"/>
      <c r="D107" s="50">
        <f aca="true" t="shared" si="35" ref="D107:I107">SUM(D77:D106)</f>
        <v>688385.3490482</v>
      </c>
      <c r="E107" s="51">
        <f t="shared" si="35"/>
        <v>261195.18321511394</v>
      </c>
      <c r="F107" s="51">
        <f t="shared" si="35"/>
        <v>195549.42783818</v>
      </c>
      <c r="G107" s="51">
        <f t="shared" si="35"/>
        <v>2938.4018006411816</v>
      </c>
      <c r="H107" s="51">
        <f t="shared" si="35"/>
        <v>40400.887836704984</v>
      </c>
      <c r="I107" s="51">
        <f t="shared" si="35"/>
        <v>0</v>
      </c>
    </row>
    <row r="108" ht="12.75">
      <c r="B108" s="44" t="s">
        <v>48</v>
      </c>
    </row>
    <row r="110" ht="12.75">
      <c r="B110" s="4" t="s">
        <v>47</v>
      </c>
    </row>
    <row r="111" spans="2:9" ht="12.75">
      <c r="B111" s="8" t="s">
        <v>29</v>
      </c>
      <c r="C111" s="9"/>
      <c r="D111" s="27">
        <v>42736</v>
      </c>
      <c r="E111" s="28">
        <v>42767</v>
      </c>
      <c r="F111" s="28">
        <v>42795</v>
      </c>
      <c r="G111" s="28">
        <v>42826</v>
      </c>
      <c r="H111" s="28">
        <v>42856</v>
      </c>
      <c r="I111" s="28">
        <v>42887</v>
      </c>
    </row>
    <row r="112" spans="2:9" ht="12.75">
      <c r="B112" s="5">
        <v>1</v>
      </c>
      <c r="C112" s="12" t="s">
        <v>0</v>
      </c>
      <c r="D112" s="13">
        <f aca="true" t="shared" si="36" ref="D112:H127">IF(D42&gt;0,D42,0)</f>
        <v>0</v>
      </c>
      <c r="E112" s="14">
        <f t="shared" si="36"/>
        <v>0</v>
      </c>
      <c r="F112" s="14">
        <f t="shared" si="36"/>
        <v>0</v>
      </c>
      <c r="G112" s="14">
        <f t="shared" si="36"/>
        <v>0</v>
      </c>
      <c r="H112" s="14">
        <f t="shared" si="36"/>
        <v>0</v>
      </c>
      <c r="I112" s="14">
        <f aca="true" t="shared" si="37" ref="I112:I141">IF(I42&gt;0,I42,0)</f>
        <v>0</v>
      </c>
    </row>
    <row r="113" spans="2:9" ht="12.75">
      <c r="B113" s="6">
        <v>2</v>
      </c>
      <c r="C113" s="15" t="s">
        <v>1</v>
      </c>
      <c r="D113" s="16">
        <f t="shared" si="36"/>
        <v>0</v>
      </c>
      <c r="E113" s="17">
        <f t="shared" si="36"/>
        <v>0</v>
      </c>
      <c r="F113" s="17">
        <f t="shared" si="36"/>
        <v>0</v>
      </c>
      <c r="G113" s="17">
        <f t="shared" si="36"/>
        <v>0</v>
      </c>
      <c r="H113" s="17">
        <f t="shared" si="36"/>
        <v>0</v>
      </c>
      <c r="I113" s="17">
        <f t="shared" si="37"/>
        <v>0</v>
      </c>
    </row>
    <row r="114" spans="2:9" ht="12.75">
      <c r="B114" s="6">
        <v>3</v>
      </c>
      <c r="C114" s="15" t="s">
        <v>2</v>
      </c>
      <c r="D114" s="16">
        <f t="shared" si="36"/>
        <v>0</v>
      </c>
      <c r="E114" s="17">
        <f t="shared" si="36"/>
        <v>0</v>
      </c>
      <c r="F114" s="17">
        <f t="shared" si="36"/>
        <v>0</v>
      </c>
      <c r="G114" s="17">
        <f t="shared" si="36"/>
        <v>0</v>
      </c>
      <c r="H114" s="17">
        <f t="shared" si="36"/>
        <v>0</v>
      </c>
      <c r="I114" s="17">
        <f t="shared" si="37"/>
        <v>0</v>
      </c>
    </row>
    <row r="115" spans="2:9" ht="12.75">
      <c r="B115" s="6">
        <v>4</v>
      </c>
      <c r="C115" s="15" t="s">
        <v>3</v>
      </c>
      <c r="D115" s="16">
        <f t="shared" si="36"/>
        <v>0</v>
      </c>
      <c r="E115" s="17">
        <f t="shared" si="36"/>
        <v>0</v>
      </c>
      <c r="F115" s="17">
        <f t="shared" si="36"/>
        <v>0</v>
      </c>
      <c r="G115" s="17">
        <f t="shared" si="36"/>
        <v>0</v>
      </c>
      <c r="H115" s="17">
        <f t="shared" si="36"/>
        <v>0</v>
      </c>
      <c r="I115" s="17">
        <f t="shared" si="37"/>
        <v>0</v>
      </c>
    </row>
    <row r="116" spans="2:9" ht="12.75">
      <c r="B116" s="6">
        <v>5</v>
      </c>
      <c r="C116" s="15" t="s">
        <v>27</v>
      </c>
      <c r="D116" s="16">
        <f t="shared" si="36"/>
        <v>0</v>
      </c>
      <c r="E116" s="17">
        <f t="shared" si="36"/>
        <v>0</v>
      </c>
      <c r="F116" s="17">
        <f t="shared" si="36"/>
        <v>0</v>
      </c>
      <c r="G116" s="17">
        <f t="shared" si="36"/>
        <v>116259.96197827015</v>
      </c>
      <c r="H116" s="17">
        <f t="shared" si="36"/>
        <v>270317.5861292016</v>
      </c>
      <c r="I116" s="17">
        <f t="shared" si="37"/>
        <v>475822.1870459223</v>
      </c>
    </row>
    <row r="117" spans="2:9" ht="12.75">
      <c r="B117" s="6">
        <v>6</v>
      </c>
      <c r="C117" s="15" t="s">
        <v>58</v>
      </c>
      <c r="D117" s="16">
        <f t="shared" si="36"/>
        <v>0</v>
      </c>
      <c r="E117" s="17">
        <f t="shared" si="36"/>
        <v>0</v>
      </c>
      <c r="F117" s="17">
        <f t="shared" si="36"/>
        <v>0</v>
      </c>
      <c r="G117" s="17">
        <f t="shared" si="36"/>
        <v>0</v>
      </c>
      <c r="H117" s="17">
        <f t="shared" si="36"/>
        <v>0</v>
      </c>
      <c r="I117" s="17">
        <f t="shared" si="37"/>
        <v>0</v>
      </c>
    </row>
    <row r="118" spans="2:9" ht="12.75">
      <c r="B118" s="6">
        <v>7</v>
      </c>
      <c r="C118" s="15" t="s">
        <v>4</v>
      </c>
      <c r="D118" s="16">
        <f t="shared" si="36"/>
        <v>0</v>
      </c>
      <c r="E118" s="17">
        <f t="shared" si="36"/>
        <v>0</v>
      </c>
      <c r="F118" s="17">
        <f t="shared" si="36"/>
        <v>24663.427632518662</v>
      </c>
      <c r="G118" s="17">
        <f t="shared" si="36"/>
        <v>120.38636726031248</v>
      </c>
      <c r="H118" s="17">
        <f t="shared" si="36"/>
        <v>20141.316281442872</v>
      </c>
      <c r="I118" s="17">
        <f t="shared" si="37"/>
        <v>28186.598874785377</v>
      </c>
    </row>
    <row r="119" spans="2:9" ht="12.75">
      <c r="B119" s="6">
        <v>8</v>
      </c>
      <c r="C119" s="15" t="s">
        <v>5</v>
      </c>
      <c r="D119" s="16">
        <f t="shared" si="36"/>
        <v>25693.900877812892</v>
      </c>
      <c r="E119" s="17">
        <f t="shared" si="36"/>
        <v>0</v>
      </c>
      <c r="F119" s="17">
        <f t="shared" si="36"/>
        <v>0</v>
      </c>
      <c r="G119" s="17">
        <f t="shared" si="36"/>
        <v>0</v>
      </c>
      <c r="H119" s="17">
        <f t="shared" si="36"/>
        <v>0</v>
      </c>
      <c r="I119" s="17">
        <f t="shared" si="37"/>
        <v>453.3976086779725</v>
      </c>
    </row>
    <row r="120" spans="2:9" ht="12.75">
      <c r="B120" s="6">
        <v>9</v>
      </c>
      <c r="C120" s="15" t="s">
        <v>6</v>
      </c>
      <c r="D120" s="16">
        <f t="shared" si="36"/>
        <v>0</v>
      </c>
      <c r="E120" s="17">
        <f t="shared" si="36"/>
        <v>0</v>
      </c>
      <c r="F120" s="17">
        <f t="shared" si="36"/>
        <v>0</v>
      </c>
      <c r="G120" s="17">
        <f t="shared" si="36"/>
        <v>0</v>
      </c>
      <c r="H120" s="17">
        <f t="shared" si="36"/>
        <v>0</v>
      </c>
      <c r="I120" s="17">
        <f t="shared" si="37"/>
        <v>0</v>
      </c>
    </row>
    <row r="121" spans="2:9" ht="12.75">
      <c r="B121" s="6">
        <v>10</v>
      </c>
      <c r="C121" s="15" t="s">
        <v>7</v>
      </c>
      <c r="D121" s="16">
        <f t="shared" si="36"/>
        <v>0</v>
      </c>
      <c r="E121" s="17">
        <f t="shared" si="36"/>
        <v>0</v>
      </c>
      <c r="F121" s="17">
        <f t="shared" si="36"/>
        <v>0</v>
      </c>
      <c r="G121" s="17">
        <f t="shared" si="36"/>
        <v>0</v>
      </c>
      <c r="H121" s="17">
        <f t="shared" si="36"/>
        <v>0</v>
      </c>
      <c r="I121" s="17">
        <f t="shared" si="37"/>
        <v>0</v>
      </c>
    </row>
    <row r="122" spans="2:9" ht="12.75">
      <c r="B122" s="6">
        <v>11</v>
      </c>
      <c r="C122" s="15" t="s">
        <v>8</v>
      </c>
      <c r="D122" s="16">
        <f t="shared" si="36"/>
        <v>2555.936192966971</v>
      </c>
      <c r="E122" s="17">
        <f t="shared" si="36"/>
        <v>2938.2483733980785</v>
      </c>
      <c r="F122" s="17">
        <f t="shared" si="36"/>
        <v>28663.29745580953</v>
      </c>
      <c r="G122" s="17">
        <f t="shared" si="36"/>
        <v>975.1272506292706</v>
      </c>
      <c r="H122" s="17">
        <f t="shared" si="36"/>
        <v>25587.361978669294</v>
      </c>
      <c r="I122" s="17">
        <f t="shared" si="37"/>
        <v>45302.33500318546</v>
      </c>
    </row>
    <row r="123" spans="2:9" ht="12.75">
      <c r="B123" s="6">
        <v>12</v>
      </c>
      <c r="C123" s="15" t="s">
        <v>9</v>
      </c>
      <c r="D123" s="16">
        <f t="shared" si="36"/>
        <v>0</v>
      </c>
      <c r="E123" s="17">
        <f t="shared" si="36"/>
        <v>28413.976126240846</v>
      </c>
      <c r="F123" s="17">
        <f t="shared" si="36"/>
        <v>0</v>
      </c>
      <c r="G123" s="17">
        <f t="shared" si="36"/>
        <v>581.5107894231053</v>
      </c>
      <c r="H123" s="17">
        <f t="shared" si="36"/>
        <v>601.3603620252047</v>
      </c>
      <c r="I123" s="17">
        <f t="shared" si="37"/>
        <v>4576.192217972406</v>
      </c>
    </row>
    <row r="124" spans="2:9" ht="12.75">
      <c r="B124" s="6">
        <v>13</v>
      </c>
      <c r="C124" s="15" t="s">
        <v>10</v>
      </c>
      <c r="D124" s="16">
        <f t="shared" si="36"/>
        <v>0</v>
      </c>
      <c r="E124" s="17">
        <f t="shared" si="36"/>
        <v>0</v>
      </c>
      <c r="F124" s="17">
        <f t="shared" si="36"/>
        <v>0</v>
      </c>
      <c r="G124" s="17">
        <f t="shared" si="36"/>
        <v>0</v>
      </c>
      <c r="H124" s="17">
        <f t="shared" si="36"/>
        <v>0</v>
      </c>
      <c r="I124" s="17">
        <f t="shared" si="37"/>
        <v>0</v>
      </c>
    </row>
    <row r="125" spans="2:9" ht="12.75">
      <c r="B125" s="6">
        <v>14</v>
      </c>
      <c r="C125" s="15" t="s">
        <v>11</v>
      </c>
      <c r="D125" s="16">
        <f t="shared" si="36"/>
        <v>0</v>
      </c>
      <c r="E125" s="17">
        <f t="shared" si="36"/>
        <v>0</v>
      </c>
      <c r="F125" s="17">
        <f t="shared" si="36"/>
        <v>0</v>
      </c>
      <c r="G125" s="17">
        <f t="shared" si="36"/>
        <v>0</v>
      </c>
      <c r="H125" s="17">
        <f t="shared" si="36"/>
        <v>0</v>
      </c>
      <c r="I125" s="17">
        <f t="shared" si="37"/>
        <v>0</v>
      </c>
    </row>
    <row r="126" spans="2:9" ht="12.75">
      <c r="B126" s="6">
        <v>15</v>
      </c>
      <c r="C126" s="15" t="s">
        <v>12</v>
      </c>
      <c r="D126" s="16">
        <f t="shared" si="36"/>
        <v>0</v>
      </c>
      <c r="E126" s="17">
        <f t="shared" si="36"/>
        <v>0</v>
      </c>
      <c r="F126" s="17">
        <f t="shared" si="36"/>
        <v>0</v>
      </c>
      <c r="G126" s="17">
        <f t="shared" si="36"/>
        <v>0</v>
      </c>
      <c r="H126" s="17">
        <f t="shared" si="36"/>
        <v>0</v>
      </c>
      <c r="I126" s="17">
        <f t="shared" si="37"/>
        <v>0</v>
      </c>
    </row>
    <row r="127" spans="2:9" ht="12.75">
      <c r="B127" s="6">
        <v>16</v>
      </c>
      <c r="C127" s="15" t="s">
        <v>13</v>
      </c>
      <c r="D127" s="16">
        <f t="shared" si="36"/>
        <v>0</v>
      </c>
      <c r="E127" s="17">
        <f t="shared" si="36"/>
        <v>0</v>
      </c>
      <c r="F127" s="17">
        <f t="shared" si="36"/>
        <v>0</v>
      </c>
      <c r="G127" s="17">
        <f t="shared" si="36"/>
        <v>0</v>
      </c>
      <c r="H127" s="17">
        <f t="shared" si="36"/>
        <v>0</v>
      </c>
      <c r="I127" s="17">
        <f t="shared" si="37"/>
        <v>0</v>
      </c>
    </row>
    <row r="128" spans="2:9" ht="12.75">
      <c r="B128" s="6">
        <v>17</v>
      </c>
      <c r="C128" s="15" t="s">
        <v>14</v>
      </c>
      <c r="D128" s="16">
        <f aca="true" t="shared" si="38" ref="D128:H141">IF(D58&gt;0,D58,0)</f>
        <v>0</v>
      </c>
      <c r="E128" s="17">
        <f t="shared" si="38"/>
        <v>0</v>
      </c>
      <c r="F128" s="17">
        <f t="shared" si="38"/>
        <v>0</v>
      </c>
      <c r="G128" s="17">
        <f t="shared" si="38"/>
        <v>0</v>
      </c>
      <c r="H128" s="17">
        <f t="shared" si="38"/>
        <v>0</v>
      </c>
      <c r="I128" s="17">
        <f t="shared" si="37"/>
        <v>0</v>
      </c>
    </row>
    <row r="129" spans="2:9" ht="12.75">
      <c r="B129" s="6">
        <v>18</v>
      </c>
      <c r="C129" s="15" t="s">
        <v>15</v>
      </c>
      <c r="D129" s="16">
        <f t="shared" si="38"/>
        <v>0</v>
      </c>
      <c r="E129" s="17">
        <f t="shared" si="38"/>
        <v>0</v>
      </c>
      <c r="F129" s="17">
        <f t="shared" si="38"/>
        <v>0</v>
      </c>
      <c r="G129" s="17">
        <f t="shared" si="38"/>
        <v>0</v>
      </c>
      <c r="H129" s="17">
        <f t="shared" si="38"/>
        <v>0</v>
      </c>
      <c r="I129" s="17">
        <f t="shared" si="37"/>
        <v>0</v>
      </c>
    </row>
    <row r="130" spans="2:9" ht="12.75">
      <c r="B130" s="6">
        <v>19</v>
      </c>
      <c r="C130" s="15" t="s">
        <v>16</v>
      </c>
      <c r="D130" s="16">
        <f t="shared" si="38"/>
        <v>0</v>
      </c>
      <c r="E130" s="17">
        <f t="shared" si="38"/>
        <v>0</v>
      </c>
      <c r="F130" s="17">
        <f t="shared" si="38"/>
        <v>0</v>
      </c>
      <c r="G130" s="17">
        <f t="shared" si="38"/>
        <v>0</v>
      </c>
      <c r="H130" s="17">
        <f t="shared" si="38"/>
        <v>0</v>
      </c>
      <c r="I130" s="17">
        <f t="shared" si="37"/>
        <v>0</v>
      </c>
    </row>
    <row r="131" spans="2:9" ht="12.75">
      <c r="B131" s="6">
        <v>20</v>
      </c>
      <c r="C131" s="15" t="s">
        <v>17</v>
      </c>
      <c r="D131" s="16">
        <f t="shared" si="38"/>
        <v>0</v>
      </c>
      <c r="E131" s="17">
        <f t="shared" si="38"/>
        <v>0</v>
      </c>
      <c r="F131" s="17">
        <f t="shared" si="38"/>
        <v>0</v>
      </c>
      <c r="G131" s="17">
        <f t="shared" si="38"/>
        <v>0</v>
      </c>
      <c r="H131" s="17">
        <f t="shared" si="38"/>
        <v>0</v>
      </c>
      <c r="I131" s="17">
        <f t="shared" si="37"/>
        <v>0</v>
      </c>
    </row>
    <row r="132" spans="2:9" ht="12.75">
      <c r="B132" s="6">
        <v>21</v>
      </c>
      <c r="C132" s="15" t="s">
        <v>18</v>
      </c>
      <c r="D132" s="16">
        <f t="shared" si="38"/>
        <v>0</v>
      </c>
      <c r="E132" s="17">
        <f t="shared" si="38"/>
        <v>0</v>
      </c>
      <c r="F132" s="17">
        <f t="shared" si="38"/>
        <v>0</v>
      </c>
      <c r="G132" s="17">
        <f t="shared" si="38"/>
        <v>0</v>
      </c>
      <c r="H132" s="17">
        <f t="shared" si="38"/>
        <v>0</v>
      </c>
      <c r="I132" s="17">
        <f t="shared" si="37"/>
        <v>0</v>
      </c>
    </row>
    <row r="133" spans="2:9" ht="12.75">
      <c r="B133" s="6">
        <v>22</v>
      </c>
      <c r="C133" s="15" t="s">
        <v>59</v>
      </c>
      <c r="D133" s="16">
        <f t="shared" si="38"/>
        <v>0</v>
      </c>
      <c r="E133" s="17">
        <f t="shared" si="38"/>
        <v>0</v>
      </c>
      <c r="F133" s="17">
        <f t="shared" si="38"/>
        <v>0</v>
      </c>
      <c r="G133" s="17">
        <f t="shared" si="38"/>
        <v>0</v>
      </c>
      <c r="H133" s="17">
        <f t="shared" si="38"/>
        <v>0</v>
      </c>
      <c r="I133" s="17">
        <f t="shared" si="37"/>
        <v>0</v>
      </c>
    </row>
    <row r="134" spans="2:9" ht="12.75">
      <c r="B134" s="6">
        <v>23</v>
      </c>
      <c r="C134" s="15" t="s">
        <v>19</v>
      </c>
      <c r="D134" s="16">
        <f t="shared" si="38"/>
        <v>0</v>
      </c>
      <c r="E134" s="17">
        <f t="shared" si="38"/>
        <v>0</v>
      </c>
      <c r="F134" s="17">
        <f t="shared" si="38"/>
        <v>0</v>
      </c>
      <c r="G134" s="17">
        <f t="shared" si="38"/>
        <v>0</v>
      </c>
      <c r="H134" s="17">
        <f t="shared" si="38"/>
        <v>0</v>
      </c>
      <c r="I134" s="17">
        <f t="shared" si="37"/>
        <v>0</v>
      </c>
    </row>
    <row r="135" spans="2:9" ht="12.75">
      <c r="B135" s="6">
        <v>24</v>
      </c>
      <c r="C135" s="15" t="s">
        <v>20</v>
      </c>
      <c r="D135" s="16">
        <f t="shared" si="38"/>
        <v>0</v>
      </c>
      <c r="E135" s="17">
        <f t="shared" si="38"/>
        <v>0</v>
      </c>
      <c r="F135" s="17">
        <f t="shared" si="38"/>
        <v>0</v>
      </c>
      <c r="G135" s="17">
        <f t="shared" si="38"/>
        <v>0</v>
      </c>
      <c r="H135" s="17">
        <f t="shared" si="38"/>
        <v>0</v>
      </c>
      <c r="I135" s="17">
        <f t="shared" si="37"/>
        <v>0</v>
      </c>
    </row>
    <row r="136" spans="2:9" ht="12.75">
      <c r="B136" s="6">
        <v>25</v>
      </c>
      <c r="C136" s="15" t="s">
        <v>21</v>
      </c>
      <c r="D136" s="16">
        <f t="shared" si="38"/>
        <v>3183.7662781745635</v>
      </c>
      <c r="E136" s="17">
        <f t="shared" si="38"/>
        <v>8887.43496636459</v>
      </c>
      <c r="F136" s="17">
        <f t="shared" si="38"/>
        <v>628.8125074222537</v>
      </c>
      <c r="G136" s="17">
        <f t="shared" si="38"/>
        <v>0</v>
      </c>
      <c r="H136" s="17">
        <f t="shared" si="38"/>
        <v>0</v>
      </c>
      <c r="I136" s="17">
        <f t="shared" si="37"/>
        <v>34842.716630929135</v>
      </c>
    </row>
    <row r="137" spans="2:9" ht="12.75">
      <c r="B137" s="6">
        <v>26</v>
      </c>
      <c r="C137" s="15" t="s">
        <v>22</v>
      </c>
      <c r="D137" s="16">
        <f t="shared" si="38"/>
        <v>0</v>
      </c>
      <c r="E137" s="17">
        <f t="shared" si="38"/>
        <v>0</v>
      </c>
      <c r="F137" s="17">
        <f t="shared" si="38"/>
        <v>0</v>
      </c>
      <c r="G137" s="17">
        <f t="shared" si="38"/>
        <v>0</v>
      </c>
      <c r="H137" s="17">
        <f t="shared" si="38"/>
        <v>0</v>
      </c>
      <c r="I137" s="17">
        <f t="shared" si="37"/>
        <v>0</v>
      </c>
    </row>
    <row r="138" spans="2:9" ht="12.75">
      <c r="B138" s="6">
        <v>27</v>
      </c>
      <c r="C138" s="15" t="s">
        <v>23</v>
      </c>
      <c r="D138" s="16">
        <f t="shared" si="38"/>
        <v>0</v>
      </c>
      <c r="E138" s="17">
        <f t="shared" si="38"/>
        <v>0</v>
      </c>
      <c r="F138" s="17">
        <f t="shared" si="38"/>
        <v>272.73463477394574</v>
      </c>
      <c r="G138" s="17">
        <f t="shared" si="38"/>
        <v>889.4840329700571</v>
      </c>
      <c r="H138" s="17">
        <f t="shared" si="38"/>
        <v>868.6152198300663</v>
      </c>
      <c r="I138" s="17">
        <f t="shared" si="37"/>
        <v>755.1420013334413</v>
      </c>
    </row>
    <row r="139" spans="2:9" ht="12.75">
      <c r="B139" s="6">
        <v>28</v>
      </c>
      <c r="C139" s="15" t="s">
        <v>24</v>
      </c>
      <c r="D139" s="16">
        <f t="shared" si="38"/>
        <v>0</v>
      </c>
      <c r="E139" s="17">
        <f t="shared" si="38"/>
        <v>0</v>
      </c>
      <c r="F139" s="17">
        <f t="shared" si="38"/>
        <v>0</v>
      </c>
      <c r="G139" s="17">
        <f t="shared" si="38"/>
        <v>0</v>
      </c>
      <c r="H139" s="17">
        <f t="shared" si="38"/>
        <v>0</v>
      </c>
      <c r="I139" s="17">
        <f t="shared" si="37"/>
        <v>0</v>
      </c>
    </row>
    <row r="140" spans="2:9" ht="12.75">
      <c r="B140" s="6">
        <v>29</v>
      </c>
      <c r="C140" s="15" t="s">
        <v>25</v>
      </c>
      <c r="D140" s="16">
        <f t="shared" si="38"/>
        <v>0</v>
      </c>
      <c r="E140" s="17">
        <f t="shared" si="38"/>
        <v>0</v>
      </c>
      <c r="F140" s="17">
        <f t="shared" si="38"/>
        <v>0</v>
      </c>
      <c r="G140" s="17">
        <f t="shared" si="38"/>
        <v>0</v>
      </c>
      <c r="H140" s="17">
        <f t="shared" si="38"/>
        <v>0</v>
      </c>
      <c r="I140" s="17">
        <f t="shared" si="37"/>
        <v>0</v>
      </c>
    </row>
    <row r="141" spans="2:9" ht="12.75">
      <c r="B141" s="7">
        <v>30</v>
      </c>
      <c r="C141" s="18" t="s">
        <v>26</v>
      </c>
      <c r="D141" s="19">
        <f t="shared" si="38"/>
        <v>0</v>
      </c>
      <c r="E141" s="20">
        <f t="shared" si="38"/>
        <v>0</v>
      </c>
      <c r="F141" s="20">
        <f t="shared" si="38"/>
        <v>0</v>
      </c>
      <c r="G141" s="20">
        <f t="shared" si="38"/>
        <v>0</v>
      </c>
      <c r="H141" s="20">
        <f t="shared" si="38"/>
        <v>0</v>
      </c>
      <c r="I141" s="20">
        <f t="shared" si="37"/>
        <v>0</v>
      </c>
    </row>
    <row r="142" spans="2:9" ht="12.75">
      <c r="B142" s="9" t="s">
        <v>53</v>
      </c>
      <c r="C142" s="35"/>
      <c r="D142" s="21">
        <f aca="true" t="shared" si="39" ref="D142:I142">SUM(D112:D141)</f>
        <v>31433.603348954428</v>
      </c>
      <c r="E142" s="22">
        <f t="shared" si="39"/>
        <v>40239.65946600351</v>
      </c>
      <c r="F142" s="22">
        <f t="shared" si="39"/>
        <v>54228.272230524395</v>
      </c>
      <c r="G142" s="22">
        <f t="shared" si="39"/>
        <v>118826.4704185529</v>
      </c>
      <c r="H142" s="22">
        <f t="shared" si="39"/>
        <v>317516.23997116904</v>
      </c>
      <c r="I142" s="22">
        <f t="shared" si="39"/>
        <v>589938.5693828061</v>
      </c>
    </row>
    <row r="143" ht="12.75">
      <c r="B143" s="44" t="s">
        <v>49</v>
      </c>
    </row>
    <row r="145" spans="2:9" ht="12.75">
      <c r="B145" s="23" t="s">
        <v>34</v>
      </c>
      <c r="C145" s="34"/>
      <c r="D145" s="25">
        <f aca="true" t="shared" si="40" ref="D145:I145">IF(D107&lt;D142,D107,D142)</f>
        <v>31433.603348954428</v>
      </c>
      <c r="E145" s="26">
        <f t="shared" si="40"/>
        <v>40239.65946600351</v>
      </c>
      <c r="F145" s="26">
        <f t="shared" si="40"/>
        <v>54228.272230524395</v>
      </c>
      <c r="G145" s="26">
        <f t="shared" si="40"/>
        <v>2938.4018006411816</v>
      </c>
      <c r="H145" s="26">
        <f t="shared" si="40"/>
        <v>40400.887836704984</v>
      </c>
      <c r="I145" s="26">
        <f t="shared" si="40"/>
        <v>0</v>
      </c>
    </row>
    <row r="146" ht="12.75">
      <c r="B146" s="44" t="s">
        <v>33</v>
      </c>
    </row>
    <row r="148" ht="12.75">
      <c r="B148" s="4" t="s">
        <v>55</v>
      </c>
    </row>
    <row r="149" spans="2:9" ht="12.75">
      <c r="B149" s="8" t="s">
        <v>29</v>
      </c>
      <c r="C149" s="9"/>
      <c r="D149" s="27">
        <v>42736</v>
      </c>
      <c r="E149" s="28">
        <v>42767</v>
      </c>
      <c r="F149" s="28">
        <v>42795</v>
      </c>
      <c r="G149" s="28">
        <v>42826</v>
      </c>
      <c r="H149" s="28">
        <v>42856</v>
      </c>
      <c r="I149" s="28">
        <v>42887</v>
      </c>
    </row>
    <row r="150" spans="2:9" ht="12.75">
      <c r="B150" s="5">
        <v>1</v>
      </c>
      <c r="C150" s="12" t="s">
        <v>0</v>
      </c>
      <c r="D150" s="13">
        <f aca="true" t="shared" si="41" ref="D150:I150">_xlfn.IFERROR(D112/D$142*D$145-D77/D$107*D$145,0)</f>
        <v>0</v>
      </c>
      <c r="E150" s="14">
        <f t="shared" si="41"/>
        <v>0</v>
      </c>
      <c r="F150" s="14">
        <f t="shared" si="41"/>
        <v>0</v>
      </c>
      <c r="G150" s="14">
        <f t="shared" si="41"/>
        <v>0</v>
      </c>
      <c r="H150" s="14">
        <f t="shared" si="41"/>
        <v>0</v>
      </c>
      <c r="I150" s="14">
        <f t="shared" si="41"/>
        <v>0</v>
      </c>
    </row>
    <row r="151" spans="2:9" ht="12.75">
      <c r="B151" s="6">
        <v>2</v>
      </c>
      <c r="C151" s="15" t="s">
        <v>1</v>
      </c>
      <c r="D151" s="16">
        <f aca="true" t="shared" si="42" ref="D151:I151">_xlfn.IFERROR(D113/D$142*D$145-D78/D$107*D$145,0)</f>
        <v>0</v>
      </c>
      <c r="E151" s="17">
        <f t="shared" si="42"/>
        <v>0</v>
      </c>
      <c r="F151" s="17">
        <f t="shared" si="42"/>
        <v>0</v>
      </c>
      <c r="G151" s="17">
        <f t="shared" si="42"/>
        <v>0</v>
      </c>
      <c r="H151" s="17">
        <f t="shared" si="42"/>
        <v>0</v>
      </c>
      <c r="I151" s="17">
        <f t="shared" si="42"/>
        <v>0</v>
      </c>
    </row>
    <row r="152" spans="2:9" ht="12.75">
      <c r="B152" s="6">
        <v>3</v>
      </c>
      <c r="C152" s="15" t="s">
        <v>2</v>
      </c>
      <c r="D152" s="16">
        <f aca="true" t="shared" si="43" ref="D152:I152">_xlfn.IFERROR(D114/D$142*D$145-D79/D$107*D$145,0)</f>
        <v>0</v>
      </c>
      <c r="E152" s="17">
        <f t="shared" si="43"/>
        <v>0</v>
      </c>
      <c r="F152" s="17">
        <f t="shared" si="43"/>
        <v>0</v>
      </c>
      <c r="G152" s="17">
        <f t="shared" si="43"/>
        <v>0</v>
      </c>
      <c r="H152" s="17">
        <f t="shared" si="43"/>
        <v>0</v>
      </c>
      <c r="I152" s="17">
        <f t="shared" si="43"/>
        <v>0</v>
      </c>
    </row>
    <row r="153" spans="2:9" ht="12.75">
      <c r="B153" s="6">
        <v>4</v>
      </c>
      <c r="C153" s="15" t="s">
        <v>3</v>
      </c>
      <c r="D153" s="16">
        <f aca="true" t="shared" si="44" ref="D153:I153">_xlfn.IFERROR(D115/D$142*D$145-D80/D$107*D$145,0)</f>
        <v>0</v>
      </c>
      <c r="E153" s="17">
        <f t="shared" si="44"/>
        <v>0</v>
      </c>
      <c r="F153" s="17">
        <f t="shared" si="44"/>
        <v>0</v>
      </c>
      <c r="G153" s="17">
        <f t="shared" si="44"/>
        <v>0</v>
      </c>
      <c r="H153" s="17">
        <f t="shared" si="44"/>
        <v>0</v>
      </c>
      <c r="I153" s="17">
        <f t="shared" si="44"/>
        <v>0</v>
      </c>
    </row>
    <row r="154" spans="2:9" ht="12.75">
      <c r="B154" s="6">
        <v>5</v>
      </c>
      <c r="C154" s="15" t="s">
        <v>27</v>
      </c>
      <c r="D154" s="16">
        <f aca="true" t="shared" si="45" ref="D154:I154">_xlfn.IFERROR(D116/D$142*D$145-D81/D$107*D$145,0)</f>
        <v>-29918.305126221934</v>
      </c>
      <c r="E154" s="17">
        <f t="shared" si="45"/>
        <v>-37698.681275350384</v>
      </c>
      <c r="F154" s="17">
        <f t="shared" si="45"/>
        <v>-53896.76211175003</v>
      </c>
      <c r="G154" s="17">
        <f t="shared" si="45"/>
        <v>2874.935865856417</v>
      </c>
      <c r="H154" s="17">
        <f t="shared" si="45"/>
        <v>34395.3130664635</v>
      </c>
      <c r="I154" s="17">
        <f t="shared" si="45"/>
        <v>0</v>
      </c>
    </row>
    <row r="155" spans="2:9" ht="12.75">
      <c r="B155" s="6">
        <v>6</v>
      </c>
      <c r="C155" s="15" t="s">
        <v>58</v>
      </c>
      <c r="D155" s="16">
        <f aca="true" t="shared" si="46" ref="D155:I155">_xlfn.IFERROR(D117/D$142*D$145-D82/D$107*D$145,0)</f>
        <v>0</v>
      </c>
      <c r="E155" s="17">
        <f t="shared" si="46"/>
        <v>0</v>
      </c>
      <c r="F155" s="17">
        <f t="shared" si="46"/>
        <v>0</v>
      </c>
      <c r="G155" s="17">
        <f t="shared" si="46"/>
        <v>0</v>
      </c>
      <c r="H155" s="17">
        <f t="shared" si="46"/>
        <v>0</v>
      </c>
      <c r="I155" s="17">
        <f t="shared" si="46"/>
        <v>0</v>
      </c>
    </row>
    <row r="156" spans="2:9" ht="12.75">
      <c r="B156" s="6">
        <v>7</v>
      </c>
      <c r="C156" s="15" t="s">
        <v>4</v>
      </c>
      <c r="D156" s="16">
        <f aca="true" t="shared" si="47" ref="D156:I156">_xlfn.IFERROR(D118/D$142*D$145-D83/D$107*D$145,0)</f>
        <v>-497.78203193816165</v>
      </c>
      <c r="E156" s="17">
        <f t="shared" si="47"/>
        <v>-2216.9469594322786</v>
      </c>
      <c r="F156" s="17">
        <f t="shared" si="47"/>
        <v>24663.427632518662</v>
      </c>
      <c r="G156" s="17">
        <f t="shared" si="47"/>
        <v>2.976975728424239</v>
      </c>
      <c r="H156" s="17">
        <f t="shared" si="47"/>
        <v>2562.7887885169625</v>
      </c>
      <c r="I156" s="17">
        <f t="shared" si="47"/>
        <v>0</v>
      </c>
    </row>
    <row r="157" spans="2:9" ht="12.75">
      <c r="B157" s="6">
        <v>8</v>
      </c>
      <c r="C157" s="15" t="s">
        <v>5</v>
      </c>
      <c r="D157" s="16">
        <f aca="true" t="shared" si="48" ref="D157:I157">_xlfn.IFERROR(D119/D$142*D$145-D84/D$107*D$145,0)</f>
        <v>25693.900877812892</v>
      </c>
      <c r="E157" s="17">
        <f t="shared" si="48"/>
        <v>-238.1907968187396</v>
      </c>
      <c r="F157" s="17">
        <f t="shared" si="48"/>
        <v>-190.10708886497255</v>
      </c>
      <c r="G157" s="17">
        <f t="shared" si="48"/>
        <v>-1002.0650853296638</v>
      </c>
      <c r="H157" s="17">
        <f t="shared" si="48"/>
        <v>-1802.3445654383747</v>
      </c>
      <c r="I157" s="17">
        <f t="shared" si="48"/>
        <v>0</v>
      </c>
    </row>
    <row r="158" spans="2:9" ht="12.75">
      <c r="B158" s="6">
        <v>9</v>
      </c>
      <c r="C158" s="15" t="s">
        <v>6</v>
      </c>
      <c r="D158" s="16">
        <f aca="true" t="shared" si="49" ref="D158:I158">_xlfn.IFERROR(D120/D$142*D$145-D85/D$107*D$145,0)</f>
        <v>0</v>
      </c>
      <c r="E158" s="17">
        <f t="shared" si="49"/>
        <v>0</v>
      </c>
      <c r="F158" s="17">
        <f t="shared" si="49"/>
        <v>0</v>
      </c>
      <c r="G158" s="17">
        <f t="shared" si="49"/>
        <v>0</v>
      </c>
      <c r="H158" s="17">
        <f t="shared" si="49"/>
        <v>0</v>
      </c>
      <c r="I158" s="17">
        <f t="shared" si="49"/>
        <v>0</v>
      </c>
    </row>
    <row r="159" spans="2:9" ht="12.75">
      <c r="B159" s="6">
        <v>10</v>
      </c>
      <c r="C159" s="15" t="s">
        <v>7</v>
      </c>
      <c r="D159" s="16">
        <f aca="true" t="shared" si="50" ref="D159:I159">_xlfn.IFERROR(D121/D$142*D$145-D86/D$107*D$145,0)</f>
        <v>0</v>
      </c>
      <c r="E159" s="17">
        <f t="shared" si="50"/>
        <v>0</v>
      </c>
      <c r="F159" s="17">
        <f t="shared" si="50"/>
        <v>0</v>
      </c>
      <c r="G159" s="17">
        <f t="shared" si="50"/>
        <v>0</v>
      </c>
      <c r="H159" s="17">
        <f t="shared" si="50"/>
        <v>0</v>
      </c>
      <c r="I159" s="17">
        <f t="shared" si="50"/>
        <v>0</v>
      </c>
    </row>
    <row r="160" spans="2:9" ht="12.75">
      <c r="B160" s="6">
        <v>11</v>
      </c>
      <c r="C160" s="15" t="s">
        <v>8</v>
      </c>
      <c r="D160" s="16">
        <f aca="true" t="shared" si="51" ref="D160:I160">_xlfn.IFERROR(D122/D$142*D$145-D87/D$107*D$145,0)</f>
        <v>2555.936192966971</v>
      </c>
      <c r="E160" s="17">
        <f t="shared" si="51"/>
        <v>2938.2483733980785</v>
      </c>
      <c r="F160" s="17">
        <f t="shared" si="51"/>
        <v>28663.29745580953</v>
      </c>
      <c r="G160" s="17">
        <f t="shared" si="51"/>
        <v>24.11344592674158</v>
      </c>
      <c r="H160" s="17">
        <f t="shared" si="51"/>
        <v>3255.745726364277</v>
      </c>
      <c r="I160" s="17">
        <f t="shared" si="51"/>
        <v>0</v>
      </c>
    </row>
    <row r="161" spans="2:9" ht="12.75">
      <c r="B161" s="6">
        <v>12</v>
      </c>
      <c r="C161" s="15" t="s">
        <v>9</v>
      </c>
      <c r="D161" s="16">
        <f aca="true" t="shared" si="52" ref="D161:I161">_xlfn.IFERROR(D123/D$142*D$145-D88/D$107*D$145,0)</f>
        <v>-992.6076880066717</v>
      </c>
      <c r="E161" s="17">
        <f t="shared" si="52"/>
        <v>28413.976126240846</v>
      </c>
      <c r="F161" s="17">
        <f t="shared" si="52"/>
        <v>-123.50180913824752</v>
      </c>
      <c r="G161" s="17">
        <f t="shared" si="52"/>
        <v>14.37989653916657</v>
      </c>
      <c r="H161" s="17">
        <f t="shared" si="52"/>
        <v>76.51732250869016</v>
      </c>
      <c r="I161" s="17">
        <f t="shared" si="52"/>
        <v>0</v>
      </c>
    </row>
    <row r="162" spans="2:9" ht="12.75">
      <c r="B162" s="6">
        <v>13</v>
      </c>
      <c r="C162" s="15" t="s">
        <v>10</v>
      </c>
      <c r="D162" s="16">
        <f aca="true" t="shared" si="53" ref="D162:I162">_xlfn.IFERROR(D124/D$142*D$145-D89/D$107*D$145,0)</f>
        <v>-1.9397099955797157</v>
      </c>
      <c r="E162" s="17">
        <f t="shared" si="53"/>
        <v>-11.711187245295857</v>
      </c>
      <c r="F162" s="17">
        <f t="shared" si="53"/>
        <v>-17.9012207711519</v>
      </c>
      <c r="G162" s="17">
        <f t="shared" si="53"/>
        <v>-46.764722032333175</v>
      </c>
      <c r="H162" s="17">
        <f t="shared" si="53"/>
        <v>0</v>
      </c>
      <c r="I162" s="17">
        <f t="shared" si="53"/>
        <v>0</v>
      </c>
    </row>
    <row r="163" spans="2:9" ht="12.75">
      <c r="B163" s="6">
        <v>14</v>
      </c>
      <c r="C163" s="15" t="s">
        <v>11</v>
      </c>
      <c r="D163" s="16">
        <f aca="true" t="shared" si="54" ref="D163:I163">_xlfn.IFERROR(D125/D$142*D$145-D90/D$107*D$145,0)</f>
        <v>0</v>
      </c>
      <c r="E163" s="17">
        <f t="shared" si="54"/>
        <v>0</v>
      </c>
      <c r="F163" s="17">
        <f t="shared" si="54"/>
        <v>0</v>
      </c>
      <c r="G163" s="17">
        <f t="shared" si="54"/>
        <v>0</v>
      </c>
      <c r="H163" s="17">
        <f t="shared" si="54"/>
        <v>0</v>
      </c>
      <c r="I163" s="17">
        <f t="shared" si="54"/>
        <v>0</v>
      </c>
    </row>
    <row r="164" spans="2:9" ht="12.75">
      <c r="B164" s="6">
        <v>15</v>
      </c>
      <c r="C164" s="15" t="s">
        <v>12</v>
      </c>
      <c r="D164" s="16">
        <f aca="true" t="shared" si="55" ref="D164:I164">_xlfn.IFERROR(D126/D$142*D$145-D91/D$107*D$145,0)</f>
        <v>0</v>
      </c>
      <c r="E164" s="17">
        <f t="shared" si="55"/>
        <v>0</v>
      </c>
      <c r="F164" s="17">
        <f t="shared" si="55"/>
        <v>0</v>
      </c>
      <c r="G164" s="17">
        <f t="shared" si="55"/>
        <v>0</v>
      </c>
      <c r="H164" s="17">
        <f t="shared" si="55"/>
        <v>0</v>
      </c>
      <c r="I164" s="17">
        <f t="shared" si="55"/>
        <v>0</v>
      </c>
    </row>
    <row r="165" spans="2:9" ht="12.75">
      <c r="B165" s="6">
        <v>16</v>
      </c>
      <c r="C165" s="15" t="s">
        <v>13</v>
      </c>
      <c r="D165" s="16">
        <f aca="true" t="shared" si="56" ref="D165:I165">_xlfn.IFERROR(D127/D$142*D$145-D92/D$107*D$145,0)</f>
        <v>0</v>
      </c>
      <c r="E165" s="17">
        <f t="shared" si="56"/>
        <v>0</v>
      </c>
      <c r="F165" s="17">
        <f t="shared" si="56"/>
        <v>0</v>
      </c>
      <c r="G165" s="17">
        <f t="shared" si="56"/>
        <v>0</v>
      </c>
      <c r="H165" s="17">
        <f t="shared" si="56"/>
        <v>0</v>
      </c>
      <c r="I165" s="17">
        <f t="shared" si="56"/>
        <v>0</v>
      </c>
    </row>
    <row r="166" spans="2:9" ht="12.75">
      <c r="B166" s="6">
        <v>17</v>
      </c>
      <c r="C166" s="15" t="s">
        <v>14</v>
      </c>
      <c r="D166" s="16">
        <f aca="true" t="shared" si="57" ref="D166:I166">_xlfn.IFERROR(D128/D$142*D$145-D93/D$107*D$145,0)</f>
        <v>0</v>
      </c>
      <c r="E166" s="17">
        <f t="shared" si="57"/>
        <v>0</v>
      </c>
      <c r="F166" s="17">
        <f t="shared" si="57"/>
        <v>0</v>
      </c>
      <c r="G166" s="17">
        <f t="shared" si="57"/>
        <v>0</v>
      </c>
      <c r="H166" s="17">
        <f t="shared" si="57"/>
        <v>0</v>
      </c>
      <c r="I166" s="17">
        <f t="shared" si="57"/>
        <v>0</v>
      </c>
    </row>
    <row r="167" spans="2:9" ht="12.75">
      <c r="B167" s="6">
        <v>18</v>
      </c>
      <c r="C167" s="15" t="s">
        <v>15</v>
      </c>
      <c r="D167" s="16">
        <f aca="true" t="shared" si="58" ref="D167:I167">_xlfn.IFERROR(D129/D$142*D$145-D94/D$107*D$145,0)</f>
        <v>0</v>
      </c>
      <c r="E167" s="17">
        <f t="shared" si="58"/>
        <v>0</v>
      </c>
      <c r="F167" s="17">
        <f t="shared" si="58"/>
        <v>0</v>
      </c>
      <c r="G167" s="17">
        <f t="shared" si="58"/>
        <v>0</v>
      </c>
      <c r="H167" s="17">
        <f t="shared" si="58"/>
        <v>0</v>
      </c>
      <c r="I167" s="17">
        <f t="shared" si="58"/>
        <v>0</v>
      </c>
    </row>
    <row r="168" spans="2:9" ht="12.75">
      <c r="B168" s="6">
        <v>19</v>
      </c>
      <c r="C168" s="15" t="s">
        <v>16</v>
      </c>
      <c r="D168" s="16">
        <f aca="true" t="shared" si="59" ref="D168:I168">_xlfn.IFERROR(D130/D$142*D$145-D95/D$107*D$145,0)</f>
        <v>0</v>
      </c>
      <c r="E168" s="17">
        <f t="shared" si="59"/>
        <v>0</v>
      </c>
      <c r="F168" s="17">
        <f t="shared" si="59"/>
        <v>0</v>
      </c>
      <c r="G168" s="17">
        <f t="shared" si="59"/>
        <v>0</v>
      </c>
      <c r="H168" s="17">
        <f t="shared" si="59"/>
        <v>0</v>
      </c>
      <c r="I168" s="17">
        <f t="shared" si="59"/>
        <v>0</v>
      </c>
    </row>
    <row r="169" spans="2:9" ht="12.75">
      <c r="B169" s="6">
        <v>20</v>
      </c>
      <c r="C169" s="15" t="s">
        <v>17</v>
      </c>
      <c r="D169" s="16">
        <f aca="true" t="shared" si="60" ref="D169:I169">_xlfn.IFERROR(D131/D$142*D$145-D96/D$107*D$145,0)</f>
        <v>0</v>
      </c>
      <c r="E169" s="17">
        <f t="shared" si="60"/>
        <v>0</v>
      </c>
      <c r="F169" s="17">
        <f t="shared" si="60"/>
        <v>0</v>
      </c>
      <c r="G169" s="17">
        <f t="shared" si="60"/>
        <v>0</v>
      </c>
      <c r="H169" s="17">
        <f t="shared" si="60"/>
        <v>0</v>
      </c>
      <c r="I169" s="17">
        <f t="shared" si="60"/>
        <v>0</v>
      </c>
    </row>
    <row r="170" spans="2:9" ht="12.75">
      <c r="B170" s="6">
        <v>21</v>
      </c>
      <c r="C170" s="15" t="s">
        <v>18</v>
      </c>
      <c r="D170" s="16">
        <f aca="true" t="shared" si="61" ref="D170:I170">_xlfn.IFERROR(D132/D$142*D$145-D97/D$107*D$145,0)</f>
        <v>0</v>
      </c>
      <c r="E170" s="17">
        <f t="shared" si="61"/>
        <v>0</v>
      </c>
      <c r="F170" s="17">
        <f t="shared" si="61"/>
        <v>0</v>
      </c>
      <c r="G170" s="17">
        <f t="shared" si="61"/>
        <v>0</v>
      </c>
      <c r="H170" s="17">
        <f t="shared" si="61"/>
        <v>0</v>
      </c>
      <c r="I170" s="17">
        <f t="shared" si="61"/>
        <v>0</v>
      </c>
    </row>
    <row r="171" spans="2:9" ht="12.75">
      <c r="B171" s="6">
        <v>22</v>
      </c>
      <c r="C171" s="15" t="s">
        <v>59</v>
      </c>
      <c r="D171" s="16">
        <f aca="true" t="shared" si="62" ref="D171:I171">_xlfn.IFERROR(D133/D$142*D$145-D98/D$107*D$145,0)</f>
        <v>0</v>
      </c>
      <c r="E171" s="17">
        <f t="shared" si="62"/>
        <v>0</v>
      </c>
      <c r="F171" s="17">
        <f t="shared" si="62"/>
        <v>0</v>
      </c>
      <c r="G171" s="17">
        <f t="shared" si="62"/>
        <v>0</v>
      </c>
      <c r="H171" s="17">
        <f t="shared" si="62"/>
        <v>0</v>
      </c>
      <c r="I171" s="17">
        <f t="shared" si="62"/>
        <v>0</v>
      </c>
    </row>
    <row r="172" spans="2:9" ht="12.75">
      <c r="B172" s="6">
        <v>23</v>
      </c>
      <c r="C172" s="15" t="s">
        <v>19</v>
      </c>
      <c r="D172" s="16">
        <f aca="true" t="shared" si="63" ref="D172:I172">_xlfn.IFERROR(D134/D$142*D$145-D99/D$107*D$145,0)</f>
        <v>0</v>
      </c>
      <c r="E172" s="17">
        <f t="shared" si="63"/>
        <v>0</v>
      </c>
      <c r="F172" s="17">
        <f t="shared" si="63"/>
        <v>0</v>
      </c>
      <c r="G172" s="17">
        <f t="shared" si="63"/>
        <v>0</v>
      </c>
      <c r="H172" s="17">
        <f t="shared" si="63"/>
        <v>0</v>
      </c>
      <c r="I172" s="17">
        <f t="shared" si="63"/>
        <v>0</v>
      </c>
    </row>
    <row r="173" spans="2:9" ht="12.75">
      <c r="B173" s="6">
        <v>24</v>
      </c>
      <c r="C173" s="15" t="s">
        <v>20</v>
      </c>
      <c r="D173" s="16">
        <f aca="true" t="shared" si="64" ref="D173:I173">_xlfn.IFERROR(D135/D$142*D$145-D100/D$107*D$145,0)</f>
        <v>0</v>
      </c>
      <c r="E173" s="17">
        <f t="shared" si="64"/>
        <v>0</v>
      </c>
      <c r="F173" s="17">
        <f t="shared" si="64"/>
        <v>0</v>
      </c>
      <c r="G173" s="17">
        <f t="shared" si="64"/>
        <v>0</v>
      </c>
      <c r="H173" s="17">
        <f t="shared" si="64"/>
        <v>0</v>
      </c>
      <c r="I173" s="17">
        <f t="shared" si="64"/>
        <v>0</v>
      </c>
    </row>
    <row r="174" spans="2:9" ht="12.75">
      <c r="B174" s="6">
        <v>25</v>
      </c>
      <c r="C174" s="15" t="s">
        <v>21</v>
      </c>
      <c r="D174" s="16">
        <f aca="true" t="shared" si="65" ref="D174:I174">_xlfn.IFERROR(D136/D$142*D$145-D101/D$107*D$145,0)</f>
        <v>3183.7662781745635</v>
      </c>
      <c r="E174" s="17">
        <f t="shared" si="65"/>
        <v>8887.43496636459</v>
      </c>
      <c r="F174" s="17">
        <f t="shared" si="65"/>
        <v>628.8125074222537</v>
      </c>
      <c r="G174" s="17">
        <f t="shared" si="65"/>
        <v>-1889.5719932791844</v>
      </c>
      <c r="H174" s="17">
        <f t="shared" si="65"/>
        <v>-23454.788110214384</v>
      </c>
      <c r="I174" s="17">
        <f t="shared" si="65"/>
        <v>0</v>
      </c>
    </row>
    <row r="175" spans="2:9" ht="12.75">
      <c r="B175" s="6">
        <v>26</v>
      </c>
      <c r="C175" s="15" t="s">
        <v>22</v>
      </c>
      <c r="D175" s="16">
        <f aca="true" t="shared" si="66" ref="D175:I175">_xlfn.IFERROR(D137/D$142*D$145-D102/D$107*D$145,0)</f>
        <v>0</v>
      </c>
      <c r="E175" s="17">
        <f t="shared" si="66"/>
        <v>0</v>
      </c>
      <c r="F175" s="17">
        <f t="shared" si="66"/>
        <v>0</v>
      </c>
      <c r="G175" s="17">
        <f t="shared" si="66"/>
        <v>0</v>
      </c>
      <c r="H175" s="17">
        <f t="shared" si="66"/>
        <v>0</v>
      </c>
      <c r="I175" s="17">
        <f t="shared" si="66"/>
        <v>0</v>
      </c>
    </row>
    <row r="176" spans="2:9" ht="12.75">
      <c r="B176" s="6">
        <v>27</v>
      </c>
      <c r="C176" s="15" t="s">
        <v>23</v>
      </c>
      <c r="D176" s="16">
        <f aca="true" t="shared" si="67" ref="D176:I176">_xlfn.IFERROR(D138/D$142*D$145-D103/D$107*D$145,0)</f>
        <v>-22.96879279207543</v>
      </c>
      <c r="E176" s="17">
        <f t="shared" si="67"/>
        <v>-74.12924715681471</v>
      </c>
      <c r="F176" s="17">
        <f t="shared" si="67"/>
        <v>272.73463477394574</v>
      </c>
      <c r="G176" s="17">
        <f t="shared" si="67"/>
        <v>21.995616590431972</v>
      </c>
      <c r="H176" s="17">
        <f t="shared" si="67"/>
        <v>110.52293285154747</v>
      </c>
      <c r="I176" s="17">
        <f t="shared" si="67"/>
        <v>0</v>
      </c>
    </row>
    <row r="177" spans="2:9" ht="12.75">
      <c r="B177" s="6">
        <v>28</v>
      </c>
      <c r="C177" s="15" t="s">
        <v>24</v>
      </c>
      <c r="D177" s="16">
        <f aca="true" t="shared" si="68" ref="D177:I177">_xlfn.IFERROR(D139/D$142*D$145-D104/D$107*D$145,0)</f>
        <v>0</v>
      </c>
      <c r="E177" s="17">
        <f t="shared" si="68"/>
        <v>0</v>
      </c>
      <c r="F177" s="17">
        <f t="shared" si="68"/>
        <v>0</v>
      </c>
      <c r="G177" s="17">
        <f t="shared" si="68"/>
        <v>0</v>
      </c>
      <c r="H177" s="17">
        <f t="shared" si="68"/>
        <v>0</v>
      </c>
      <c r="I177" s="17">
        <f t="shared" si="68"/>
        <v>0</v>
      </c>
    </row>
    <row r="178" spans="2:9" ht="12.75">
      <c r="B178" s="6">
        <v>29</v>
      </c>
      <c r="C178" s="15" t="s">
        <v>25</v>
      </c>
      <c r="D178" s="16">
        <f aca="true" t="shared" si="69" ref="D178:I178">_xlfn.IFERROR(D140/D$142*D$145-D105/D$107*D$145,0)</f>
        <v>0</v>
      </c>
      <c r="E178" s="17">
        <f t="shared" si="69"/>
        <v>0</v>
      </c>
      <c r="F178" s="17">
        <f t="shared" si="69"/>
        <v>0</v>
      </c>
      <c r="G178" s="17">
        <f t="shared" si="69"/>
        <v>0</v>
      </c>
      <c r="H178" s="17">
        <f t="shared" si="69"/>
        <v>-15143.755161052222</v>
      </c>
      <c r="I178" s="17">
        <f t="shared" si="69"/>
        <v>0</v>
      </c>
    </row>
    <row r="179" spans="2:9" ht="12.75">
      <c r="B179" s="7">
        <v>30</v>
      </c>
      <c r="C179" s="18" t="s">
        <v>26</v>
      </c>
      <c r="D179" s="19">
        <f aca="true" t="shared" si="70" ref="D179:I179">_xlfn.IFERROR(D141/D$142*D$145-D106/D$107*D$145,0)</f>
        <v>0</v>
      </c>
      <c r="E179" s="20">
        <f t="shared" si="70"/>
        <v>0</v>
      </c>
      <c r="F179" s="20">
        <f t="shared" si="70"/>
        <v>0</v>
      </c>
      <c r="G179" s="20">
        <f t="shared" si="70"/>
        <v>0</v>
      </c>
      <c r="H179" s="20">
        <f t="shared" si="70"/>
        <v>0</v>
      </c>
      <c r="I179" s="20">
        <f t="shared" si="70"/>
        <v>0</v>
      </c>
    </row>
    <row r="180" spans="2:9" ht="12.75">
      <c r="B180" s="9" t="s">
        <v>28</v>
      </c>
      <c r="C180" s="35"/>
      <c r="D180" s="21">
        <f aca="true" t="shared" si="71" ref="D180:I180">SUM(D150:D179)</f>
        <v>4.53681536782824E-12</v>
      </c>
      <c r="E180" s="22">
        <f t="shared" si="71"/>
        <v>2.9416469260468148E-12</v>
      </c>
      <c r="F180" s="22">
        <f t="shared" si="71"/>
        <v>-1.2676082405960187E-11</v>
      </c>
      <c r="G180" s="22">
        <f t="shared" si="71"/>
        <v>1.3500311979441904E-13</v>
      </c>
      <c r="H180" s="22">
        <f t="shared" si="71"/>
        <v>0</v>
      </c>
      <c r="I180" s="22">
        <f t="shared" si="71"/>
        <v>0</v>
      </c>
    </row>
    <row r="181" ht="12.75">
      <c r="B181" s="52" t="s">
        <v>56</v>
      </c>
    </row>
    <row r="183" spans="2:11" ht="12.75">
      <c r="B183" s="4" t="s">
        <v>35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2:10" ht="12.75">
      <c r="B184" s="8" t="s">
        <v>29</v>
      </c>
      <c r="C184" s="9"/>
      <c r="D184" s="47">
        <v>42705</v>
      </c>
      <c r="E184" s="28">
        <v>42736</v>
      </c>
      <c r="F184" s="28">
        <v>42767</v>
      </c>
      <c r="G184" s="28">
        <v>42795</v>
      </c>
      <c r="H184" s="28">
        <v>42826</v>
      </c>
      <c r="I184" s="28">
        <v>42856</v>
      </c>
      <c r="J184" s="68">
        <v>42887</v>
      </c>
    </row>
    <row r="185" spans="2:10" ht="12.75">
      <c r="B185" s="5">
        <v>1</v>
      </c>
      <c r="C185" s="12" t="s">
        <v>0</v>
      </c>
      <c r="D185" s="13">
        <v>0</v>
      </c>
      <c r="E185" s="14">
        <f>-D77+D112-D150</f>
        <v>0</v>
      </c>
      <c r="F185" s="14">
        <f>-E77+E112-E150</f>
        <v>0</v>
      </c>
      <c r="G185" s="14">
        <f>-F77+F112-F150</f>
        <v>0</v>
      </c>
      <c r="H185" s="14">
        <f aca="true" t="shared" si="72" ref="H185:I200">-G77+G112-G150</f>
        <v>0</v>
      </c>
      <c r="I185" s="14">
        <f t="shared" si="72"/>
        <v>0</v>
      </c>
      <c r="J185" s="69">
        <f aca="true" t="shared" si="73" ref="J185:J214">-I77+I112-I150</f>
        <v>0</v>
      </c>
    </row>
    <row r="186" spans="2:10" ht="12.75">
      <c r="B186" s="6">
        <v>2</v>
      </c>
      <c r="C186" s="15" t="s">
        <v>1</v>
      </c>
      <c r="D186" s="16">
        <v>0</v>
      </c>
      <c r="E186" s="17">
        <f aca="true" t="shared" si="74" ref="E186:I214">-D78+D113-D151</f>
        <v>0</v>
      </c>
      <c r="F186" s="17">
        <f t="shared" si="74"/>
        <v>0</v>
      </c>
      <c r="G186" s="17">
        <f t="shared" si="74"/>
        <v>0</v>
      </c>
      <c r="H186" s="17">
        <f t="shared" si="72"/>
        <v>0</v>
      </c>
      <c r="I186" s="17">
        <f t="shared" si="72"/>
        <v>0</v>
      </c>
      <c r="J186" s="70">
        <f t="shared" si="73"/>
        <v>0</v>
      </c>
    </row>
    <row r="187" spans="2:10" ht="12.75">
      <c r="B187" s="6">
        <v>3</v>
      </c>
      <c r="C187" s="15" t="s">
        <v>2</v>
      </c>
      <c r="D187" s="16">
        <v>0</v>
      </c>
      <c r="E187" s="17">
        <f t="shared" si="74"/>
        <v>0</v>
      </c>
      <c r="F187" s="17">
        <f t="shared" si="74"/>
        <v>0</v>
      </c>
      <c r="G187" s="17">
        <f t="shared" si="74"/>
        <v>0</v>
      </c>
      <c r="H187" s="17">
        <f t="shared" si="72"/>
        <v>0</v>
      </c>
      <c r="I187" s="17">
        <f t="shared" si="72"/>
        <v>0</v>
      </c>
      <c r="J187" s="70">
        <f t="shared" si="73"/>
        <v>0</v>
      </c>
    </row>
    <row r="188" spans="2:10" ht="12.75">
      <c r="B188" s="6">
        <v>4</v>
      </c>
      <c r="C188" s="15" t="s">
        <v>3</v>
      </c>
      <c r="D188" s="16">
        <v>0</v>
      </c>
      <c r="E188" s="17">
        <f t="shared" si="74"/>
        <v>0</v>
      </c>
      <c r="F188" s="17">
        <f t="shared" si="74"/>
        <v>0</v>
      </c>
      <c r="G188" s="17">
        <f t="shared" si="74"/>
        <v>0</v>
      </c>
      <c r="H188" s="17">
        <f t="shared" si="72"/>
        <v>0</v>
      </c>
      <c r="I188" s="17">
        <f t="shared" si="72"/>
        <v>0</v>
      </c>
      <c r="J188" s="70">
        <f t="shared" si="73"/>
        <v>0</v>
      </c>
    </row>
    <row r="189" spans="2:10" ht="12.75">
      <c r="B189" s="6">
        <v>5</v>
      </c>
      <c r="C189" s="15" t="s">
        <v>27</v>
      </c>
      <c r="D189" s="16">
        <v>0</v>
      </c>
      <c r="E189" s="17">
        <f t="shared" si="74"/>
        <v>-625282.5221098288</v>
      </c>
      <c r="F189" s="17">
        <f t="shared" si="74"/>
        <v>-207003.04069131607</v>
      </c>
      <c r="G189" s="17">
        <f t="shared" si="74"/>
        <v>-140457.22631111325</v>
      </c>
      <c r="H189" s="17">
        <f t="shared" si="72"/>
        <v>113385.02611241373</v>
      </c>
      <c r="I189" s="17">
        <f t="shared" si="72"/>
        <v>235922.27306273807</v>
      </c>
      <c r="J189" s="70">
        <f t="shared" si="73"/>
        <v>475822.1870459223</v>
      </c>
    </row>
    <row r="190" spans="2:10" ht="12.75">
      <c r="B190" s="6">
        <v>6</v>
      </c>
      <c r="C190" s="15" t="s">
        <v>58</v>
      </c>
      <c r="D190" s="16">
        <v>0</v>
      </c>
      <c r="E190" s="17">
        <f t="shared" si="74"/>
        <v>0</v>
      </c>
      <c r="F190" s="17">
        <f t="shared" si="74"/>
        <v>0</v>
      </c>
      <c r="G190" s="17">
        <f t="shared" si="74"/>
        <v>0</v>
      </c>
      <c r="H190" s="17">
        <f t="shared" si="72"/>
        <v>0</v>
      </c>
      <c r="I190" s="17">
        <f t="shared" si="72"/>
        <v>0</v>
      </c>
      <c r="J190" s="70">
        <f t="shared" si="73"/>
        <v>0</v>
      </c>
    </row>
    <row r="191" spans="2:10" ht="12.75">
      <c r="B191" s="6">
        <v>7</v>
      </c>
      <c r="C191" s="15" t="s">
        <v>4</v>
      </c>
      <c r="D191" s="16">
        <v>0</v>
      </c>
      <c r="E191" s="17">
        <f t="shared" si="74"/>
        <v>-10403.477171520984</v>
      </c>
      <c r="F191" s="17">
        <f t="shared" si="74"/>
        <v>-12173.231161640522</v>
      </c>
      <c r="G191" s="17">
        <f t="shared" si="74"/>
        <v>0</v>
      </c>
      <c r="H191" s="17">
        <f t="shared" si="72"/>
        <v>117.40939153188825</v>
      </c>
      <c r="I191" s="17">
        <f t="shared" si="72"/>
        <v>17578.52749292591</v>
      </c>
      <c r="J191" s="70">
        <f t="shared" si="73"/>
        <v>28186.598874785377</v>
      </c>
    </row>
    <row r="192" spans="2:10" ht="12.75">
      <c r="B192" s="6">
        <v>8</v>
      </c>
      <c r="C192" s="15" t="s">
        <v>5</v>
      </c>
      <c r="D192" s="16">
        <v>0</v>
      </c>
      <c r="E192" s="17">
        <f t="shared" si="74"/>
        <v>0</v>
      </c>
      <c r="F192" s="17">
        <f t="shared" si="74"/>
        <v>-1307.9030230801695</v>
      </c>
      <c r="G192" s="17">
        <f t="shared" si="74"/>
        <v>-495.42706013935276</v>
      </c>
      <c r="H192" s="17">
        <f t="shared" si="72"/>
        <v>0</v>
      </c>
      <c r="I192" s="17">
        <f t="shared" si="72"/>
        <v>0</v>
      </c>
      <c r="J192" s="70">
        <f t="shared" si="73"/>
        <v>453.3976086779725</v>
      </c>
    </row>
    <row r="193" spans="2:10" ht="12.75">
      <c r="B193" s="6">
        <v>9</v>
      </c>
      <c r="C193" s="15" t="s">
        <v>6</v>
      </c>
      <c r="D193" s="16">
        <v>0</v>
      </c>
      <c r="E193" s="17">
        <f t="shared" si="74"/>
        <v>0</v>
      </c>
      <c r="F193" s="17">
        <f t="shared" si="74"/>
        <v>0</v>
      </c>
      <c r="G193" s="17">
        <f t="shared" si="74"/>
        <v>0</v>
      </c>
      <c r="H193" s="17">
        <f t="shared" si="72"/>
        <v>0</v>
      </c>
      <c r="I193" s="17">
        <f t="shared" si="72"/>
        <v>0</v>
      </c>
      <c r="J193" s="70">
        <f t="shared" si="73"/>
        <v>0</v>
      </c>
    </row>
    <row r="194" spans="2:10" ht="12.75">
      <c r="B194" s="6">
        <v>10</v>
      </c>
      <c r="C194" s="15" t="s">
        <v>7</v>
      </c>
      <c r="D194" s="16">
        <v>0</v>
      </c>
      <c r="E194" s="17">
        <f t="shared" si="74"/>
        <v>0</v>
      </c>
      <c r="F194" s="17">
        <f t="shared" si="74"/>
        <v>0</v>
      </c>
      <c r="G194" s="17">
        <f t="shared" si="74"/>
        <v>0</v>
      </c>
      <c r="H194" s="17">
        <f t="shared" si="72"/>
        <v>0</v>
      </c>
      <c r="I194" s="17">
        <f t="shared" si="72"/>
        <v>0</v>
      </c>
      <c r="J194" s="70">
        <f t="shared" si="73"/>
        <v>0</v>
      </c>
    </row>
    <row r="195" spans="2:10" ht="12.75">
      <c r="B195" s="6">
        <v>11</v>
      </c>
      <c r="C195" s="15" t="s">
        <v>8</v>
      </c>
      <c r="D195" s="16">
        <v>0</v>
      </c>
      <c r="E195" s="17">
        <f t="shared" si="74"/>
        <v>0</v>
      </c>
      <c r="F195" s="17">
        <f t="shared" si="74"/>
        <v>0</v>
      </c>
      <c r="G195" s="17">
        <f t="shared" si="74"/>
        <v>0</v>
      </c>
      <c r="H195" s="17">
        <f t="shared" si="72"/>
        <v>951.013804702529</v>
      </c>
      <c r="I195" s="17">
        <f t="shared" si="72"/>
        <v>22331.61625230502</v>
      </c>
      <c r="J195" s="70">
        <f t="shared" si="73"/>
        <v>45302.33500318546</v>
      </c>
    </row>
    <row r="196" spans="2:10" ht="12.75">
      <c r="B196" s="6">
        <v>12</v>
      </c>
      <c r="C196" s="15" t="s">
        <v>9</v>
      </c>
      <c r="D196" s="16">
        <v>0</v>
      </c>
      <c r="E196" s="17">
        <f t="shared" si="74"/>
        <v>-20745.167080953368</v>
      </c>
      <c r="F196" s="17">
        <f t="shared" si="74"/>
        <v>0</v>
      </c>
      <c r="G196" s="17">
        <f t="shared" si="74"/>
        <v>-321.8509030281987</v>
      </c>
      <c r="H196" s="17">
        <f t="shared" si="72"/>
        <v>567.1308928839387</v>
      </c>
      <c r="I196" s="17">
        <f t="shared" si="72"/>
        <v>524.8430395165145</v>
      </c>
      <c r="J196" s="70">
        <f t="shared" si="73"/>
        <v>4576.192217972406</v>
      </c>
    </row>
    <row r="197" spans="2:10" ht="12.75">
      <c r="B197" s="6">
        <v>13</v>
      </c>
      <c r="C197" s="15" t="s">
        <v>10</v>
      </c>
      <c r="D197" s="16">
        <v>0</v>
      </c>
      <c r="E197" s="17">
        <f t="shared" si="74"/>
        <v>-40.53928700442028</v>
      </c>
      <c r="F197" s="17">
        <f t="shared" si="74"/>
        <v>-64.30599925166926</v>
      </c>
      <c r="G197" s="17">
        <f t="shared" si="74"/>
        <v>-46.651333374824915</v>
      </c>
      <c r="H197" s="17">
        <f t="shared" si="72"/>
        <v>0</v>
      </c>
      <c r="I197" s="17">
        <f t="shared" si="72"/>
        <v>0</v>
      </c>
      <c r="J197" s="70">
        <f t="shared" si="73"/>
        <v>0</v>
      </c>
    </row>
    <row r="198" spans="2:10" ht="12.75">
      <c r="B198" s="6">
        <v>14</v>
      </c>
      <c r="C198" s="15" t="s">
        <v>11</v>
      </c>
      <c r="D198" s="16">
        <v>0</v>
      </c>
      <c r="E198" s="17">
        <f t="shared" si="74"/>
        <v>0</v>
      </c>
      <c r="F198" s="17">
        <f t="shared" si="74"/>
        <v>0</v>
      </c>
      <c r="G198" s="17">
        <f t="shared" si="74"/>
        <v>0</v>
      </c>
      <c r="H198" s="17">
        <f t="shared" si="72"/>
        <v>0</v>
      </c>
      <c r="I198" s="17">
        <f t="shared" si="72"/>
        <v>0</v>
      </c>
      <c r="J198" s="70">
        <f t="shared" si="73"/>
        <v>0</v>
      </c>
    </row>
    <row r="199" spans="2:10" ht="12.75">
      <c r="B199" s="6">
        <v>15</v>
      </c>
      <c r="C199" s="15" t="s">
        <v>12</v>
      </c>
      <c r="D199" s="16">
        <v>0</v>
      </c>
      <c r="E199" s="17">
        <f t="shared" si="74"/>
        <v>0</v>
      </c>
      <c r="F199" s="17">
        <f t="shared" si="74"/>
        <v>0</v>
      </c>
      <c r="G199" s="17">
        <f t="shared" si="74"/>
        <v>0</v>
      </c>
      <c r="H199" s="17">
        <f t="shared" si="72"/>
        <v>0</v>
      </c>
      <c r="I199" s="17">
        <f t="shared" si="72"/>
        <v>0</v>
      </c>
      <c r="J199" s="70">
        <f t="shared" si="73"/>
        <v>0</v>
      </c>
    </row>
    <row r="200" spans="2:10" ht="12.75">
      <c r="B200" s="6">
        <v>16</v>
      </c>
      <c r="C200" s="15" t="s">
        <v>13</v>
      </c>
      <c r="D200" s="16">
        <v>0</v>
      </c>
      <c r="E200" s="17">
        <f t="shared" si="74"/>
        <v>0</v>
      </c>
      <c r="F200" s="17">
        <f t="shared" si="74"/>
        <v>0</v>
      </c>
      <c r="G200" s="17">
        <f t="shared" si="74"/>
        <v>0</v>
      </c>
      <c r="H200" s="17">
        <f t="shared" si="72"/>
        <v>0</v>
      </c>
      <c r="I200" s="17">
        <f t="shared" si="72"/>
        <v>0</v>
      </c>
      <c r="J200" s="70">
        <f t="shared" si="73"/>
        <v>0</v>
      </c>
    </row>
    <row r="201" spans="2:10" ht="12.75">
      <c r="B201" s="6">
        <v>17</v>
      </c>
      <c r="C201" s="15" t="s">
        <v>14</v>
      </c>
      <c r="D201" s="16">
        <v>0</v>
      </c>
      <c r="E201" s="17">
        <f t="shared" si="74"/>
        <v>0</v>
      </c>
      <c r="F201" s="17">
        <f t="shared" si="74"/>
        <v>0</v>
      </c>
      <c r="G201" s="17">
        <f t="shared" si="74"/>
        <v>0</v>
      </c>
      <c r="H201" s="17">
        <f t="shared" si="74"/>
        <v>0</v>
      </c>
      <c r="I201" s="17">
        <f t="shared" si="74"/>
        <v>0</v>
      </c>
      <c r="J201" s="70">
        <f t="shared" si="73"/>
        <v>0</v>
      </c>
    </row>
    <row r="202" spans="2:10" ht="12.75">
      <c r="B202" s="6">
        <v>18</v>
      </c>
      <c r="C202" s="15" t="s">
        <v>15</v>
      </c>
      <c r="D202" s="16">
        <v>0</v>
      </c>
      <c r="E202" s="17">
        <f t="shared" si="74"/>
        <v>0</v>
      </c>
      <c r="F202" s="17">
        <f t="shared" si="74"/>
        <v>0</v>
      </c>
      <c r="G202" s="17">
        <f t="shared" si="74"/>
        <v>0</v>
      </c>
      <c r="H202" s="17">
        <f t="shared" si="74"/>
        <v>0</v>
      </c>
      <c r="I202" s="17">
        <f t="shared" si="74"/>
        <v>0</v>
      </c>
      <c r="J202" s="70">
        <f t="shared" si="73"/>
        <v>0</v>
      </c>
    </row>
    <row r="203" spans="2:10" ht="12.75">
      <c r="B203" s="6">
        <v>19</v>
      </c>
      <c r="C203" s="15" t="s">
        <v>16</v>
      </c>
      <c r="D203" s="16">
        <v>0</v>
      </c>
      <c r="E203" s="17">
        <f t="shared" si="74"/>
        <v>0</v>
      </c>
      <c r="F203" s="17">
        <f t="shared" si="74"/>
        <v>0</v>
      </c>
      <c r="G203" s="17">
        <f t="shared" si="74"/>
        <v>0</v>
      </c>
      <c r="H203" s="17">
        <f t="shared" si="74"/>
        <v>0</v>
      </c>
      <c r="I203" s="17">
        <f t="shared" si="74"/>
        <v>0</v>
      </c>
      <c r="J203" s="70">
        <f t="shared" si="73"/>
        <v>0</v>
      </c>
    </row>
    <row r="204" spans="2:10" ht="12.75">
      <c r="B204" s="6">
        <v>20</v>
      </c>
      <c r="C204" s="15" t="s">
        <v>17</v>
      </c>
      <c r="D204" s="16">
        <v>0</v>
      </c>
      <c r="E204" s="17">
        <f t="shared" si="74"/>
        <v>0</v>
      </c>
      <c r="F204" s="17">
        <f t="shared" si="74"/>
        <v>0</v>
      </c>
      <c r="G204" s="17">
        <f t="shared" si="74"/>
        <v>0</v>
      </c>
      <c r="H204" s="17">
        <f t="shared" si="74"/>
        <v>0</v>
      </c>
      <c r="I204" s="17">
        <f t="shared" si="74"/>
        <v>0</v>
      </c>
      <c r="J204" s="70">
        <f t="shared" si="73"/>
        <v>0</v>
      </c>
    </row>
    <row r="205" spans="2:10" ht="12.75">
      <c r="B205" s="6">
        <v>21</v>
      </c>
      <c r="C205" s="15" t="s">
        <v>18</v>
      </c>
      <c r="D205" s="16">
        <v>0</v>
      </c>
      <c r="E205" s="17">
        <f t="shared" si="74"/>
        <v>0</v>
      </c>
      <c r="F205" s="17">
        <f t="shared" si="74"/>
        <v>0</v>
      </c>
      <c r="G205" s="17">
        <f t="shared" si="74"/>
        <v>0</v>
      </c>
      <c r="H205" s="17">
        <f t="shared" si="74"/>
        <v>0</v>
      </c>
      <c r="I205" s="17">
        <f t="shared" si="74"/>
        <v>0</v>
      </c>
      <c r="J205" s="70">
        <f t="shared" si="73"/>
        <v>0</v>
      </c>
    </row>
    <row r="206" spans="2:10" ht="12.75">
      <c r="B206" s="6">
        <v>22</v>
      </c>
      <c r="C206" s="15" t="s">
        <v>59</v>
      </c>
      <c r="D206" s="16">
        <v>0</v>
      </c>
      <c r="E206" s="17">
        <f t="shared" si="74"/>
        <v>0</v>
      </c>
      <c r="F206" s="17">
        <f t="shared" si="74"/>
        <v>0</v>
      </c>
      <c r="G206" s="17">
        <f t="shared" si="74"/>
        <v>0</v>
      </c>
      <c r="H206" s="17">
        <f t="shared" si="74"/>
        <v>0</v>
      </c>
      <c r="I206" s="17">
        <f t="shared" si="74"/>
        <v>0</v>
      </c>
      <c r="J206" s="70">
        <f t="shared" si="73"/>
        <v>0</v>
      </c>
    </row>
    <row r="207" spans="2:10" ht="12.75">
      <c r="B207" s="6">
        <v>23</v>
      </c>
      <c r="C207" s="15" t="s">
        <v>19</v>
      </c>
      <c r="D207" s="16">
        <v>0</v>
      </c>
      <c r="E207" s="17">
        <f t="shared" si="74"/>
        <v>0</v>
      </c>
      <c r="F207" s="17">
        <f t="shared" si="74"/>
        <v>0</v>
      </c>
      <c r="G207" s="17">
        <f t="shared" si="74"/>
        <v>0</v>
      </c>
      <c r="H207" s="17">
        <f t="shared" si="74"/>
        <v>0</v>
      </c>
      <c r="I207" s="17">
        <f t="shared" si="74"/>
        <v>0</v>
      </c>
      <c r="J207" s="70">
        <f t="shared" si="73"/>
        <v>0</v>
      </c>
    </row>
    <row r="208" spans="2:10" ht="12.75">
      <c r="B208" s="6">
        <v>24</v>
      </c>
      <c r="C208" s="15" t="s">
        <v>20</v>
      </c>
      <c r="D208" s="16">
        <v>0</v>
      </c>
      <c r="E208" s="17">
        <f t="shared" si="74"/>
        <v>0</v>
      </c>
      <c r="F208" s="17">
        <f t="shared" si="74"/>
        <v>0</v>
      </c>
      <c r="G208" s="17">
        <f t="shared" si="74"/>
        <v>0</v>
      </c>
      <c r="H208" s="17">
        <f t="shared" si="74"/>
        <v>0</v>
      </c>
      <c r="I208" s="17">
        <f t="shared" si="74"/>
        <v>0</v>
      </c>
      <c r="J208" s="70">
        <f t="shared" si="73"/>
        <v>0</v>
      </c>
    </row>
    <row r="209" spans="2:10" ht="12.75">
      <c r="B209" s="6">
        <v>25</v>
      </c>
      <c r="C209" s="15" t="s">
        <v>21</v>
      </c>
      <c r="D209" s="16">
        <v>0</v>
      </c>
      <c r="E209" s="17">
        <f t="shared" si="74"/>
        <v>0</v>
      </c>
      <c r="F209" s="17">
        <f t="shared" si="74"/>
        <v>0</v>
      </c>
      <c r="G209" s="17">
        <f t="shared" si="74"/>
        <v>0</v>
      </c>
      <c r="H209" s="17">
        <f t="shared" si="74"/>
        <v>0</v>
      </c>
      <c r="I209" s="17">
        <f t="shared" si="74"/>
        <v>0</v>
      </c>
      <c r="J209" s="70">
        <f t="shared" si="73"/>
        <v>34842.716630929135</v>
      </c>
    </row>
    <row r="210" spans="2:10" ht="12.75">
      <c r="B210" s="6">
        <v>26</v>
      </c>
      <c r="C210" s="15" t="s">
        <v>22</v>
      </c>
      <c r="D210" s="16">
        <v>0</v>
      </c>
      <c r="E210" s="17">
        <f t="shared" si="74"/>
        <v>0</v>
      </c>
      <c r="F210" s="17">
        <f t="shared" si="74"/>
        <v>0</v>
      </c>
      <c r="G210" s="17">
        <f t="shared" si="74"/>
        <v>0</v>
      </c>
      <c r="H210" s="17">
        <f t="shared" si="74"/>
        <v>0</v>
      </c>
      <c r="I210" s="17">
        <f t="shared" si="74"/>
        <v>0</v>
      </c>
      <c r="J210" s="70">
        <f t="shared" si="73"/>
        <v>0</v>
      </c>
    </row>
    <row r="211" spans="2:10" ht="12.75">
      <c r="B211" s="6">
        <v>27</v>
      </c>
      <c r="C211" s="15" t="s">
        <v>23</v>
      </c>
      <c r="D211" s="16">
        <v>0</v>
      </c>
      <c r="E211" s="17">
        <f t="shared" si="74"/>
        <v>-480.04004993783565</v>
      </c>
      <c r="F211" s="17">
        <f t="shared" si="74"/>
        <v>-407.0428738220133</v>
      </c>
      <c r="G211" s="17">
        <f t="shared" si="74"/>
        <v>0</v>
      </c>
      <c r="H211" s="17">
        <f t="shared" si="74"/>
        <v>867.4884163796252</v>
      </c>
      <c r="I211" s="17">
        <f t="shared" si="74"/>
        <v>758.0922869785188</v>
      </c>
      <c r="J211" s="70">
        <f t="shared" si="73"/>
        <v>755.1420013334413</v>
      </c>
    </row>
    <row r="212" spans="2:10" ht="12.75">
      <c r="B212" s="6">
        <v>28</v>
      </c>
      <c r="C212" s="15" t="s">
        <v>24</v>
      </c>
      <c r="D212" s="16">
        <v>0</v>
      </c>
      <c r="E212" s="17">
        <f t="shared" si="74"/>
        <v>0</v>
      </c>
      <c r="F212" s="17">
        <f t="shared" si="74"/>
        <v>0</v>
      </c>
      <c r="G212" s="17">
        <f t="shared" si="74"/>
        <v>0</v>
      </c>
      <c r="H212" s="17">
        <f t="shared" si="74"/>
        <v>0</v>
      </c>
      <c r="I212" s="17">
        <f t="shared" si="74"/>
        <v>0</v>
      </c>
      <c r="J212" s="70">
        <f t="shared" si="73"/>
        <v>0</v>
      </c>
    </row>
    <row r="213" spans="2:10" ht="12.75">
      <c r="B213" s="6">
        <v>29</v>
      </c>
      <c r="C213" s="15" t="s">
        <v>25</v>
      </c>
      <c r="D213" s="16">
        <v>0</v>
      </c>
      <c r="E213" s="17">
        <f t="shared" si="74"/>
        <v>0</v>
      </c>
      <c r="F213" s="17">
        <f t="shared" si="74"/>
        <v>0</v>
      </c>
      <c r="G213" s="17">
        <f t="shared" si="74"/>
        <v>0</v>
      </c>
      <c r="H213" s="17">
        <f t="shared" si="74"/>
        <v>0</v>
      </c>
      <c r="I213" s="17">
        <f t="shared" si="74"/>
        <v>0</v>
      </c>
      <c r="J213" s="70">
        <f t="shared" si="73"/>
        <v>0</v>
      </c>
    </row>
    <row r="214" spans="2:10" ht="12.75">
      <c r="B214" s="7">
        <v>30</v>
      </c>
      <c r="C214" s="18" t="s">
        <v>26</v>
      </c>
      <c r="D214" s="19">
        <v>0</v>
      </c>
      <c r="E214" s="20">
        <f t="shared" si="74"/>
        <v>0</v>
      </c>
      <c r="F214" s="20">
        <f t="shared" si="74"/>
        <v>0</v>
      </c>
      <c r="G214" s="20">
        <f t="shared" si="74"/>
        <v>0</v>
      </c>
      <c r="H214" s="20">
        <f t="shared" si="74"/>
        <v>0</v>
      </c>
      <c r="I214" s="20">
        <f t="shared" si="74"/>
        <v>0</v>
      </c>
      <c r="J214" s="71">
        <f t="shared" si="73"/>
        <v>0</v>
      </c>
    </row>
    <row r="215" spans="2:10" ht="12.75">
      <c r="B215" s="9" t="s">
        <v>28</v>
      </c>
      <c r="C215" s="35"/>
      <c r="D215" s="21">
        <f aca="true" t="shared" si="75" ref="D215:I215">SUM(D185:D214)</f>
        <v>0</v>
      </c>
      <c r="E215" s="22">
        <f t="shared" si="75"/>
        <v>-656951.7456992452</v>
      </c>
      <c r="F215" s="22">
        <f t="shared" si="75"/>
        <v>-220955.52374911043</v>
      </c>
      <c r="G215" s="22">
        <f t="shared" si="75"/>
        <v>-141321.15560765562</v>
      </c>
      <c r="H215" s="22">
        <f t="shared" si="75"/>
        <v>115888.06861791172</v>
      </c>
      <c r="I215" s="22">
        <f t="shared" si="75"/>
        <v>277115.352134464</v>
      </c>
      <c r="J215" s="72">
        <f>SUM(J185:J214)</f>
        <v>589938.5693828061</v>
      </c>
    </row>
    <row r="216" spans="1:11" ht="12.75">
      <c r="A216" s="52"/>
      <c r="B216" s="44" t="s">
        <v>92</v>
      </c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2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ht="12.75">
      <c r="B218" s="43" t="s">
        <v>51</v>
      </c>
    </row>
    <row r="219" spans="2:11" ht="12.75">
      <c r="B219" s="32" t="s">
        <v>29</v>
      </c>
      <c r="C219" s="33"/>
      <c r="D219" s="47">
        <v>42705</v>
      </c>
      <c r="E219" s="28">
        <v>42736</v>
      </c>
      <c r="F219" s="28">
        <v>42767</v>
      </c>
      <c r="G219" s="28">
        <v>42795</v>
      </c>
      <c r="H219" s="28">
        <v>42826</v>
      </c>
      <c r="I219" s="28">
        <v>42856</v>
      </c>
      <c r="J219" s="28">
        <v>42887</v>
      </c>
      <c r="K219" s="28">
        <v>42917</v>
      </c>
    </row>
    <row r="220" spans="2:11" ht="12.75">
      <c r="B220" s="23" t="s">
        <v>30</v>
      </c>
      <c r="C220" s="34"/>
      <c r="D220" s="45">
        <v>113.88</v>
      </c>
      <c r="E220" s="46">
        <v>114.49</v>
      </c>
      <c r="F220" s="46">
        <v>114.76</v>
      </c>
      <c r="G220" s="46">
        <v>115.2</v>
      </c>
      <c r="H220" s="57">
        <v>115.48</v>
      </c>
      <c r="I220" s="57">
        <v>115.63</v>
      </c>
      <c r="J220" s="57">
        <v>115.18</v>
      </c>
      <c r="K220" s="57">
        <v>115.18</v>
      </c>
    </row>
    <row r="221" spans="2:11" ht="12.75">
      <c r="B221" s="23" t="s">
        <v>31</v>
      </c>
      <c r="C221" s="34"/>
      <c r="D221" s="55">
        <f aca="true" t="shared" si="76" ref="D221:J221">E220/D220-1</f>
        <v>0.005356515630488223</v>
      </c>
      <c r="E221" s="56">
        <f t="shared" si="76"/>
        <v>0.0023582845663376872</v>
      </c>
      <c r="F221" s="56">
        <f t="shared" si="76"/>
        <v>0.003834088532589819</v>
      </c>
      <c r="G221" s="56">
        <f t="shared" si="76"/>
        <v>0.0024305555555554914</v>
      </c>
      <c r="H221" s="56">
        <f t="shared" si="76"/>
        <v>0.0012989262209905927</v>
      </c>
      <c r="I221" s="56">
        <f t="shared" si="76"/>
        <v>-0.003891723601141428</v>
      </c>
      <c r="J221" s="56">
        <f t="shared" si="76"/>
        <v>0</v>
      </c>
      <c r="K221" s="56"/>
    </row>
    <row r="224" spans="2:11" ht="12.75">
      <c r="B224" s="4" t="s">
        <v>36</v>
      </c>
      <c r="C224" s="3"/>
      <c r="D224" s="3"/>
      <c r="E224" s="3"/>
      <c r="F224" s="3"/>
      <c r="G224" s="3"/>
      <c r="H224" s="3"/>
      <c r="I224" s="3"/>
      <c r="J224" s="3"/>
      <c r="K224" s="3"/>
    </row>
    <row r="225" spans="2:10" ht="12.75">
      <c r="B225" s="8" t="s">
        <v>29</v>
      </c>
      <c r="C225" s="9"/>
      <c r="D225" s="47">
        <v>42705</v>
      </c>
      <c r="E225" s="28">
        <v>42736</v>
      </c>
      <c r="F225" s="28">
        <v>42767</v>
      </c>
      <c r="G225" s="28">
        <v>42795</v>
      </c>
      <c r="H225" s="28">
        <v>42826</v>
      </c>
      <c r="I225" s="28">
        <v>42856</v>
      </c>
      <c r="J225" s="28">
        <v>42887</v>
      </c>
    </row>
    <row r="226" spans="2:10" ht="12.75">
      <c r="B226" s="5">
        <v>1</v>
      </c>
      <c r="C226" s="12" t="s">
        <v>0</v>
      </c>
      <c r="D226" s="13">
        <f aca="true" t="shared" si="77" ref="D226:J226">D185*(1+D$221)</f>
        <v>0</v>
      </c>
      <c r="E226" s="14">
        <f t="shared" si="77"/>
        <v>0</v>
      </c>
      <c r="F226" s="14">
        <f t="shared" si="77"/>
        <v>0</v>
      </c>
      <c r="G226" s="14">
        <f t="shared" si="77"/>
        <v>0</v>
      </c>
      <c r="H226" s="14">
        <f t="shared" si="77"/>
        <v>0</v>
      </c>
      <c r="I226" s="14">
        <f t="shared" si="77"/>
        <v>0</v>
      </c>
      <c r="J226" s="14">
        <f t="shared" si="77"/>
        <v>0</v>
      </c>
    </row>
    <row r="227" spans="2:10" ht="12.75">
      <c r="B227" s="6">
        <v>2</v>
      </c>
      <c r="C227" s="15" t="s">
        <v>1</v>
      </c>
      <c r="D227" s="16">
        <f aca="true" t="shared" si="78" ref="D227:J227">D186*(1+D$221)</f>
        <v>0</v>
      </c>
      <c r="E227" s="17">
        <f t="shared" si="78"/>
        <v>0</v>
      </c>
      <c r="F227" s="17">
        <f t="shared" si="78"/>
        <v>0</v>
      </c>
      <c r="G227" s="17">
        <f t="shared" si="78"/>
        <v>0</v>
      </c>
      <c r="H227" s="17">
        <f t="shared" si="78"/>
        <v>0</v>
      </c>
      <c r="I227" s="17">
        <f t="shared" si="78"/>
        <v>0</v>
      </c>
      <c r="J227" s="17">
        <f t="shared" si="78"/>
        <v>0</v>
      </c>
    </row>
    <row r="228" spans="2:10" ht="12.75">
      <c r="B228" s="6">
        <v>3</v>
      </c>
      <c r="C228" s="15" t="s">
        <v>2</v>
      </c>
      <c r="D228" s="16">
        <f aca="true" t="shared" si="79" ref="D228:J228">D187*(1+D$221)</f>
        <v>0</v>
      </c>
      <c r="E228" s="17">
        <f t="shared" si="79"/>
        <v>0</v>
      </c>
      <c r="F228" s="17">
        <f t="shared" si="79"/>
        <v>0</v>
      </c>
      <c r="G228" s="17">
        <f t="shared" si="79"/>
        <v>0</v>
      </c>
      <c r="H228" s="17">
        <f t="shared" si="79"/>
        <v>0</v>
      </c>
      <c r="I228" s="17">
        <f t="shared" si="79"/>
        <v>0</v>
      </c>
      <c r="J228" s="17">
        <f t="shared" si="79"/>
        <v>0</v>
      </c>
    </row>
    <row r="229" spans="2:10" ht="12.75">
      <c r="B229" s="6">
        <v>4</v>
      </c>
      <c r="C229" s="15" t="s">
        <v>3</v>
      </c>
      <c r="D229" s="16">
        <f aca="true" t="shared" si="80" ref="D229:J229">D188*(1+D$221)</f>
        <v>0</v>
      </c>
      <c r="E229" s="17">
        <f t="shared" si="80"/>
        <v>0</v>
      </c>
      <c r="F229" s="17">
        <f t="shared" si="80"/>
        <v>0</v>
      </c>
      <c r="G229" s="17">
        <f t="shared" si="80"/>
        <v>0</v>
      </c>
      <c r="H229" s="17">
        <f t="shared" si="80"/>
        <v>0</v>
      </c>
      <c r="I229" s="17">
        <f t="shared" si="80"/>
        <v>0</v>
      </c>
      <c r="J229" s="17">
        <f t="shared" si="80"/>
        <v>0</v>
      </c>
    </row>
    <row r="230" spans="2:10" ht="12.75">
      <c r="B230" s="6">
        <v>5</v>
      </c>
      <c r="C230" s="15" t="s">
        <v>27</v>
      </c>
      <c r="D230" s="16">
        <f aca="true" t="shared" si="81" ref="D230:J230">D189*(1+D$221)</f>
        <v>0</v>
      </c>
      <c r="E230" s="17">
        <f t="shared" si="81"/>
        <v>-626757.1162313211</v>
      </c>
      <c r="F230" s="17">
        <f t="shared" si="81"/>
        <v>-207796.70867584186</v>
      </c>
      <c r="G230" s="17">
        <f t="shared" si="81"/>
        <v>-140798.61540284165</v>
      </c>
      <c r="H230" s="17">
        <f t="shared" si="81"/>
        <v>113532.30489589885</v>
      </c>
      <c r="I230" s="17">
        <f t="shared" si="81"/>
        <v>235004.1287846249</v>
      </c>
      <c r="J230" s="17">
        <f t="shared" si="81"/>
        <v>475822.1870459223</v>
      </c>
    </row>
    <row r="231" spans="2:10" ht="12.75">
      <c r="B231" s="6">
        <v>6</v>
      </c>
      <c r="C231" s="15" t="s">
        <v>58</v>
      </c>
      <c r="D231" s="16">
        <f aca="true" t="shared" si="82" ref="D231:J231">D190*(1+D$221)</f>
        <v>0</v>
      </c>
      <c r="E231" s="17">
        <f t="shared" si="82"/>
        <v>0</v>
      </c>
      <c r="F231" s="17">
        <f t="shared" si="82"/>
        <v>0</v>
      </c>
      <c r="G231" s="17">
        <f t="shared" si="82"/>
        <v>0</v>
      </c>
      <c r="H231" s="17">
        <f t="shared" si="82"/>
        <v>0</v>
      </c>
      <c r="I231" s="17">
        <f t="shared" si="82"/>
        <v>0</v>
      </c>
      <c r="J231" s="17">
        <f t="shared" si="82"/>
        <v>0</v>
      </c>
    </row>
    <row r="232" spans="2:10" ht="12.75">
      <c r="B232" s="6">
        <v>7</v>
      </c>
      <c r="C232" s="15" t="s">
        <v>4</v>
      </c>
      <c r="D232" s="16">
        <f aca="true" t="shared" si="83" ref="D232:J232">D191*(1+D$221)</f>
        <v>0</v>
      </c>
      <c r="E232" s="17">
        <f t="shared" si="83"/>
        <v>-10428.011531170829</v>
      </c>
      <c r="F232" s="17">
        <f t="shared" si="83"/>
        <v>-12219.904407641934</v>
      </c>
      <c r="G232" s="17">
        <f t="shared" si="83"/>
        <v>0</v>
      </c>
      <c r="H232" s="17">
        <f t="shared" si="83"/>
        <v>117.56189766913957</v>
      </c>
      <c r="I232" s="17">
        <f t="shared" si="83"/>
        <v>17510.116722608378</v>
      </c>
      <c r="J232" s="17">
        <f t="shared" si="83"/>
        <v>28186.598874785377</v>
      </c>
    </row>
    <row r="233" spans="2:10" ht="12.75">
      <c r="B233" s="6">
        <v>8</v>
      </c>
      <c r="C233" s="15" t="s">
        <v>5</v>
      </c>
      <c r="D233" s="16">
        <f aca="true" t="shared" si="84" ref="D233:J233">D192*(1+D$221)</f>
        <v>0</v>
      </c>
      <c r="E233" s="17">
        <f t="shared" si="84"/>
        <v>0</v>
      </c>
      <c r="F233" s="17">
        <f t="shared" si="84"/>
        <v>-1312.9176390627008</v>
      </c>
      <c r="G233" s="17">
        <f t="shared" si="84"/>
        <v>-496.631223132747</v>
      </c>
      <c r="H233" s="17">
        <f t="shared" si="84"/>
        <v>0</v>
      </c>
      <c r="I233" s="17">
        <f t="shared" si="84"/>
        <v>0</v>
      </c>
      <c r="J233" s="17">
        <f t="shared" si="84"/>
        <v>453.3976086779725</v>
      </c>
    </row>
    <row r="234" spans="2:10" ht="12.75">
      <c r="B234" s="6">
        <v>9</v>
      </c>
      <c r="C234" s="15" t="s">
        <v>6</v>
      </c>
      <c r="D234" s="16">
        <f aca="true" t="shared" si="85" ref="D234:J234">D193*(1+D$221)</f>
        <v>0</v>
      </c>
      <c r="E234" s="17">
        <f t="shared" si="85"/>
        <v>0</v>
      </c>
      <c r="F234" s="17">
        <f t="shared" si="85"/>
        <v>0</v>
      </c>
      <c r="G234" s="17">
        <f t="shared" si="85"/>
        <v>0</v>
      </c>
      <c r="H234" s="17">
        <f t="shared" si="85"/>
        <v>0</v>
      </c>
      <c r="I234" s="17">
        <f t="shared" si="85"/>
        <v>0</v>
      </c>
      <c r="J234" s="17">
        <f t="shared" si="85"/>
        <v>0</v>
      </c>
    </row>
    <row r="235" spans="2:10" ht="12.75">
      <c r="B235" s="6">
        <v>10</v>
      </c>
      <c r="C235" s="15" t="s">
        <v>7</v>
      </c>
      <c r="D235" s="16">
        <f aca="true" t="shared" si="86" ref="D235:J235">D194*(1+D$221)</f>
        <v>0</v>
      </c>
      <c r="E235" s="17">
        <f t="shared" si="86"/>
        <v>0</v>
      </c>
      <c r="F235" s="17">
        <f t="shared" si="86"/>
        <v>0</v>
      </c>
      <c r="G235" s="17">
        <f t="shared" si="86"/>
        <v>0</v>
      </c>
      <c r="H235" s="17">
        <f t="shared" si="86"/>
        <v>0</v>
      </c>
      <c r="I235" s="17">
        <f t="shared" si="86"/>
        <v>0</v>
      </c>
      <c r="J235" s="17">
        <f t="shared" si="86"/>
        <v>0</v>
      </c>
    </row>
    <row r="236" spans="2:10" ht="12.75">
      <c r="B236" s="6">
        <v>11</v>
      </c>
      <c r="C236" s="15" t="s">
        <v>8</v>
      </c>
      <c r="D236" s="16">
        <f aca="true" t="shared" si="87" ref="D236:J236">D195*(1+D$221)</f>
        <v>0</v>
      </c>
      <c r="E236" s="17">
        <f t="shared" si="87"/>
        <v>0</v>
      </c>
      <c r="F236" s="17">
        <f t="shared" si="87"/>
        <v>0</v>
      </c>
      <c r="G236" s="17">
        <f t="shared" si="87"/>
        <v>0</v>
      </c>
      <c r="H236" s="17">
        <f t="shared" si="87"/>
        <v>952.2491014699812</v>
      </c>
      <c r="I236" s="17">
        <f t="shared" si="87"/>
        <v>22244.70777428429</v>
      </c>
      <c r="J236" s="17">
        <f t="shared" si="87"/>
        <v>45302.33500318546</v>
      </c>
    </row>
    <row r="237" spans="2:10" ht="12.75">
      <c r="B237" s="6">
        <v>12</v>
      </c>
      <c r="C237" s="15" t="s">
        <v>9</v>
      </c>
      <c r="D237" s="16">
        <f aca="true" t="shared" si="88" ref="D237:J237">D196*(1+D$221)</f>
        <v>0</v>
      </c>
      <c r="E237" s="17">
        <f t="shared" si="88"/>
        <v>-20794.09008830648</v>
      </c>
      <c r="F237" s="17">
        <f t="shared" si="88"/>
        <v>0</v>
      </c>
      <c r="G237" s="17">
        <f t="shared" si="88"/>
        <v>-322.6331795286144</v>
      </c>
      <c r="H237" s="17">
        <f t="shared" si="88"/>
        <v>567.8675540714395</v>
      </c>
      <c r="I237" s="17">
        <f t="shared" si="88"/>
        <v>522.8004954727332</v>
      </c>
      <c r="J237" s="17">
        <f t="shared" si="88"/>
        <v>4576.192217972406</v>
      </c>
    </row>
    <row r="238" spans="2:10" ht="12.75">
      <c r="B238" s="6">
        <v>13</v>
      </c>
      <c r="C238" s="15" t="s">
        <v>10</v>
      </c>
      <c r="D238" s="16">
        <f aca="true" t="shared" si="89" ref="D238:J238">D197*(1+D$221)</f>
        <v>0</v>
      </c>
      <c r="E238" s="17">
        <f t="shared" si="89"/>
        <v>-40.63489017929314</v>
      </c>
      <c r="F238" s="17">
        <f t="shared" si="89"/>
        <v>-64.55255414597681</v>
      </c>
      <c r="G238" s="17">
        <f t="shared" si="89"/>
        <v>-46.76472203233317</v>
      </c>
      <c r="H238" s="17">
        <f t="shared" si="89"/>
        <v>0</v>
      </c>
      <c r="I238" s="17">
        <f t="shared" si="89"/>
        <v>0</v>
      </c>
      <c r="J238" s="17">
        <f t="shared" si="89"/>
        <v>0</v>
      </c>
    </row>
    <row r="239" spans="2:10" ht="12.75">
      <c r="B239" s="6">
        <v>14</v>
      </c>
      <c r="C239" s="15" t="s">
        <v>11</v>
      </c>
      <c r="D239" s="16">
        <f aca="true" t="shared" si="90" ref="D239:J239">D198*(1+D$221)</f>
        <v>0</v>
      </c>
      <c r="E239" s="17">
        <f t="shared" si="90"/>
        <v>0</v>
      </c>
      <c r="F239" s="17">
        <f t="shared" si="90"/>
        <v>0</v>
      </c>
      <c r="G239" s="17">
        <f t="shared" si="90"/>
        <v>0</v>
      </c>
      <c r="H239" s="17">
        <f t="shared" si="90"/>
        <v>0</v>
      </c>
      <c r="I239" s="17">
        <f t="shared" si="90"/>
        <v>0</v>
      </c>
      <c r="J239" s="17">
        <f t="shared" si="90"/>
        <v>0</v>
      </c>
    </row>
    <row r="240" spans="2:10" ht="12.75">
      <c r="B240" s="6">
        <v>15</v>
      </c>
      <c r="C240" s="15" t="s">
        <v>12</v>
      </c>
      <c r="D240" s="16">
        <f aca="true" t="shared" si="91" ref="D240:J240">D199*(1+D$221)</f>
        <v>0</v>
      </c>
      <c r="E240" s="17">
        <f t="shared" si="91"/>
        <v>0</v>
      </c>
      <c r="F240" s="17">
        <f t="shared" si="91"/>
        <v>0</v>
      </c>
      <c r="G240" s="17">
        <f t="shared" si="91"/>
        <v>0</v>
      </c>
      <c r="H240" s="17">
        <f t="shared" si="91"/>
        <v>0</v>
      </c>
      <c r="I240" s="17">
        <f t="shared" si="91"/>
        <v>0</v>
      </c>
      <c r="J240" s="17">
        <f t="shared" si="91"/>
        <v>0</v>
      </c>
    </row>
    <row r="241" spans="2:10" ht="12.75">
      <c r="B241" s="6">
        <v>16</v>
      </c>
      <c r="C241" s="15" t="s">
        <v>13</v>
      </c>
      <c r="D241" s="16">
        <f aca="true" t="shared" si="92" ref="D241:J241">D200*(1+D$221)</f>
        <v>0</v>
      </c>
      <c r="E241" s="17">
        <f t="shared" si="92"/>
        <v>0</v>
      </c>
      <c r="F241" s="17">
        <f t="shared" si="92"/>
        <v>0</v>
      </c>
      <c r="G241" s="17">
        <f t="shared" si="92"/>
        <v>0</v>
      </c>
      <c r="H241" s="17">
        <f t="shared" si="92"/>
        <v>0</v>
      </c>
      <c r="I241" s="17">
        <f t="shared" si="92"/>
        <v>0</v>
      </c>
      <c r="J241" s="17">
        <f t="shared" si="92"/>
        <v>0</v>
      </c>
    </row>
    <row r="242" spans="2:10" ht="12.75">
      <c r="B242" s="6">
        <v>17</v>
      </c>
      <c r="C242" s="15" t="s">
        <v>14</v>
      </c>
      <c r="D242" s="16">
        <f aca="true" t="shared" si="93" ref="D242:J242">D201*(1+D$221)</f>
        <v>0</v>
      </c>
      <c r="E242" s="17">
        <f t="shared" si="93"/>
        <v>0</v>
      </c>
      <c r="F242" s="17">
        <f t="shared" si="93"/>
        <v>0</v>
      </c>
      <c r="G242" s="17">
        <f t="shared" si="93"/>
        <v>0</v>
      </c>
      <c r="H242" s="17">
        <f t="shared" si="93"/>
        <v>0</v>
      </c>
      <c r="I242" s="17">
        <f t="shared" si="93"/>
        <v>0</v>
      </c>
      <c r="J242" s="17">
        <f t="shared" si="93"/>
        <v>0</v>
      </c>
    </row>
    <row r="243" spans="2:10" ht="12.75">
      <c r="B243" s="6">
        <v>18</v>
      </c>
      <c r="C243" s="15" t="s">
        <v>15</v>
      </c>
      <c r="D243" s="16">
        <f aca="true" t="shared" si="94" ref="D243:J243">D202*(1+D$221)</f>
        <v>0</v>
      </c>
      <c r="E243" s="17">
        <f t="shared" si="94"/>
        <v>0</v>
      </c>
      <c r="F243" s="17">
        <f t="shared" si="94"/>
        <v>0</v>
      </c>
      <c r="G243" s="17">
        <f t="shared" si="94"/>
        <v>0</v>
      </c>
      <c r="H243" s="17">
        <f t="shared" si="94"/>
        <v>0</v>
      </c>
      <c r="I243" s="17">
        <f t="shared" si="94"/>
        <v>0</v>
      </c>
      <c r="J243" s="17">
        <f t="shared" si="94"/>
        <v>0</v>
      </c>
    </row>
    <row r="244" spans="2:10" ht="12.75">
      <c r="B244" s="6">
        <v>19</v>
      </c>
      <c r="C244" s="15" t="s">
        <v>16</v>
      </c>
      <c r="D244" s="16">
        <f aca="true" t="shared" si="95" ref="D244:J244">D203*(1+D$221)</f>
        <v>0</v>
      </c>
      <c r="E244" s="17">
        <f t="shared" si="95"/>
        <v>0</v>
      </c>
      <c r="F244" s="17">
        <f t="shared" si="95"/>
        <v>0</v>
      </c>
      <c r="G244" s="17">
        <f t="shared" si="95"/>
        <v>0</v>
      </c>
      <c r="H244" s="17">
        <f t="shared" si="95"/>
        <v>0</v>
      </c>
      <c r="I244" s="17">
        <f t="shared" si="95"/>
        <v>0</v>
      </c>
      <c r="J244" s="17">
        <f t="shared" si="95"/>
        <v>0</v>
      </c>
    </row>
    <row r="245" spans="2:10" ht="12.75">
      <c r="B245" s="6">
        <v>20</v>
      </c>
      <c r="C245" s="15" t="s">
        <v>17</v>
      </c>
      <c r="D245" s="16">
        <f aca="true" t="shared" si="96" ref="D245:J245">D204*(1+D$221)</f>
        <v>0</v>
      </c>
      <c r="E245" s="17">
        <f t="shared" si="96"/>
        <v>0</v>
      </c>
      <c r="F245" s="17">
        <f t="shared" si="96"/>
        <v>0</v>
      </c>
      <c r="G245" s="17">
        <f t="shared" si="96"/>
        <v>0</v>
      </c>
      <c r="H245" s="17">
        <f t="shared" si="96"/>
        <v>0</v>
      </c>
      <c r="I245" s="17">
        <f t="shared" si="96"/>
        <v>0</v>
      </c>
      <c r="J245" s="17">
        <f t="shared" si="96"/>
        <v>0</v>
      </c>
    </row>
    <row r="246" spans="2:10" ht="12.75">
      <c r="B246" s="6">
        <v>21</v>
      </c>
      <c r="C246" s="15" t="s">
        <v>18</v>
      </c>
      <c r="D246" s="16">
        <f aca="true" t="shared" si="97" ref="D246:J246">D205*(1+D$221)</f>
        <v>0</v>
      </c>
      <c r="E246" s="17">
        <f t="shared" si="97"/>
        <v>0</v>
      </c>
      <c r="F246" s="17">
        <f t="shared" si="97"/>
        <v>0</v>
      </c>
      <c r="G246" s="17">
        <f t="shared" si="97"/>
        <v>0</v>
      </c>
      <c r="H246" s="17">
        <f t="shared" si="97"/>
        <v>0</v>
      </c>
      <c r="I246" s="17">
        <f t="shared" si="97"/>
        <v>0</v>
      </c>
      <c r="J246" s="17">
        <f t="shared" si="97"/>
        <v>0</v>
      </c>
    </row>
    <row r="247" spans="2:10" ht="12.75">
      <c r="B247" s="6">
        <v>22</v>
      </c>
      <c r="C247" s="15" t="s">
        <v>59</v>
      </c>
      <c r="D247" s="16">
        <f aca="true" t="shared" si="98" ref="D247:J247">D206*(1+D$221)</f>
        <v>0</v>
      </c>
      <c r="E247" s="17">
        <f t="shared" si="98"/>
        <v>0</v>
      </c>
      <c r="F247" s="17">
        <f t="shared" si="98"/>
        <v>0</v>
      </c>
      <c r="G247" s="17">
        <f t="shared" si="98"/>
        <v>0</v>
      </c>
      <c r="H247" s="17">
        <f t="shared" si="98"/>
        <v>0</v>
      </c>
      <c r="I247" s="17">
        <f t="shared" si="98"/>
        <v>0</v>
      </c>
      <c r="J247" s="17">
        <f t="shared" si="98"/>
        <v>0</v>
      </c>
    </row>
    <row r="248" spans="2:10" ht="12.75">
      <c r="B248" s="6">
        <v>23</v>
      </c>
      <c r="C248" s="15" t="s">
        <v>19</v>
      </c>
      <c r="D248" s="16">
        <f aca="true" t="shared" si="99" ref="D248:J248">D207*(1+D$221)</f>
        <v>0</v>
      </c>
      <c r="E248" s="17">
        <f t="shared" si="99"/>
        <v>0</v>
      </c>
      <c r="F248" s="17">
        <f t="shared" si="99"/>
        <v>0</v>
      </c>
      <c r="G248" s="17">
        <f t="shared" si="99"/>
        <v>0</v>
      </c>
      <c r="H248" s="17">
        <f t="shared" si="99"/>
        <v>0</v>
      </c>
      <c r="I248" s="17">
        <f t="shared" si="99"/>
        <v>0</v>
      </c>
      <c r="J248" s="17">
        <f t="shared" si="99"/>
        <v>0</v>
      </c>
    </row>
    <row r="249" spans="2:10" ht="12.75">
      <c r="B249" s="6">
        <v>24</v>
      </c>
      <c r="C249" s="15" t="s">
        <v>20</v>
      </c>
      <c r="D249" s="16">
        <f aca="true" t="shared" si="100" ref="D249:J249">D208*(1+D$221)</f>
        <v>0</v>
      </c>
      <c r="E249" s="17">
        <f t="shared" si="100"/>
        <v>0</v>
      </c>
      <c r="F249" s="17">
        <f t="shared" si="100"/>
        <v>0</v>
      </c>
      <c r="G249" s="17">
        <f t="shared" si="100"/>
        <v>0</v>
      </c>
      <c r="H249" s="17">
        <f t="shared" si="100"/>
        <v>0</v>
      </c>
      <c r="I249" s="17">
        <f t="shared" si="100"/>
        <v>0</v>
      </c>
      <c r="J249" s="17">
        <f t="shared" si="100"/>
        <v>0</v>
      </c>
    </row>
    <row r="250" spans="2:10" ht="12.75">
      <c r="B250" s="6">
        <v>25</v>
      </c>
      <c r="C250" s="15" t="s">
        <v>21</v>
      </c>
      <c r="D250" s="16">
        <f aca="true" t="shared" si="101" ref="D250:J250">D209*(1+D$221)</f>
        <v>0</v>
      </c>
      <c r="E250" s="17">
        <f t="shared" si="101"/>
        <v>0</v>
      </c>
      <c r="F250" s="17">
        <f t="shared" si="101"/>
        <v>0</v>
      </c>
      <c r="G250" s="17">
        <f t="shared" si="101"/>
        <v>0</v>
      </c>
      <c r="H250" s="17">
        <f t="shared" si="101"/>
        <v>0</v>
      </c>
      <c r="I250" s="17">
        <f t="shared" si="101"/>
        <v>0</v>
      </c>
      <c r="J250" s="17">
        <f t="shared" si="101"/>
        <v>34842.716630929135</v>
      </c>
    </row>
    <row r="251" spans="2:10" ht="12.75">
      <c r="B251" s="6">
        <v>26</v>
      </c>
      <c r="C251" s="15" t="s">
        <v>22</v>
      </c>
      <c r="D251" s="16">
        <f aca="true" t="shared" si="102" ref="D251:J251">D210*(1+D$221)</f>
        <v>0</v>
      </c>
      <c r="E251" s="17">
        <f t="shared" si="102"/>
        <v>0</v>
      </c>
      <c r="F251" s="17">
        <f t="shared" si="102"/>
        <v>0</v>
      </c>
      <c r="G251" s="17">
        <f t="shared" si="102"/>
        <v>0</v>
      </c>
      <c r="H251" s="17">
        <f t="shared" si="102"/>
        <v>0</v>
      </c>
      <c r="I251" s="17">
        <f t="shared" si="102"/>
        <v>0</v>
      </c>
      <c r="J251" s="17">
        <f t="shared" si="102"/>
        <v>0</v>
      </c>
    </row>
    <row r="252" spans="2:10" ht="12.75">
      <c r="B252" s="6">
        <v>27</v>
      </c>
      <c r="C252" s="15" t="s">
        <v>23</v>
      </c>
      <c r="D252" s="16">
        <f aca="true" t="shared" si="103" ref="D252:J252">D211*(1+D$221)</f>
        <v>0</v>
      </c>
      <c r="E252" s="17">
        <f t="shared" si="103"/>
        <v>-481.172120978828</v>
      </c>
      <c r="F252" s="17">
        <f t="shared" si="103"/>
        <v>-408.6035122368067</v>
      </c>
      <c r="G252" s="17">
        <f t="shared" si="103"/>
        <v>0</v>
      </c>
      <c r="H252" s="17">
        <f t="shared" si="103"/>
        <v>868.6152198300663</v>
      </c>
      <c r="I252" s="17">
        <f t="shared" si="103"/>
        <v>755.1420013334413</v>
      </c>
      <c r="J252" s="17">
        <f t="shared" si="103"/>
        <v>755.1420013334413</v>
      </c>
    </row>
    <row r="253" spans="2:10" ht="12.75">
      <c r="B253" s="6">
        <v>28</v>
      </c>
      <c r="C253" s="15" t="s">
        <v>24</v>
      </c>
      <c r="D253" s="16">
        <f aca="true" t="shared" si="104" ref="D253:J253">D212*(1+D$221)</f>
        <v>0</v>
      </c>
      <c r="E253" s="17">
        <f t="shared" si="104"/>
        <v>0</v>
      </c>
      <c r="F253" s="17">
        <f t="shared" si="104"/>
        <v>0</v>
      </c>
      <c r="G253" s="17">
        <f t="shared" si="104"/>
        <v>0</v>
      </c>
      <c r="H253" s="17">
        <f t="shared" si="104"/>
        <v>0</v>
      </c>
      <c r="I253" s="17">
        <f t="shared" si="104"/>
        <v>0</v>
      </c>
      <c r="J253" s="17">
        <f t="shared" si="104"/>
        <v>0</v>
      </c>
    </row>
    <row r="254" spans="2:10" ht="12.75">
      <c r="B254" s="6">
        <v>29</v>
      </c>
      <c r="C254" s="15" t="s">
        <v>25</v>
      </c>
      <c r="D254" s="16">
        <f aca="true" t="shared" si="105" ref="D254:J254">D213*(1+D$221)</f>
        <v>0</v>
      </c>
      <c r="E254" s="17">
        <f t="shared" si="105"/>
        <v>0</v>
      </c>
      <c r="F254" s="17">
        <f t="shared" si="105"/>
        <v>0</v>
      </c>
      <c r="G254" s="17">
        <f t="shared" si="105"/>
        <v>0</v>
      </c>
      <c r="H254" s="17">
        <f t="shared" si="105"/>
        <v>0</v>
      </c>
      <c r="I254" s="17">
        <f t="shared" si="105"/>
        <v>0</v>
      </c>
      <c r="J254" s="17">
        <f t="shared" si="105"/>
        <v>0</v>
      </c>
    </row>
    <row r="255" spans="2:10" ht="12.75">
      <c r="B255" s="7">
        <v>30</v>
      </c>
      <c r="C255" s="18" t="s">
        <v>26</v>
      </c>
      <c r="D255" s="19">
        <f aca="true" t="shared" si="106" ref="D255:J255">D214*(1+D$221)</f>
        <v>0</v>
      </c>
      <c r="E255" s="20">
        <f t="shared" si="106"/>
        <v>0</v>
      </c>
      <c r="F255" s="20">
        <f t="shared" si="106"/>
        <v>0</v>
      </c>
      <c r="G255" s="20">
        <f t="shared" si="106"/>
        <v>0</v>
      </c>
      <c r="H255" s="20">
        <f t="shared" si="106"/>
        <v>0</v>
      </c>
      <c r="I255" s="20">
        <f t="shared" si="106"/>
        <v>0</v>
      </c>
      <c r="J255" s="20">
        <f t="shared" si="106"/>
        <v>0</v>
      </c>
    </row>
    <row r="256" spans="2:10" ht="12.75">
      <c r="B256" s="9" t="s">
        <v>28</v>
      </c>
      <c r="C256" s="35"/>
      <c r="D256" s="21">
        <f aca="true" t="shared" si="107" ref="D256:I256">SUM(D226:D255)</f>
        <v>0</v>
      </c>
      <c r="E256" s="22">
        <f t="shared" si="107"/>
        <v>-658501.0248619565</v>
      </c>
      <c r="F256" s="22">
        <f t="shared" si="107"/>
        <v>-221802.6867889293</v>
      </c>
      <c r="G256" s="22">
        <f t="shared" si="107"/>
        <v>-141664.64452753533</v>
      </c>
      <c r="H256" s="22">
        <f t="shared" si="107"/>
        <v>116038.59866893948</v>
      </c>
      <c r="I256" s="22">
        <f t="shared" si="107"/>
        <v>276036.8957783237</v>
      </c>
      <c r="J256" s="22">
        <f>SUM(J226:J255)</f>
        <v>589938.5693828061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11"/>
  <sheetViews>
    <sheetView showGridLines="0" zoomScalePageLayoutView="0" workbookViewId="0" topLeftCell="A25">
      <selection activeCell="B45" sqref="B45"/>
    </sheetView>
  </sheetViews>
  <sheetFormatPr defaultColWidth="11.421875" defaultRowHeight="12.75"/>
  <cols>
    <col min="1" max="2" width="3.7109375" style="3" customWidth="1"/>
    <col min="3" max="3" width="26.8515625" style="3" customWidth="1"/>
    <col min="4" max="4" width="13.8515625" style="3" bestFit="1" customWidth="1"/>
    <col min="5" max="10" width="12.8515625" style="3" bestFit="1" customWidth="1"/>
    <col min="11" max="12" width="11.421875" style="3" customWidth="1"/>
    <col min="13" max="13" width="12.8515625" style="3" bestFit="1" customWidth="1"/>
    <col min="14" max="16384" width="11.421875" style="3" customWidth="1"/>
  </cols>
  <sheetData>
    <row r="2" ht="12.75">
      <c r="B2" s="4" t="s">
        <v>72</v>
      </c>
    </row>
    <row r="5" ht="12.75">
      <c r="B5" s="4" t="s">
        <v>88</v>
      </c>
    </row>
    <row r="6" spans="2:9" ht="12.75">
      <c r="B6" s="8" t="s">
        <v>29</v>
      </c>
      <c r="C6" s="9"/>
      <c r="D6" s="10">
        <v>42736</v>
      </c>
      <c r="E6" s="11">
        <v>42767</v>
      </c>
      <c r="F6" s="11">
        <v>42795</v>
      </c>
      <c r="G6" s="11">
        <v>42826</v>
      </c>
      <c r="H6" s="11">
        <v>42856</v>
      </c>
      <c r="I6" s="11">
        <v>42887</v>
      </c>
    </row>
    <row r="7" spans="2:9" ht="12.75">
      <c r="B7" s="5">
        <v>1</v>
      </c>
      <c r="C7" s="12" t="s">
        <v>0</v>
      </c>
      <c r="D7" s="13">
        <f>+'Reliquidacion SIC'!D150-'Cálculo Orig. SIC'!D150</f>
        <v>0</v>
      </c>
      <c r="E7" s="14">
        <f>+'Reliquidacion SIC'!E150-'Cálculo Orig. SIC'!E150</f>
        <v>0</v>
      </c>
      <c r="F7" s="14">
        <f>+'Reliquidacion SIC'!F150-'Cálculo Orig. SIC'!F150</f>
        <v>0</v>
      </c>
      <c r="G7" s="14">
        <f>+'Reliquidacion SIC'!G150-'Cálculo Orig. SIC'!G150</f>
        <v>0</v>
      </c>
      <c r="H7" s="14">
        <f>+'Reliquidacion SIC'!H150-'Cálculo Orig. SIC'!H150</f>
        <v>0</v>
      </c>
      <c r="I7" s="14">
        <f>+'Reliquidacion SIC'!I150-'Cálculo Orig. SIC'!I150</f>
        <v>0</v>
      </c>
    </row>
    <row r="8" spans="2:9" ht="12.75">
      <c r="B8" s="6">
        <v>2</v>
      </c>
      <c r="C8" s="15" t="s">
        <v>1</v>
      </c>
      <c r="D8" s="16">
        <f>+'Reliquidacion SIC'!D151-'Cálculo Orig. SIC'!D151</f>
        <v>0</v>
      </c>
      <c r="E8" s="17">
        <f>+'Reliquidacion SIC'!E151-'Cálculo Orig. SIC'!E151</f>
        <v>0</v>
      </c>
      <c r="F8" s="17">
        <f>+'Reliquidacion SIC'!F151-'Cálculo Orig. SIC'!F151</f>
        <v>0</v>
      </c>
      <c r="G8" s="17">
        <f>+'Reliquidacion SIC'!G151-'Cálculo Orig. SIC'!G151</f>
        <v>0</v>
      </c>
      <c r="H8" s="17">
        <f>+'Reliquidacion SIC'!H151-'Cálculo Orig. SIC'!H151</f>
        <v>0</v>
      </c>
      <c r="I8" s="17">
        <f>+'Reliquidacion SIC'!I151-'Cálculo Orig. SIC'!I151</f>
        <v>0</v>
      </c>
    </row>
    <row r="9" spans="2:9" ht="12.75">
      <c r="B9" s="6">
        <v>3</v>
      </c>
      <c r="C9" s="15" t="s">
        <v>2</v>
      </c>
      <c r="D9" s="16">
        <f>+'Reliquidacion SIC'!D152-'Cálculo Orig. SIC'!D152</f>
        <v>0</v>
      </c>
      <c r="E9" s="17">
        <f>+'Reliquidacion SIC'!E152-'Cálculo Orig. SIC'!E152</f>
        <v>0</v>
      </c>
      <c r="F9" s="17">
        <f>+'Reliquidacion SIC'!F152-'Cálculo Orig. SIC'!F152</f>
        <v>0</v>
      </c>
      <c r="G9" s="17">
        <f>+'Reliquidacion SIC'!G152-'Cálculo Orig. SIC'!G152</f>
        <v>0</v>
      </c>
      <c r="H9" s="17">
        <f>+'Reliquidacion SIC'!H152-'Cálculo Orig. SIC'!H152</f>
        <v>0</v>
      </c>
      <c r="I9" s="17">
        <f>+'Reliquidacion SIC'!I152-'Cálculo Orig. SIC'!I152</f>
        <v>0</v>
      </c>
    </row>
    <row r="10" spans="2:9" ht="12.75">
      <c r="B10" s="6">
        <v>4</v>
      </c>
      <c r="C10" s="15" t="s">
        <v>3</v>
      </c>
      <c r="D10" s="16">
        <f>+'Reliquidacion SIC'!D153-'Cálculo Orig. SIC'!D153</f>
        <v>0</v>
      </c>
      <c r="E10" s="17">
        <f>+'Reliquidacion SIC'!E153-'Cálculo Orig. SIC'!E153</f>
        <v>0</v>
      </c>
      <c r="F10" s="17">
        <f>+'Reliquidacion SIC'!F153-'Cálculo Orig. SIC'!F153</f>
        <v>0</v>
      </c>
      <c r="G10" s="17">
        <f>+'Reliquidacion SIC'!G153-'Cálculo Orig. SIC'!G153</f>
        <v>0</v>
      </c>
      <c r="H10" s="17">
        <f>+'Reliquidacion SIC'!H153-'Cálculo Orig. SIC'!H153</f>
        <v>0</v>
      </c>
      <c r="I10" s="17">
        <f>+'Reliquidacion SIC'!I153-'Cálculo Orig. SIC'!I153</f>
        <v>0</v>
      </c>
    </row>
    <row r="11" spans="2:9" ht="12.75">
      <c r="B11" s="6">
        <v>5</v>
      </c>
      <c r="C11" s="15" t="s">
        <v>27</v>
      </c>
      <c r="D11" s="16">
        <f>+'Reliquidacion SIC'!D154-'Cálculo Orig. SIC'!D154</f>
        <v>-29918.305126221934</v>
      </c>
      <c r="E11" s="17">
        <f>+'Reliquidacion SIC'!E154-'Cálculo Orig. SIC'!E154</f>
        <v>-37698.681275350384</v>
      </c>
      <c r="F11" s="17">
        <f>+'Reliquidacion SIC'!F154-'Cálculo Orig. SIC'!F154</f>
        <v>-53896.76211175003</v>
      </c>
      <c r="G11" s="17">
        <f>+'Reliquidacion SIC'!G154-'Cálculo Orig. SIC'!G154</f>
        <v>2874.935865856417</v>
      </c>
      <c r="H11" s="17">
        <f>+'Reliquidacion SIC'!H154-'Cálculo Orig. SIC'!H154</f>
        <v>34395.3130664635</v>
      </c>
      <c r="I11" s="17">
        <f>+'Reliquidacion SIC'!I154-'Cálculo Orig. SIC'!I154</f>
        <v>0</v>
      </c>
    </row>
    <row r="12" spans="2:9" ht="12.75">
      <c r="B12" s="6">
        <v>6</v>
      </c>
      <c r="C12" s="15" t="s">
        <v>58</v>
      </c>
      <c r="D12" s="16">
        <f>+'Reliquidacion SIC'!D155-'Cálculo Orig. SIC'!D155</f>
        <v>0</v>
      </c>
      <c r="E12" s="17">
        <f>+'Reliquidacion SIC'!E155-'Cálculo Orig. SIC'!E155</f>
        <v>0</v>
      </c>
      <c r="F12" s="17">
        <f>+'Reliquidacion SIC'!F155-'Cálculo Orig. SIC'!F155</f>
        <v>0</v>
      </c>
      <c r="G12" s="17">
        <f>+'Reliquidacion SIC'!G155-'Cálculo Orig. SIC'!G155</f>
        <v>0</v>
      </c>
      <c r="H12" s="17">
        <f>+'Reliquidacion SIC'!H155-'Cálculo Orig. SIC'!H155</f>
        <v>0</v>
      </c>
      <c r="I12" s="17">
        <f>+'Reliquidacion SIC'!I155-'Cálculo Orig. SIC'!I155</f>
        <v>0</v>
      </c>
    </row>
    <row r="13" spans="2:9" ht="12.75">
      <c r="B13" s="6">
        <v>7</v>
      </c>
      <c r="C13" s="15" t="s">
        <v>4</v>
      </c>
      <c r="D13" s="16">
        <f>+'Reliquidacion SIC'!D156-'Cálculo Orig. SIC'!D156</f>
        <v>-497.78203193816165</v>
      </c>
      <c r="E13" s="17">
        <f>+'Reliquidacion SIC'!E156-'Cálculo Orig. SIC'!E156</f>
        <v>-2216.9469594322786</v>
      </c>
      <c r="F13" s="17">
        <f>+'Reliquidacion SIC'!F156-'Cálculo Orig. SIC'!F156</f>
        <v>24663.427632518662</v>
      </c>
      <c r="G13" s="17">
        <f>+'Reliquidacion SIC'!G156-'Cálculo Orig. SIC'!G156</f>
        <v>2.976975728424239</v>
      </c>
      <c r="H13" s="17">
        <f>+'Reliquidacion SIC'!H156-'Cálculo Orig. SIC'!H156</f>
        <v>2562.7887885169625</v>
      </c>
      <c r="I13" s="17">
        <f>+'Reliquidacion SIC'!I156-'Cálculo Orig. SIC'!I156</f>
        <v>0</v>
      </c>
    </row>
    <row r="14" spans="2:9" ht="12.75">
      <c r="B14" s="6">
        <v>8</v>
      </c>
      <c r="C14" s="15" t="s">
        <v>5</v>
      </c>
      <c r="D14" s="16">
        <f>+'Reliquidacion SIC'!D157-'Cálculo Orig. SIC'!D157</f>
        <v>25693.900877812892</v>
      </c>
      <c r="E14" s="17">
        <f>+'Reliquidacion SIC'!E157-'Cálculo Orig. SIC'!E157</f>
        <v>-238.1907968187396</v>
      </c>
      <c r="F14" s="17">
        <f>+'Reliquidacion SIC'!F157-'Cálculo Orig. SIC'!F157</f>
        <v>-190.10708886497255</v>
      </c>
      <c r="G14" s="17">
        <f>+'Reliquidacion SIC'!G157-'Cálculo Orig. SIC'!G157</f>
        <v>-1002.0650853296638</v>
      </c>
      <c r="H14" s="17">
        <f>+'Reliquidacion SIC'!H157-'Cálculo Orig. SIC'!H157</f>
        <v>-1802.3445654383747</v>
      </c>
      <c r="I14" s="17">
        <f>+'Reliquidacion SIC'!I157-'Cálculo Orig. SIC'!I157</f>
        <v>0</v>
      </c>
    </row>
    <row r="15" spans="2:9" ht="12.75">
      <c r="B15" s="6">
        <v>9</v>
      </c>
      <c r="C15" s="15" t="s">
        <v>6</v>
      </c>
      <c r="D15" s="16">
        <f>+'Reliquidacion SIC'!D158-'Cálculo Orig. SIC'!D158</f>
        <v>0</v>
      </c>
      <c r="E15" s="17">
        <f>+'Reliquidacion SIC'!E158-'Cálculo Orig. SIC'!E158</f>
        <v>0</v>
      </c>
      <c r="F15" s="17">
        <f>+'Reliquidacion SIC'!F158-'Cálculo Orig. SIC'!F158</f>
        <v>0</v>
      </c>
      <c r="G15" s="17">
        <f>+'Reliquidacion SIC'!G158-'Cálculo Orig. SIC'!G158</f>
        <v>0</v>
      </c>
      <c r="H15" s="17">
        <f>+'Reliquidacion SIC'!H158-'Cálculo Orig. SIC'!H158</f>
        <v>0</v>
      </c>
      <c r="I15" s="17">
        <f>+'Reliquidacion SIC'!I158-'Cálculo Orig. SIC'!I158</f>
        <v>0</v>
      </c>
    </row>
    <row r="16" spans="2:9" ht="12.75">
      <c r="B16" s="6">
        <v>10</v>
      </c>
      <c r="C16" s="15" t="s">
        <v>7</v>
      </c>
      <c r="D16" s="16">
        <f>+'Reliquidacion SIC'!D159-'Cálculo Orig. SIC'!D159</f>
        <v>0</v>
      </c>
      <c r="E16" s="17">
        <f>+'Reliquidacion SIC'!E159-'Cálculo Orig. SIC'!E159</f>
        <v>0</v>
      </c>
      <c r="F16" s="17">
        <f>+'Reliquidacion SIC'!F159-'Cálculo Orig. SIC'!F159</f>
        <v>0</v>
      </c>
      <c r="G16" s="17">
        <f>+'Reliquidacion SIC'!G159-'Cálculo Orig. SIC'!G159</f>
        <v>0</v>
      </c>
      <c r="H16" s="17">
        <f>+'Reliquidacion SIC'!H159-'Cálculo Orig. SIC'!H159</f>
        <v>0</v>
      </c>
      <c r="I16" s="17">
        <f>+'Reliquidacion SIC'!I159-'Cálculo Orig. SIC'!I159</f>
        <v>0</v>
      </c>
    </row>
    <row r="17" spans="2:9" ht="12.75">
      <c r="B17" s="6">
        <v>11</v>
      </c>
      <c r="C17" s="15" t="s">
        <v>8</v>
      </c>
      <c r="D17" s="16">
        <f>+'Reliquidacion SIC'!D160-'Cálculo Orig. SIC'!D160</f>
        <v>2555.936192966971</v>
      </c>
      <c r="E17" s="17">
        <f>+'Reliquidacion SIC'!E160-'Cálculo Orig. SIC'!E160</f>
        <v>2938.2483733980785</v>
      </c>
      <c r="F17" s="17">
        <f>+'Reliquidacion SIC'!F160-'Cálculo Orig. SIC'!F160</f>
        <v>28663.29745580953</v>
      </c>
      <c r="G17" s="17">
        <f>+'Reliquidacion SIC'!G160-'Cálculo Orig. SIC'!G160</f>
        <v>24.11344592674158</v>
      </c>
      <c r="H17" s="17">
        <f>+'Reliquidacion SIC'!H160-'Cálculo Orig. SIC'!H160</f>
        <v>3255.745726364277</v>
      </c>
      <c r="I17" s="17">
        <f>+'Reliquidacion SIC'!I160-'Cálculo Orig. SIC'!I160</f>
        <v>0</v>
      </c>
    </row>
    <row r="18" spans="2:9" ht="12.75">
      <c r="B18" s="6">
        <v>12</v>
      </c>
      <c r="C18" s="15" t="s">
        <v>9</v>
      </c>
      <c r="D18" s="16">
        <f>+'Reliquidacion SIC'!D161-'Cálculo Orig. SIC'!D161</f>
        <v>-992.6076880066717</v>
      </c>
      <c r="E18" s="17">
        <f>+'Reliquidacion SIC'!E161-'Cálculo Orig. SIC'!E161</f>
        <v>28413.976126240846</v>
      </c>
      <c r="F18" s="17">
        <f>+'Reliquidacion SIC'!F161-'Cálculo Orig. SIC'!F161</f>
        <v>-123.50180913824752</v>
      </c>
      <c r="G18" s="17">
        <f>+'Reliquidacion SIC'!G161-'Cálculo Orig. SIC'!G161</f>
        <v>14.37989653916657</v>
      </c>
      <c r="H18" s="17">
        <f>+'Reliquidacion SIC'!H161-'Cálculo Orig. SIC'!H161</f>
        <v>76.51732250869016</v>
      </c>
      <c r="I18" s="17">
        <f>+'Reliquidacion SIC'!I161-'Cálculo Orig. SIC'!I161</f>
        <v>0</v>
      </c>
    </row>
    <row r="19" spans="2:9" ht="12.75">
      <c r="B19" s="6">
        <v>13</v>
      </c>
      <c r="C19" s="15" t="s">
        <v>10</v>
      </c>
      <c r="D19" s="16">
        <f>+'Reliquidacion SIC'!D162-'Cálculo Orig. SIC'!D162</f>
        <v>-1.9397099955797157</v>
      </c>
      <c r="E19" s="17">
        <f>+'Reliquidacion SIC'!E162-'Cálculo Orig. SIC'!E162</f>
        <v>-11.711187245295857</v>
      </c>
      <c r="F19" s="17">
        <f>+'Reliquidacion SIC'!F162-'Cálculo Orig. SIC'!F162</f>
        <v>-17.9012207711519</v>
      </c>
      <c r="G19" s="17">
        <f>+'Reliquidacion SIC'!G162-'Cálculo Orig. SIC'!G162</f>
        <v>-46.764722032333175</v>
      </c>
      <c r="H19" s="17">
        <f>+'Reliquidacion SIC'!H162-'Cálculo Orig. SIC'!H162</f>
        <v>0</v>
      </c>
      <c r="I19" s="17">
        <f>+'Reliquidacion SIC'!I162-'Cálculo Orig. SIC'!I162</f>
        <v>0</v>
      </c>
    </row>
    <row r="20" spans="2:9" ht="12.75">
      <c r="B20" s="6">
        <v>14</v>
      </c>
      <c r="C20" s="15" t="s">
        <v>11</v>
      </c>
      <c r="D20" s="16">
        <f>+'Reliquidacion SIC'!D163-'Cálculo Orig. SIC'!D163</f>
        <v>0</v>
      </c>
      <c r="E20" s="17">
        <f>+'Reliquidacion SIC'!E163-'Cálculo Orig. SIC'!E163</f>
        <v>0</v>
      </c>
      <c r="F20" s="17">
        <f>+'Reliquidacion SIC'!F163-'Cálculo Orig. SIC'!F163</f>
        <v>0</v>
      </c>
      <c r="G20" s="17">
        <f>+'Reliquidacion SIC'!G163-'Cálculo Orig. SIC'!G163</f>
        <v>0</v>
      </c>
      <c r="H20" s="17">
        <f>+'Reliquidacion SIC'!H163-'Cálculo Orig. SIC'!H163</f>
        <v>0</v>
      </c>
      <c r="I20" s="17">
        <f>+'Reliquidacion SIC'!I163-'Cálculo Orig. SIC'!I163</f>
        <v>0</v>
      </c>
    </row>
    <row r="21" spans="2:9" ht="12.75">
      <c r="B21" s="6">
        <v>15</v>
      </c>
      <c r="C21" s="15" t="s">
        <v>12</v>
      </c>
      <c r="D21" s="16">
        <f>+'Reliquidacion SIC'!D164-'Cálculo Orig. SIC'!D164</f>
        <v>0</v>
      </c>
      <c r="E21" s="17">
        <f>+'Reliquidacion SIC'!E164-'Cálculo Orig. SIC'!E164</f>
        <v>0</v>
      </c>
      <c r="F21" s="17">
        <f>+'Reliquidacion SIC'!F164-'Cálculo Orig. SIC'!F164</f>
        <v>0</v>
      </c>
      <c r="G21" s="17">
        <f>+'Reliquidacion SIC'!G164-'Cálculo Orig. SIC'!G164</f>
        <v>0</v>
      </c>
      <c r="H21" s="17">
        <f>+'Reliquidacion SIC'!H164-'Cálculo Orig. SIC'!H164</f>
        <v>0</v>
      </c>
      <c r="I21" s="17">
        <f>+'Reliquidacion SIC'!I164-'Cálculo Orig. SIC'!I164</f>
        <v>0</v>
      </c>
    </row>
    <row r="22" spans="2:9" ht="12.75">
      <c r="B22" s="6">
        <v>16</v>
      </c>
      <c r="C22" s="15" t="s">
        <v>13</v>
      </c>
      <c r="D22" s="16">
        <f>+'Reliquidacion SIC'!D165-'Cálculo Orig. SIC'!D165</f>
        <v>0</v>
      </c>
      <c r="E22" s="17">
        <f>+'Reliquidacion SIC'!E165-'Cálculo Orig. SIC'!E165</f>
        <v>0</v>
      </c>
      <c r="F22" s="17">
        <f>+'Reliquidacion SIC'!F165-'Cálculo Orig. SIC'!F165</f>
        <v>0</v>
      </c>
      <c r="G22" s="17">
        <f>+'Reliquidacion SIC'!G165-'Cálculo Orig. SIC'!G165</f>
        <v>0</v>
      </c>
      <c r="H22" s="17">
        <f>+'Reliquidacion SIC'!H165-'Cálculo Orig. SIC'!H165</f>
        <v>0</v>
      </c>
      <c r="I22" s="17">
        <f>+'Reliquidacion SIC'!I165-'Cálculo Orig. SIC'!I165</f>
        <v>0</v>
      </c>
    </row>
    <row r="23" spans="2:9" ht="12.75">
      <c r="B23" s="6">
        <v>17</v>
      </c>
      <c r="C23" s="15" t="s">
        <v>14</v>
      </c>
      <c r="D23" s="16">
        <f>+'Reliquidacion SIC'!D166-'Cálculo Orig. SIC'!D166</f>
        <v>0</v>
      </c>
      <c r="E23" s="17">
        <f>+'Reliquidacion SIC'!E166-'Cálculo Orig. SIC'!E166</f>
        <v>0</v>
      </c>
      <c r="F23" s="17">
        <f>+'Reliquidacion SIC'!F166-'Cálculo Orig. SIC'!F166</f>
        <v>0</v>
      </c>
      <c r="G23" s="17">
        <f>+'Reliquidacion SIC'!G166-'Cálculo Orig. SIC'!G166</f>
        <v>0</v>
      </c>
      <c r="H23" s="17">
        <f>+'Reliquidacion SIC'!H166-'Cálculo Orig. SIC'!H166</f>
        <v>0</v>
      </c>
      <c r="I23" s="17">
        <f>+'Reliquidacion SIC'!I166-'Cálculo Orig. SIC'!I166</f>
        <v>0</v>
      </c>
    </row>
    <row r="24" spans="2:9" ht="12.75">
      <c r="B24" s="6">
        <v>18</v>
      </c>
      <c r="C24" s="15" t="s">
        <v>15</v>
      </c>
      <c r="D24" s="16">
        <f>+'Reliquidacion SIC'!D167-'Cálculo Orig. SIC'!D167</f>
        <v>0</v>
      </c>
      <c r="E24" s="17">
        <f>+'Reliquidacion SIC'!E167-'Cálculo Orig. SIC'!E167</f>
        <v>0</v>
      </c>
      <c r="F24" s="17">
        <f>+'Reliquidacion SIC'!F167-'Cálculo Orig. SIC'!F167</f>
        <v>0</v>
      </c>
      <c r="G24" s="17">
        <f>+'Reliquidacion SIC'!G167-'Cálculo Orig. SIC'!G167</f>
        <v>0</v>
      </c>
      <c r="H24" s="17">
        <f>+'Reliquidacion SIC'!H167-'Cálculo Orig. SIC'!H167</f>
        <v>0</v>
      </c>
      <c r="I24" s="17">
        <f>+'Reliquidacion SIC'!I167-'Cálculo Orig. SIC'!I167</f>
        <v>0</v>
      </c>
    </row>
    <row r="25" spans="2:9" ht="12.75">
      <c r="B25" s="6">
        <v>19</v>
      </c>
      <c r="C25" s="15" t="s">
        <v>16</v>
      </c>
      <c r="D25" s="16">
        <f>+'Reliquidacion SIC'!D168-'Cálculo Orig. SIC'!D168</f>
        <v>0</v>
      </c>
      <c r="E25" s="17">
        <f>+'Reliquidacion SIC'!E168-'Cálculo Orig. SIC'!E168</f>
        <v>0</v>
      </c>
      <c r="F25" s="17">
        <f>+'Reliquidacion SIC'!F168-'Cálculo Orig. SIC'!F168</f>
        <v>0</v>
      </c>
      <c r="G25" s="17">
        <f>+'Reliquidacion SIC'!G168-'Cálculo Orig. SIC'!G168</f>
        <v>0</v>
      </c>
      <c r="H25" s="17">
        <f>+'Reliquidacion SIC'!H168-'Cálculo Orig. SIC'!H168</f>
        <v>0</v>
      </c>
      <c r="I25" s="17">
        <f>+'Reliquidacion SIC'!I168-'Cálculo Orig. SIC'!I168</f>
        <v>0</v>
      </c>
    </row>
    <row r="26" spans="2:9" ht="12.75">
      <c r="B26" s="6">
        <v>20</v>
      </c>
      <c r="C26" s="15" t="s">
        <v>17</v>
      </c>
      <c r="D26" s="16">
        <f>+'Reliquidacion SIC'!D169-'Cálculo Orig. SIC'!D169</f>
        <v>0</v>
      </c>
      <c r="E26" s="17">
        <f>+'Reliquidacion SIC'!E169-'Cálculo Orig. SIC'!E169</f>
        <v>0</v>
      </c>
      <c r="F26" s="17">
        <f>+'Reliquidacion SIC'!F169-'Cálculo Orig. SIC'!F169</f>
        <v>0</v>
      </c>
      <c r="G26" s="17">
        <f>+'Reliquidacion SIC'!G169-'Cálculo Orig. SIC'!G169</f>
        <v>0</v>
      </c>
      <c r="H26" s="17">
        <f>+'Reliquidacion SIC'!H169-'Cálculo Orig. SIC'!H169</f>
        <v>0</v>
      </c>
      <c r="I26" s="17">
        <f>+'Reliquidacion SIC'!I169-'Cálculo Orig. SIC'!I169</f>
        <v>0</v>
      </c>
    </row>
    <row r="27" spans="2:9" ht="12.75">
      <c r="B27" s="6">
        <v>21</v>
      </c>
      <c r="C27" s="15" t="s">
        <v>18</v>
      </c>
      <c r="D27" s="16">
        <f>+'Reliquidacion SIC'!D170-'Cálculo Orig. SIC'!D170</f>
        <v>0</v>
      </c>
      <c r="E27" s="17">
        <f>+'Reliquidacion SIC'!E170-'Cálculo Orig. SIC'!E170</f>
        <v>0</v>
      </c>
      <c r="F27" s="17">
        <f>+'Reliquidacion SIC'!F170-'Cálculo Orig. SIC'!F170</f>
        <v>0</v>
      </c>
      <c r="G27" s="17">
        <f>+'Reliquidacion SIC'!G170-'Cálculo Orig. SIC'!G170</f>
        <v>0</v>
      </c>
      <c r="H27" s="17">
        <f>+'Reliquidacion SIC'!H170-'Cálculo Orig. SIC'!H170</f>
        <v>0</v>
      </c>
      <c r="I27" s="17">
        <f>+'Reliquidacion SIC'!I170-'Cálculo Orig. SIC'!I170</f>
        <v>0</v>
      </c>
    </row>
    <row r="28" spans="2:9" ht="12.75">
      <c r="B28" s="6">
        <v>22</v>
      </c>
      <c r="C28" s="15" t="s">
        <v>59</v>
      </c>
      <c r="D28" s="16">
        <f>+'Reliquidacion SIC'!D171-'Cálculo Orig. SIC'!D171</f>
        <v>0</v>
      </c>
      <c r="E28" s="17">
        <f>+'Reliquidacion SIC'!E171-'Cálculo Orig. SIC'!E171</f>
        <v>0</v>
      </c>
      <c r="F28" s="17">
        <f>+'Reliquidacion SIC'!F171-'Cálculo Orig. SIC'!F171</f>
        <v>0</v>
      </c>
      <c r="G28" s="17">
        <f>+'Reliquidacion SIC'!G171-'Cálculo Orig. SIC'!G171</f>
        <v>0</v>
      </c>
      <c r="H28" s="17">
        <f>+'Reliquidacion SIC'!H171-'Cálculo Orig. SIC'!H171</f>
        <v>0</v>
      </c>
      <c r="I28" s="17">
        <f>+'Reliquidacion SIC'!I171-'Cálculo Orig. SIC'!I171</f>
        <v>0</v>
      </c>
    </row>
    <row r="29" spans="2:9" ht="12.75">
      <c r="B29" s="6">
        <v>23</v>
      </c>
      <c r="C29" s="15" t="s">
        <v>19</v>
      </c>
      <c r="D29" s="16">
        <f>+'Reliquidacion SIC'!D172-'Cálculo Orig. SIC'!D172</f>
        <v>0</v>
      </c>
      <c r="E29" s="17">
        <f>+'Reliquidacion SIC'!E172-'Cálculo Orig. SIC'!E172</f>
        <v>0</v>
      </c>
      <c r="F29" s="17">
        <f>+'Reliquidacion SIC'!F172-'Cálculo Orig. SIC'!F172</f>
        <v>0</v>
      </c>
      <c r="G29" s="17">
        <f>+'Reliquidacion SIC'!G172-'Cálculo Orig. SIC'!G172</f>
        <v>0</v>
      </c>
      <c r="H29" s="17">
        <f>+'Reliquidacion SIC'!H172-'Cálculo Orig. SIC'!H172</f>
        <v>0</v>
      </c>
      <c r="I29" s="17">
        <f>+'Reliquidacion SIC'!I172-'Cálculo Orig. SIC'!I172</f>
        <v>0</v>
      </c>
    </row>
    <row r="30" spans="2:9" ht="12.75">
      <c r="B30" s="6">
        <v>24</v>
      </c>
      <c r="C30" s="15" t="s">
        <v>20</v>
      </c>
      <c r="D30" s="16">
        <f>+'Reliquidacion SIC'!D173-'Cálculo Orig. SIC'!D173</f>
        <v>0</v>
      </c>
      <c r="E30" s="17">
        <f>+'Reliquidacion SIC'!E173-'Cálculo Orig. SIC'!E173</f>
        <v>0</v>
      </c>
      <c r="F30" s="17">
        <f>+'Reliquidacion SIC'!F173-'Cálculo Orig. SIC'!F173</f>
        <v>0</v>
      </c>
      <c r="G30" s="17">
        <f>+'Reliquidacion SIC'!G173-'Cálculo Orig. SIC'!G173</f>
        <v>0</v>
      </c>
      <c r="H30" s="17">
        <f>+'Reliquidacion SIC'!H173-'Cálculo Orig. SIC'!H173</f>
        <v>0</v>
      </c>
      <c r="I30" s="17">
        <f>+'Reliquidacion SIC'!I173-'Cálculo Orig. SIC'!I173</f>
        <v>0</v>
      </c>
    </row>
    <row r="31" spans="2:9" ht="12.75">
      <c r="B31" s="6">
        <v>25</v>
      </c>
      <c r="C31" s="15" t="s">
        <v>21</v>
      </c>
      <c r="D31" s="16">
        <f>+'Reliquidacion SIC'!D174-'Cálculo Orig. SIC'!D174</f>
        <v>3183.7662781745635</v>
      </c>
      <c r="E31" s="17">
        <f>+'Reliquidacion SIC'!E174-'Cálculo Orig. SIC'!E174</f>
        <v>8887.43496636459</v>
      </c>
      <c r="F31" s="17">
        <f>+'Reliquidacion SIC'!F174-'Cálculo Orig. SIC'!F174</f>
        <v>628.8125074222537</v>
      </c>
      <c r="G31" s="17">
        <f>+'Reliquidacion SIC'!G174-'Cálculo Orig. SIC'!G174</f>
        <v>-1889.5719932791844</v>
      </c>
      <c r="H31" s="17">
        <f>+'Reliquidacion SIC'!H174-'Cálculo Orig. SIC'!H174</f>
        <v>-23454.788110214384</v>
      </c>
      <c r="I31" s="17">
        <f>+'Reliquidacion SIC'!I174-'Cálculo Orig. SIC'!I174</f>
        <v>0</v>
      </c>
    </row>
    <row r="32" spans="2:9" ht="12.75">
      <c r="B32" s="6">
        <v>26</v>
      </c>
      <c r="C32" s="15" t="s">
        <v>22</v>
      </c>
      <c r="D32" s="16">
        <f>+'Reliquidacion SIC'!D175-'Cálculo Orig. SIC'!D175</f>
        <v>0</v>
      </c>
      <c r="E32" s="17">
        <f>+'Reliquidacion SIC'!E175-'Cálculo Orig. SIC'!E175</f>
        <v>0</v>
      </c>
      <c r="F32" s="17">
        <f>+'Reliquidacion SIC'!F175-'Cálculo Orig. SIC'!F175</f>
        <v>0</v>
      </c>
      <c r="G32" s="17">
        <f>+'Reliquidacion SIC'!G175-'Cálculo Orig. SIC'!G175</f>
        <v>0</v>
      </c>
      <c r="H32" s="17">
        <f>+'Reliquidacion SIC'!H175-'Cálculo Orig. SIC'!H175</f>
        <v>0</v>
      </c>
      <c r="I32" s="17">
        <f>+'Reliquidacion SIC'!I175-'Cálculo Orig. SIC'!I175</f>
        <v>0</v>
      </c>
    </row>
    <row r="33" spans="2:9" ht="12.75">
      <c r="B33" s="6">
        <v>27</v>
      </c>
      <c r="C33" s="15" t="s">
        <v>23</v>
      </c>
      <c r="D33" s="16">
        <f>+'Reliquidacion SIC'!D176-'Cálculo Orig. SIC'!D176</f>
        <v>-22.96879279207543</v>
      </c>
      <c r="E33" s="17">
        <f>+'Reliquidacion SIC'!E176-'Cálculo Orig. SIC'!E176</f>
        <v>-74.12924715681471</v>
      </c>
      <c r="F33" s="17">
        <f>+'Reliquidacion SIC'!F176-'Cálculo Orig. SIC'!F176</f>
        <v>272.73463477394574</v>
      </c>
      <c r="G33" s="17">
        <f>+'Reliquidacion SIC'!G176-'Cálculo Orig. SIC'!G176</f>
        <v>21.995616590431972</v>
      </c>
      <c r="H33" s="17">
        <f>+'Reliquidacion SIC'!H176-'Cálculo Orig. SIC'!H176</f>
        <v>110.52293285154747</v>
      </c>
      <c r="I33" s="17">
        <f>+'Reliquidacion SIC'!I176-'Cálculo Orig. SIC'!I176</f>
        <v>0</v>
      </c>
    </row>
    <row r="34" spans="2:9" ht="12.75">
      <c r="B34" s="6">
        <v>28</v>
      </c>
      <c r="C34" s="15" t="s">
        <v>24</v>
      </c>
      <c r="D34" s="16">
        <f>+'Reliquidacion SIC'!D177-'Cálculo Orig. SIC'!D177</f>
        <v>0</v>
      </c>
      <c r="E34" s="17">
        <f>+'Reliquidacion SIC'!E177-'Cálculo Orig. SIC'!E177</f>
        <v>0</v>
      </c>
      <c r="F34" s="17">
        <f>+'Reliquidacion SIC'!F177-'Cálculo Orig. SIC'!F177</f>
        <v>0</v>
      </c>
      <c r="G34" s="17">
        <f>+'Reliquidacion SIC'!G177-'Cálculo Orig. SIC'!G177</f>
        <v>0</v>
      </c>
      <c r="H34" s="17">
        <f>+'Reliquidacion SIC'!H177-'Cálculo Orig. SIC'!H177</f>
        <v>0</v>
      </c>
      <c r="I34" s="17">
        <f>+'Reliquidacion SIC'!I177-'Cálculo Orig. SIC'!I177</f>
        <v>0</v>
      </c>
    </row>
    <row r="35" spans="2:9" ht="12.75">
      <c r="B35" s="6">
        <v>29</v>
      </c>
      <c r="C35" s="15" t="s">
        <v>25</v>
      </c>
      <c r="D35" s="16">
        <f>+'Reliquidacion SIC'!D178-'Cálculo Orig. SIC'!D178</f>
        <v>0</v>
      </c>
      <c r="E35" s="17">
        <f>+'Reliquidacion SIC'!E178-'Cálculo Orig. SIC'!E178</f>
        <v>0</v>
      </c>
      <c r="F35" s="17">
        <f>+'Reliquidacion SIC'!F178-'Cálculo Orig. SIC'!F178</f>
        <v>0</v>
      </c>
      <c r="G35" s="17">
        <f>+'Reliquidacion SIC'!G178-'Cálculo Orig. SIC'!G178</f>
        <v>0</v>
      </c>
      <c r="H35" s="17">
        <f>+'Reliquidacion SIC'!H178-'Cálculo Orig. SIC'!H178</f>
        <v>-15143.755161052222</v>
      </c>
      <c r="I35" s="17">
        <f>+'Reliquidacion SIC'!I178-'Cálculo Orig. SIC'!I178</f>
        <v>0</v>
      </c>
    </row>
    <row r="36" spans="2:9" ht="12.75">
      <c r="B36" s="7">
        <v>30</v>
      </c>
      <c r="C36" s="18" t="s">
        <v>26</v>
      </c>
      <c r="D36" s="19">
        <f>+'Reliquidacion SIC'!D179-'Cálculo Orig. SIC'!D179</f>
        <v>0</v>
      </c>
      <c r="E36" s="20">
        <f>+'Reliquidacion SIC'!E179-'Cálculo Orig. SIC'!E179</f>
        <v>0</v>
      </c>
      <c r="F36" s="20">
        <f>+'Reliquidacion SIC'!F179-'Cálculo Orig. SIC'!F179</f>
        <v>0</v>
      </c>
      <c r="G36" s="20">
        <f>+'Reliquidacion SIC'!G179-'Cálculo Orig. SIC'!G179</f>
        <v>0</v>
      </c>
      <c r="H36" s="20">
        <f>+'Reliquidacion SIC'!H179-'Cálculo Orig. SIC'!H179</f>
        <v>0</v>
      </c>
      <c r="I36" s="20">
        <f>+'Reliquidacion SIC'!I179-'Cálculo Orig. SIC'!I179</f>
        <v>0</v>
      </c>
    </row>
    <row r="37" spans="2:9" ht="12.75">
      <c r="B37" s="9" t="s">
        <v>28</v>
      </c>
      <c r="C37" s="35"/>
      <c r="D37" s="21">
        <f aca="true" t="shared" si="0" ref="D37:I37">SUM(D7:D36)</f>
        <v>4.53681536782824E-12</v>
      </c>
      <c r="E37" s="22">
        <f t="shared" si="0"/>
        <v>2.9416469260468148E-12</v>
      </c>
      <c r="F37" s="22">
        <f t="shared" si="0"/>
        <v>-1.2676082405960187E-11</v>
      </c>
      <c r="G37" s="22">
        <f t="shared" si="0"/>
        <v>1.3500311979441904E-13</v>
      </c>
      <c r="H37" s="22">
        <f t="shared" si="0"/>
        <v>0</v>
      </c>
      <c r="I37" s="22">
        <f t="shared" si="0"/>
        <v>0</v>
      </c>
    </row>
    <row r="38" spans="4:15" ht="12.75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39" ht="12.75">
      <c r="B39" s="4" t="s">
        <v>94</v>
      </c>
    </row>
    <row r="40" spans="2:13" ht="12.75">
      <c r="B40" s="32" t="s">
        <v>29</v>
      </c>
      <c r="C40" s="62"/>
      <c r="D40" s="98">
        <v>42781</v>
      </c>
      <c r="E40" s="98">
        <v>42809</v>
      </c>
      <c r="F40" s="98">
        <v>42840</v>
      </c>
      <c r="G40" s="98">
        <v>42870</v>
      </c>
      <c r="H40" s="98">
        <v>42901</v>
      </c>
      <c r="I40" s="98">
        <v>42931</v>
      </c>
      <c r="J40" s="97"/>
      <c r="K40" s="97"/>
      <c r="L40" s="97"/>
      <c r="M40" s="97"/>
    </row>
    <row r="41" spans="2:9" ht="12.75">
      <c r="B41" s="23" t="s">
        <v>123</v>
      </c>
      <c r="C41" s="24"/>
      <c r="D41" s="99">
        <v>0.1264819444444444</v>
      </c>
      <c r="E41" s="99">
        <v>0.12231249999999999</v>
      </c>
      <c r="F41" s="99">
        <v>0.11771138888888888</v>
      </c>
      <c r="G41" s="99">
        <v>0.11354750000000001</v>
      </c>
      <c r="H41" s="99">
        <v>0.10933694444444447</v>
      </c>
      <c r="I41" s="99">
        <v>0.10159694444444448</v>
      </c>
    </row>
    <row r="44" ht="12.75">
      <c r="B44" s="4" t="s">
        <v>124</v>
      </c>
    </row>
    <row r="45" spans="2:9" ht="12.75">
      <c r="B45" s="8" t="s">
        <v>29</v>
      </c>
      <c r="C45" s="9"/>
      <c r="D45" s="10">
        <v>42736</v>
      </c>
      <c r="E45" s="11">
        <v>42767</v>
      </c>
      <c r="F45" s="11">
        <v>42795</v>
      </c>
      <c r="G45" s="11">
        <v>42826</v>
      </c>
      <c r="H45" s="11">
        <v>42856</v>
      </c>
      <c r="I45" s="11">
        <v>42887</v>
      </c>
    </row>
    <row r="46" spans="2:9" ht="12.75">
      <c r="B46" s="5">
        <v>1</v>
      </c>
      <c r="C46" s="12" t="s">
        <v>0</v>
      </c>
      <c r="D46" s="13">
        <f aca="true" t="shared" si="1" ref="D46:I55">D7*(1+D$41)</f>
        <v>0</v>
      </c>
      <c r="E46" s="14">
        <f t="shared" si="1"/>
        <v>0</v>
      </c>
      <c r="F46" s="14">
        <f t="shared" si="1"/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</row>
    <row r="47" spans="2:9" ht="12.75">
      <c r="B47" s="6">
        <v>2</v>
      </c>
      <c r="C47" s="15" t="s">
        <v>1</v>
      </c>
      <c r="D47" s="16">
        <f t="shared" si="1"/>
        <v>0</v>
      </c>
      <c r="E47" s="17">
        <f t="shared" si="1"/>
        <v>0</v>
      </c>
      <c r="F47" s="17">
        <f t="shared" si="1"/>
        <v>0</v>
      </c>
      <c r="G47" s="17">
        <f t="shared" si="1"/>
        <v>0</v>
      </c>
      <c r="H47" s="17">
        <f t="shared" si="1"/>
        <v>0</v>
      </c>
      <c r="I47" s="17">
        <f t="shared" si="1"/>
        <v>0</v>
      </c>
    </row>
    <row r="48" spans="2:9" ht="12.75">
      <c r="B48" s="6">
        <v>3</v>
      </c>
      <c r="C48" s="15" t="s">
        <v>2</v>
      </c>
      <c r="D48" s="16">
        <f t="shared" si="1"/>
        <v>0</v>
      </c>
      <c r="E48" s="17">
        <f t="shared" si="1"/>
        <v>0</v>
      </c>
      <c r="F48" s="17">
        <f t="shared" si="1"/>
        <v>0</v>
      </c>
      <c r="G48" s="17">
        <f t="shared" si="1"/>
        <v>0</v>
      </c>
      <c r="H48" s="17">
        <f t="shared" si="1"/>
        <v>0</v>
      </c>
      <c r="I48" s="17">
        <f t="shared" si="1"/>
        <v>0</v>
      </c>
    </row>
    <row r="49" spans="2:9" ht="12.75">
      <c r="B49" s="6">
        <v>4</v>
      </c>
      <c r="C49" s="15" t="s">
        <v>3</v>
      </c>
      <c r="D49" s="16">
        <f t="shared" si="1"/>
        <v>0</v>
      </c>
      <c r="E49" s="17">
        <f t="shared" si="1"/>
        <v>0</v>
      </c>
      <c r="F49" s="17">
        <f t="shared" si="1"/>
        <v>0</v>
      </c>
      <c r="G49" s="17">
        <f t="shared" si="1"/>
        <v>0</v>
      </c>
      <c r="H49" s="17">
        <f t="shared" si="1"/>
        <v>0</v>
      </c>
      <c r="I49" s="17">
        <f t="shared" si="1"/>
        <v>0</v>
      </c>
    </row>
    <row r="50" spans="2:9" ht="12.75">
      <c r="B50" s="6">
        <v>5</v>
      </c>
      <c r="C50" s="15" t="s">
        <v>27</v>
      </c>
      <c r="D50" s="16">
        <f t="shared" si="1"/>
        <v>-33702.43053306868</v>
      </c>
      <c r="E50" s="17">
        <f t="shared" si="1"/>
        <v>-42309.70122884168</v>
      </c>
      <c r="F50" s="17">
        <f t="shared" si="1"/>
        <v>-60241.02483653818</v>
      </c>
      <c r="G50" s="17">
        <f t="shared" si="1"/>
        <v>3201.377646084748</v>
      </c>
      <c r="H50" s="17">
        <f t="shared" si="1"/>
        <v>38155.9915003607</v>
      </c>
      <c r="I50" s="17">
        <f t="shared" si="1"/>
        <v>0</v>
      </c>
    </row>
    <row r="51" spans="2:9" ht="12.75">
      <c r="B51" s="6">
        <v>6</v>
      </c>
      <c r="C51" s="15" t="s">
        <v>58</v>
      </c>
      <c r="D51" s="16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17">
        <f t="shared" si="1"/>
        <v>0</v>
      </c>
    </row>
    <row r="52" spans="2:9" ht="12.75">
      <c r="B52" s="6">
        <v>7</v>
      </c>
      <c r="C52" s="15" t="s">
        <v>4</v>
      </c>
      <c r="D52" s="16">
        <f t="shared" si="1"/>
        <v>-560.7424712472069</v>
      </c>
      <c r="E52" s="17">
        <f t="shared" si="1"/>
        <v>-2488.1072844078394</v>
      </c>
      <c r="F52" s="17">
        <f t="shared" si="1"/>
        <v>27566.593953903037</v>
      </c>
      <c r="G52" s="17">
        <f t="shared" si="1"/>
        <v>3.31500387994749</v>
      </c>
      <c r="H52" s="17">
        <f t="shared" si="1"/>
        <v>2842.996283909887</v>
      </c>
      <c r="I52" s="17">
        <f t="shared" si="1"/>
        <v>0</v>
      </c>
    </row>
    <row r="53" spans="2:9" ht="12.75">
      <c r="B53" s="6">
        <v>8</v>
      </c>
      <c r="C53" s="15" t="s">
        <v>5</v>
      </c>
      <c r="D53" s="16">
        <f t="shared" si="1"/>
        <v>28943.715421201487</v>
      </c>
      <c r="E53" s="17">
        <f t="shared" si="1"/>
        <v>-267.3245086546317</v>
      </c>
      <c r="F53" s="17">
        <f t="shared" si="1"/>
        <v>-212.48485833289192</v>
      </c>
      <c r="G53" s="17">
        <f t="shared" si="1"/>
        <v>-1115.8470706061337</v>
      </c>
      <c r="H53" s="17">
        <f t="shared" si="1"/>
        <v>-1999.4074130594568</v>
      </c>
      <c r="I53" s="17">
        <f t="shared" si="1"/>
        <v>0</v>
      </c>
    </row>
    <row r="54" spans="2:9" ht="12.75">
      <c r="B54" s="6">
        <v>9</v>
      </c>
      <c r="C54" s="15" t="s">
        <v>6</v>
      </c>
      <c r="D54" s="16">
        <f t="shared" si="1"/>
        <v>0</v>
      </c>
      <c r="E54" s="17">
        <f t="shared" si="1"/>
        <v>0</v>
      </c>
      <c r="F54" s="17">
        <f t="shared" si="1"/>
        <v>0</v>
      </c>
      <c r="G54" s="17">
        <f t="shared" si="1"/>
        <v>0</v>
      </c>
      <c r="H54" s="17">
        <f t="shared" si="1"/>
        <v>0</v>
      </c>
      <c r="I54" s="17">
        <f t="shared" si="1"/>
        <v>0</v>
      </c>
    </row>
    <row r="55" spans="2:9" ht="12.75">
      <c r="B55" s="6">
        <v>10</v>
      </c>
      <c r="C55" s="15" t="s">
        <v>7</v>
      </c>
      <c r="D55" s="16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</row>
    <row r="56" spans="2:9" ht="12.75">
      <c r="B56" s="6">
        <v>11</v>
      </c>
      <c r="C56" s="15" t="s">
        <v>8</v>
      </c>
      <c r="D56" s="16">
        <f aca="true" t="shared" si="2" ref="D56:I65">D17*(1+D$41)</f>
        <v>2879.215972529364</v>
      </c>
      <c r="E56" s="17">
        <f t="shared" si="2"/>
        <v>3297.632877569331</v>
      </c>
      <c r="F56" s="17">
        <f t="shared" si="2"/>
        <v>32037.294009468227</v>
      </c>
      <c r="G56" s="17">
        <f t="shared" si="2"/>
        <v>26.85146742810827</v>
      </c>
      <c r="H56" s="17">
        <f t="shared" si="2"/>
        <v>3611.7190159730053</v>
      </c>
      <c r="I56" s="17">
        <f t="shared" si="2"/>
        <v>0</v>
      </c>
    </row>
    <row r="57" spans="2:9" ht="12.75">
      <c r="B57" s="6">
        <v>12</v>
      </c>
      <c r="C57" s="15" t="s">
        <v>9</v>
      </c>
      <c r="D57" s="16">
        <f t="shared" si="2"/>
        <v>-1118.15463845626</v>
      </c>
      <c r="E57" s="17">
        <f t="shared" si="2"/>
        <v>31889.36058118168</v>
      </c>
      <c r="F57" s="17">
        <f t="shared" si="2"/>
        <v>-138.03937862220113</v>
      </c>
      <c r="G57" s="17">
        <f t="shared" si="2"/>
        <v>16.012697841447583</v>
      </c>
      <c r="H57" s="17">
        <f t="shared" si="2"/>
        <v>84.88349274886046</v>
      </c>
      <c r="I57" s="17">
        <f t="shared" si="2"/>
        <v>0</v>
      </c>
    </row>
    <row r="58" spans="2:9" ht="12.75">
      <c r="B58" s="6">
        <v>13</v>
      </c>
      <c r="C58" s="15" t="s">
        <v>10</v>
      </c>
      <c r="D58" s="16">
        <f t="shared" si="2"/>
        <v>-2.185048287478963</v>
      </c>
      <c r="E58" s="17">
        <f t="shared" si="2"/>
        <v>-13.143611835236108</v>
      </c>
      <c r="F58" s="17">
        <f t="shared" si="2"/>
        <v>-20.008398330930817</v>
      </c>
      <c r="G58" s="17">
        <f t="shared" si="2"/>
        <v>-52.074739307299524</v>
      </c>
      <c r="H58" s="17">
        <f t="shared" si="2"/>
        <v>0</v>
      </c>
      <c r="I58" s="17">
        <f t="shared" si="2"/>
        <v>0</v>
      </c>
    </row>
    <row r="59" spans="2:9" ht="12.75">
      <c r="B59" s="6">
        <v>14</v>
      </c>
      <c r="C59" s="15" t="s">
        <v>11</v>
      </c>
      <c r="D59" s="16">
        <f t="shared" si="2"/>
        <v>0</v>
      </c>
      <c r="E59" s="17">
        <f t="shared" si="2"/>
        <v>0</v>
      </c>
      <c r="F59" s="17">
        <f t="shared" si="2"/>
        <v>0</v>
      </c>
      <c r="G59" s="17">
        <f t="shared" si="2"/>
        <v>0</v>
      </c>
      <c r="H59" s="17">
        <f t="shared" si="2"/>
        <v>0</v>
      </c>
      <c r="I59" s="17">
        <f t="shared" si="2"/>
        <v>0</v>
      </c>
    </row>
    <row r="60" spans="2:9" ht="12.75">
      <c r="B60" s="6">
        <v>15</v>
      </c>
      <c r="C60" s="15" t="s">
        <v>12</v>
      </c>
      <c r="D60" s="16">
        <f t="shared" si="2"/>
        <v>0</v>
      </c>
      <c r="E60" s="17">
        <f t="shared" si="2"/>
        <v>0</v>
      </c>
      <c r="F60" s="17">
        <f t="shared" si="2"/>
        <v>0</v>
      </c>
      <c r="G60" s="17">
        <f t="shared" si="2"/>
        <v>0</v>
      </c>
      <c r="H60" s="17">
        <f t="shared" si="2"/>
        <v>0</v>
      </c>
      <c r="I60" s="17">
        <f t="shared" si="2"/>
        <v>0</v>
      </c>
    </row>
    <row r="61" spans="2:9" ht="12.75">
      <c r="B61" s="6">
        <v>16</v>
      </c>
      <c r="C61" s="15" t="s">
        <v>13</v>
      </c>
      <c r="D61" s="16">
        <f t="shared" si="2"/>
        <v>0</v>
      </c>
      <c r="E61" s="17">
        <f t="shared" si="2"/>
        <v>0</v>
      </c>
      <c r="F61" s="17">
        <f t="shared" si="2"/>
        <v>0</v>
      </c>
      <c r="G61" s="17">
        <f t="shared" si="2"/>
        <v>0</v>
      </c>
      <c r="H61" s="17">
        <f t="shared" si="2"/>
        <v>0</v>
      </c>
      <c r="I61" s="17">
        <f t="shared" si="2"/>
        <v>0</v>
      </c>
    </row>
    <row r="62" spans="2:9" ht="12.75">
      <c r="B62" s="6">
        <v>17</v>
      </c>
      <c r="C62" s="15" t="s">
        <v>14</v>
      </c>
      <c r="D62" s="16">
        <f t="shared" si="2"/>
        <v>0</v>
      </c>
      <c r="E62" s="17">
        <f t="shared" si="2"/>
        <v>0</v>
      </c>
      <c r="F62" s="17">
        <f t="shared" si="2"/>
        <v>0</v>
      </c>
      <c r="G62" s="17">
        <f t="shared" si="2"/>
        <v>0</v>
      </c>
      <c r="H62" s="17">
        <f t="shared" si="2"/>
        <v>0</v>
      </c>
      <c r="I62" s="17">
        <f t="shared" si="2"/>
        <v>0</v>
      </c>
    </row>
    <row r="63" spans="2:9" ht="12.75">
      <c r="B63" s="6">
        <v>18</v>
      </c>
      <c r="C63" s="15" t="s">
        <v>15</v>
      </c>
      <c r="D63" s="16">
        <f t="shared" si="2"/>
        <v>0</v>
      </c>
      <c r="E63" s="17">
        <f t="shared" si="2"/>
        <v>0</v>
      </c>
      <c r="F63" s="17">
        <f t="shared" si="2"/>
        <v>0</v>
      </c>
      <c r="G63" s="17">
        <f t="shared" si="2"/>
        <v>0</v>
      </c>
      <c r="H63" s="17">
        <f t="shared" si="2"/>
        <v>0</v>
      </c>
      <c r="I63" s="17">
        <f t="shared" si="2"/>
        <v>0</v>
      </c>
    </row>
    <row r="64" spans="2:9" ht="12.75">
      <c r="B64" s="6">
        <v>19</v>
      </c>
      <c r="C64" s="15" t="s">
        <v>16</v>
      </c>
      <c r="D64" s="16">
        <f t="shared" si="2"/>
        <v>0</v>
      </c>
      <c r="E64" s="17">
        <f t="shared" si="2"/>
        <v>0</v>
      </c>
      <c r="F64" s="17">
        <f t="shared" si="2"/>
        <v>0</v>
      </c>
      <c r="G64" s="17">
        <f t="shared" si="2"/>
        <v>0</v>
      </c>
      <c r="H64" s="17">
        <f t="shared" si="2"/>
        <v>0</v>
      </c>
      <c r="I64" s="17">
        <f t="shared" si="2"/>
        <v>0</v>
      </c>
    </row>
    <row r="65" spans="2:9" ht="12.75">
      <c r="B65" s="6">
        <v>20</v>
      </c>
      <c r="C65" s="15" t="s">
        <v>17</v>
      </c>
      <c r="D65" s="16">
        <f t="shared" si="2"/>
        <v>0</v>
      </c>
      <c r="E65" s="17">
        <f t="shared" si="2"/>
        <v>0</v>
      </c>
      <c r="F65" s="17">
        <f t="shared" si="2"/>
        <v>0</v>
      </c>
      <c r="G65" s="17">
        <f t="shared" si="2"/>
        <v>0</v>
      </c>
      <c r="H65" s="17">
        <f t="shared" si="2"/>
        <v>0</v>
      </c>
      <c r="I65" s="17">
        <f t="shared" si="2"/>
        <v>0</v>
      </c>
    </row>
    <row r="66" spans="2:9" ht="12.75">
      <c r="B66" s="6">
        <v>21</v>
      </c>
      <c r="C66" s="15" t="s">
        <v>18</v>
      </c>
      <c r="D66" s="16">
        <f aca="true" t="shared" si="3" ref="D66:I75">D27*(1+D$41)</f>
        <v>0</v>
      </c>
      <c r="E66" s="17">
        <f t="shared" si="3"/>
        <v>0</v>
      </c>
      <c r="F66" s="17">
        <f t="shared" si="3"/>
        <v>0</v>
      </c>
      <c r="G66" s="17">
        <f t="shared" si="3"/>
        <v>0</v>
      </c>
      <c r="H66" s="17">
        <f t="shared" si="3"/>
        <v>0</v>
      </c>
      <c r="I66" s="17">
        <f t="shared" si="3"/>
        <v>0</v>
      </c>
    </row>
    <row r="67" spans="2:9" ht="12.75">
      <c r="B67" s="6">
        <v>22</v>
      </c>
      <c r="C67" s="15" t="s">
        <v>59</v>
      </c>
      <c r="D67" s="16">
        <f t="shared" si="3"/>
        <v>0</v>
      </c>
      <c r="E67" s="17">
        <f t="shared" si="3"/>
        <v>0</v>
      </c>
      <c r="F67" s="17">
        <f t="shared" si="3"/>
        <v>0</v>
      </c>
      <c r="G67" s="17">
        <f t="shared" si="3"/>
        <v>0</v>
      </c>
      <c r="H67" s="17">
        <f t="shared" si="3"/>
        <v>0</v>
      </c>
      <c r="I67" s="17">
        <f t="shared" si="3"/>
        <v>0</v>
      </c>
    </row>
    <row r="68" spans="2:9" ht="12.75">
      <c r="B68" s="6">
        <v>23</v>
      </c>
      <c r="C68" s="15" t="s">
        <v>19</v>
      </c>
      <c r="D68" s="16">
        <f t="shared" si="3"/>
        <v>0</v>
      </c>
      <c r="E68" s="17">
        <f t="shared" si="3"/>
        <v>0</v>
      </c>
      <c r="F68" s="17">
        <f t="shared" si="3"/>
        <v>0</v>
      </c>
      <c r="G68" s="17">
        <f t="shared" si="3"/>
        <v>0</v>
      </c>
      <c r="H68" s="17">
        <f t="shared" si="3"/>
        <v>0</v>
      </c>
      <c r="I68" s="17">
        <f t="shared" si="3"/>
        <v>0</v>
      </c>
    </row>
    <row r="69" spans="2:9" ht="12.75">
      <c r="B69" s="6">
        <v>24</v>
      </c>
      <c r="C69" s="15" t="s">
        <v>20</v>
      </c>
      <c r="D69" s="16">
        <f t="shared" si="3"/>
        <v>0</v>
      </c>
      <c r="E69" s="17">
        <f t="shared" si="3"/>
        <v>0</v>
      </c>
      <c r="F69" s="17">
        <f t="shared" si="3"/>
        <v>0</v>
      </c>
      <c r="G69" s="17">
        <f t="shared" si="3"/>
        <v>0</v>
      </c>
      <c r="H69" s="17">
        <f t="shared" si="3"/>
        <v>0</v>
      </c>
      <c r="I69" s="17">
        <f t="shared" si="3"/>
        <v>0</v>
      </c>
    </row>
    <row r="70" spans="2:9" ht="12.75">
      <c r="B70" s="6">
        <v>25</v>
      </c>
      <c r="C70" s="15" t="s">
        <v>21</v>
      </c>
      <c r="D70" s="16">
        <f t="shared" si="3"/>
        <v>3586.4552276947343</v>
      </c>
      <c r="E70" s="17">
        <f t="shared" si="3"/>
        <v>9974.47935568806</v>
      </c>
      <c r="F70" s="17">
        <f t="shared" si="3"/>
        <v>702.830901021632</v>
      </c>
      <c r="G70" s="17">
        <f t="shared" si="3"/>
        <v>-2104.1281691860527</v>
      </c>
      <c r="H70" s="17">
        <f t="shared" si="3"/>
        <v>-26019.262974777113</v>
      </c>
      <c r="I70" s="17">
        <f t="shared" si="3"/>
        <v>0</v>
      </c>
    </row>
    <row r="71" spans="2:9" ht="12.75">
      <c r="B71" s="6">
        <v>26</v>
      </c>
      <c r="C71" s="15" t="s">
        <v>22</v>
      </c>
      <c r="D71" s="16">
        <f t="shared" si="3"/>
        <v>0</v>
      </c>
      <c r="E71" s="17">
        <f t="shared" si="3"/>
        <v>0</v>
      </c>
      <c r="F71" s="17">
        <f t="shared" si="3"/>
        <v>0</v>
      </c>
      <c r="G71" s="17">
        <f t="shared" si="3"/>
        <v>0</v>
      </c>
      <c r="H71" s="17">
        <f t="shared" si="3"/>
        <v>0</v>
      </c>
      <c r="I71" s="17">
        <f t="shared" si="3"/>
        <v>0</v>
      </c>
    </row>
    <row r="72" spans="2:9" ht="12.75">
      <c r="B72" s="6">
        <v>27</v>
      </c>
      <c r="C72" s="15" t="s">
        <v>23</v>
      </c>
      <c r="D72" s="16">
        <f t="shared" si="3"/>
        <v>-25.87393036595867</v>
      </c>
      <c r="E72" s="17">
        <f t="shared" si="3"/>
        <v>-83.19618069968261</v>
      </c>
      <c r="F72" s="17">
        <f t="shared" si="3"/>
        <v>304.83860743129077</v>
      </c>
      <c r="G72" s="17">
        <f t="shared" si="3"/>
        <v>24.493163865234045</v>
      </c>
      <c r="H72" s="17">
        <f t="shared" si="3"/>
        <v>122.60717262057419</v>
      </c>
      <c r="I72" s="17">
        <f t="shared" si="3"/>
        <v>0</v>
      </c>
    </row>
    <row r="73" spans="2:9" ht="12.75">
      <c r="B73" s="6">
        <v>28</v>
      </c>
      <c r="C73" s="15" t="s">
        <v>24</v>
      </c>
      <c r="D73" s="16">
        <f t="shared" si="3"/>
        <v>0</v>
      </c>
      <c r="E73" s="17">
        <f t="shared" si="3"/>
        <v>0</v>
      </c>
      <c r="F73" s="17">
        <f t="shared" si="3"/>
        <v>0</v>
      </c>
      <c r="G73" s="17">
        <f t="shared" si="3"/>
        <v>0</v>
      </c>
      <c r="H73" s="17">
        <f t="shared" si="3"/>
        <v>0</v>
      </c>
      <c r="I73" s="17">
        <f t="shared" si="3"/>
        <v>0</v>
      </c>
    </row>
    <row r="74" spans="2:9" ht="12.75">
      <c r="B74" s="6">
        <v>29</v>
      </c>
      <c r="C74" s="15" t="s">
        <v>25</v>
      </c>
      <c r="D74" s="16">
        <f t="shared" si="3"/>
        <v>0</v>
      </c>
      <c r="E74" s="17">
        <f t="shared" si="3"/>
        <v>0</v>
      </c>
      <c r="F74" s="17">
        <f t="shared" si="3"/>
        <v>0</v>
      </c>
      <c r="G74" s="17">
        <f t="shared" si="3"/>
        <v>0</v>
      </c>
      <c r="H74" s="17">
        <f t="shared" si="3"/>
        <v>-16799.52707777646</v>
      </c>
      <c r="I74" s="17">
        <f t="shared" si="3"/>
        <v>0</v>
      </c>
    </row>
    <row r="75" spans="2:9" ht="12.75">
      <c r="B75" s="7">
        <v>30</v>
      </c>
      <c r="C75" s="18" t="s">
        <v>26</v>
      </c>
      <c r="D75" s="19">
        <f t="shared" si="3"/>
        <v>0</v>
      </c>
      <c r="E75" s="20">
        <f t="shared" si="3"/>
        <v>0</v>
      </c>
      <c r="F75" s="20">
        <f t="shared" si="3"/>
        <v>0</v>
      </c>
      <c r="G75" s="20">
        <f t="shared" si="3"/>
        <v>0</v>
      </c>
      <c r="H75" s="20">
        <f t="shared" si="3"/>
        <v>0</v>
      </c>
      <c r="I75" s="20">
        <f t="shared" si="3"/>
        <v>0</v>
      </c>
    </row>
    <row r="76" spans="2:9" ht="12.75">
      <c r="B76" s="9" t="s">
        <v>28</v>
      </c>
      <c r="C76" s="35"/>
      <c r="D76" s="29">
        <f aca="true" t="shared" si="4" ref="D76:I76">SUM(D46:D75)</f>
        <v>5.3717030823463574E-12</v>
      </c>
      <c r="E76" s="30">
        <f t="shared" si="4"/>
        <v>7.034373084024992E-12</v>
      </c>
      <c r="F76" s="30">
        <f t="shared" si="4"/>
        <v>-1.5859313862165436E-11</v>
      </c>
      <c r="G76" s="30">
        <f t="shared" si="4"/>
        <v>-6.465938895416912E-13</v>
      </c>
      <c r="H76" s="30">
        <f t="shared" si="4"/>
        <v>-1.0913936421275139E-11</v>
      </c>
      <c r="I76" s="30">
        <f t="shared" si="4"/>
        <v>0</v>
      </c>
    </row>
    <row r="79" ht="12.75">
      <c r="B79" s="4" t="s">
        <v>87</v>
      </c>
    </row>
    <row r="80" spans="2:4" ht="12.75">
      <c r="B80" s="8" t="s">
        <v>29</v>
      </c>
      <c r="C80" s="9"/>
      <c r="D80" s="53"/>
    </row>
    <row r="81" spans="2:4" ht="12.75">
      <c r="B81" s="5">
        <v>1</v>
      </c>
      <c r="C81" s="12" t="s">
        <v>0</v>
      </c>
      <c r="D81" s="64">
        <f>SUM(D46:I46)</f>
        <v>0</v>
      </c>
    </row>
    <row r="82" spans="2:4" ht="12.75">
      <c r="B82" s="6">
        <v>2</v>
      </c>
      <c r="C82" s="15" t="s">
        <v>1</v>
      </c>
      <c r="D82" s="65">
        <f aca="true" t="shared" si="5" ref="D82:D110">SUM(D47:I47)</f>
        <v>0</v>
      </c>
    </row>
    <row r="83" spans="2:4" ht="12.75">
      <c r="B83" s="6">
        <v>3</v>
      </c>
      <c r="C83" s="15" t="s">
        <v>2</v>
      </c>
      <c r="D83" s="65">
        <f t="shared" si="5"/>
        <v>0</v>
      </c>
    </row>
    <row r="84" spans="2:4" ht="12.75">
      <c r="B84" s="6">
        <v>4</v>
      </c>
      <c r="C84" s="15" t="s">
        <v>3</v>
      </c>
      <c r="D84" s="65">
        <f t="shared" si="5"/>
        <v>0</v>
      </c>
    </row>
    <row r="85" spans="2:4" ht="12.75">
      <c r="B85" s="6">
        <v>5</v>
      </c>
      <c r="C85" s="15" t="s">
        <v>27</v>
      </c>
      <c r="D85" s="65">
        <f t="shared" si="5"/>
        <v>-94895.78745200309</v>
      </c>
    </row>
    <row r="86" spans="2:4" ht="12.75">
      <c r="B86" s="6">
        <v>6</v>
      </c>
      <c r="C86" s="15" t="s">
        <v>58</v>
      </c>
      <c r="D86" s="65">
        <f t="shared" si="5"/>
        <v>0</v>
      </c>
    </row>
    <row r="87" spans="2:4" ht="12.75">
      <c r="B87" s="6">
        <v>7</v>
      </c>
      <c r="C87" s="15" t="s">
        <v>4</v>
      </c>
      <c r="D87" s="65">
        <f t="shared" si="5"/>
        <v>27364.055486037825</v>
      </c>
    </row>
    <row r="88" spans="2:4" ht="12.75">
      <c r="B88" s="6">
        <v>8</v>
      </c>
      <c r="C88" s="15" t="s">
        <v>5</v>
      </c>
      <c r="D88" s="65">
        <f t="shared" si="5"/>
        <v>25348.651570548373</v>
      </c>
    </row>
    <row r="89" spans="2:4" ht="12.75">
      <c r="B89" s="6">
        <v>9</v>
      </c>
      <c r="C89" s="15" t="s">
        <v>6</v>
      </c>
      <c r="D89" s="65">
        <f t="shared" si="5"/>
        <v>0</v>
      </c>
    </row>
    <row r="90" spans="2:4" ht="12.75">
      <c r="B90" s="6">
        <v>10</v>
      </c>
      <c r="C90" s="15" t="s">
        <v>7</v>
      </c>
      <c r="D90" s="65">
        <f t="shared" si="5"/>
        <v>0</v>
      </c>
    </row>
    <row r="91" spans="2:4" ht="12.75">
      <c r="B91" s="6">
        <v>11</v>
      </c>
      <c r="C91" s="15" t="s">
        <v>8</v>
      </c>
      <c r="D91" s="65">
        <f t="shared" si="5"/>
        <v>41852.71334296804</v>
      </c>
    </row>
    <row r="92" spans="2:4" ht="12.75">
      <c r="B92" s="6">
        <v>12</v>
      </c>
      <c r="C92" s="15" t="s">
        <v>9</v>
      </c>
      <c r="D92" s="65">
        <f t="shared" si="5"/>
        <v>30734.06275469353</v>
      </c>
    </row>
    <row r="93" spans="2:4" ht="12.75">
      <c r="B93" s="6">
        <v>13</v>
      </c>
      <c r="C93" s="15" t="s">
        <v>10</v>
      </c>
      <c r="D93" s="65">
        <f t="shared" si="5"/>
        <v>-87.4117977609454</v>
      </c>
    </row>
    <row r="94" spans="2:4" ht="12.75">
      <c r="B94" s="6">
        <v>14</v>
      </c>
      <c r="C94" s="15" t="s">
        <v>11</v>
      </c>
      <c r="D94" s="65">
        <f t="shared" si="5"/>
        <v>0</v>
      </c>
    </row>
    <row r="95" spans="2:4" ht="12.75">
      <c r="B95" s="6">
        <v>15</v>
      </c>
      <c r="C95" s="15" t="s">
        <v>12</v>
      </c>
      <c r="D95" s="65">
        <f t="shared" si="5"/>
        <v>0</v>
      </c>
    </row>
    <row r="96" spans="2:4" ht="12.75">
      <c r="B96" s="6">
        <v>16</v>
      </c>
      <c r="C96" s="15" t="s">
        <v>13</v>
      </c>
      <c r="D96" s="65">
        <f t="shared" si="5"/>
        <v>0</v>
      </c>
    </row>
    <row r="97" spans="2:4" ht="12.75">
      <c r="B97" s="6">
        <v>17</v>
      </c>
      <c r="C97" s="15" t="s">
        <v>14</v>
      </c>
      <c r="D97" s="65">
        <f t="shared" si="5"/>
        <v>0</v>
      </c>
    </row>
    <row r="98" spans="2:4" ht="12.75">
      <c r="B98" s="6">
        <v>18</v>
      </c>
      <c r="C98" s="15" t="s">
        <v>15</v>
      </c>
      <c r="D98" s="65">
        <f t="shared" si="5"/>
        <v>0</v>
      </c>
    </row>
    <row r="99" spans="2:4" ht="12.75">
      <c r="B99" s="6">
        <v>19</v>
      </c>
      <c r="C99" s="15" t="s">
        <v>16</v>
      </c>
      <c r="D99" s="65">
        <f t="shared" si="5"/>
        <v>0</v>
      </c>
    </row>
    <row r="100" spans="2:4" ht="12.75">
      <c r="B100" s="6">
        <v>20</v>
      </c>
      <c r="C100" s="15" t="s">
        <v>17</v>
      </c>
      <c r="D100" s="65">
        <f t="shared" si="5"/>
        <v>0</v>
      </c>
    </row>
    <row r="101" spans="2:4" ht="12.75">
      <c r="B101" s="6">
        <v>21</v>
      </c>
      <c r="C101" s="15" t="s">
        <v>18</v>
      </c>
      <c r="D101" s="65">
        <f t="shared" si="5"/>
        <v>0</v>
      </c>
    </row>
    <row r="102" spans="2:4" ht="12.75">
      <c r="B102" s="6">
        <v>22</v>
      </c>
      <c r="C102" s="15" t="s">
        <v>59</v>
      </c>
      <c r="D102" s="65">
        <f t="shared" si="5"/>
        <v>0</v>
      </c>
    </row>
    <row r="103" spans="2:4" ht="12.75">
      <c r="B103" s="6">
        <v>23</v>
      </c>
      <c r="C103" s="15" t="s">
        <v>19</v>
      </c>
      <c r="D103" s="65">
        <f t="shared" si="5"/>
        <v>0</v>
      </c>
    </row>
    <row r="104" spans="2:4" ht="12.75">
      <c r="B104" s="6">
        <v>24</v>
      </c>
      <c r="C104" s="15" t="s">
        <v>20</v>
      </c>
      <c r="D104" s="65">
        <f t="shared" si="5"/>
        <v>0</v>
      </c>
    </row>
    <row r="105" spans="2:4" ht="12.75">
      <c r="B105" s="6">
        <v>25</v>
      </c>
      <c r="C105" s="15" t="s">
        <v>21</v>
      </c>
      <c r="D105" s="65">
        <f t="shared" si="5"/>
        <v>-13859.62565955874</v>
      </c>
    </row>
    <row r="106" spans="2:4" ht="12.75">
      <c r="B106" s="6">
        <v>26</v>
      </c>
      <c r="C106" s="15" t="s">
        <v>22</v>
      </c>
      <c r="D106" s="65">
        <f t="shared" si="5"/>
        <v>0</v>
      </c>
    </row>
    <row r="107" spans="2:4" ht="12.75">
      <c r="B107" s="6">
        <v>27</v>
      </c>
      <c r="C107" s="15" t="s">
        <v>23</v>
      </c>
      <c r="D107" s="65">
        <f t="shared" si="5"/>
        <v>342.8688328514577</v>
      </c>
    </row>
    <row r="108" spans="2:4" ht="12.75">
      <c r="B108" s="6">
        <v>28</v>
      </c>
      <c r="C108" s="15" t="s">
        <v>24</v>
      </c>
      <c r="D108" s="65">
        <f t="shared" si="5"/>
        <v>0</v>
      </c>
    </row>
    <row r="109" spans="2:4" ht="12.75">
      <c r="B109" s="6">
        <v>29</v>
      </c>
      <c r="C109" s="15" t="s">
        <v>25</v>
      </c>
      <c r="D109" s="65">
        <f t="shared" si="5"/>
        <v>-16799.52707777646</v>
      </c>
    </row>
    <row r="110" spans="2:4" ht="12.75">
      <c r="B110" s="7">
        <v>30</v>
      </c>
      <c r="C110" s="18" t="s">
        <v>26</v>
      </c>
      <c r="D110" s="66">
        <f t="shared" si="5"/>
        <v>0</v>
      </c>
    </row>
    <row r="111" spans="2:4" ht="12.75">
      <c r="B111" s="9" t="s">
        <v>28</v>
      </c>
      <c r="C111" s="35"/>
      <c r="D111" s="67">
        <f>SUM(D81:D110)</f>
        <v>-1.4551915228366852E-11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8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.421875" style="3" customWidth="1"/>
    <col min="3" max="3" width="18.7109375" style="3" customWidth="1"/>
    <col min="4" max="10" width="15.00390625" style="3" customWidth="1"/>
    <col min="11" max="11" width="14.00390625" style="3" customWidth="1"/>
    <col min="12" max="12" width="15.8515625" style="3" customWidth="1"/>
    <col min="13" max="13" width="13.28125" style="3" customWidth="1"/>
    <col min="14" max="15" width="13.28125" style="3" bestFit="1" customWidth="1"/>
    <col min="16" max="16" width="12.8515625" style="3" bestFit="1" customWidth="1"/>
    <col min="17" max="16384" width="11.421875" style="3" customWidth="1"/>
  </cols>
  <sheetData>
    <row r="2" ht="12.75">
      <c r="B2" s="4" t="s">
        <v>89</v>
      </c>
    </row>
    <row r="5" s="2" customFormat="1" ht="12.75">
      <c r="B5" s="43" t="s">
        <v>64</v>
      </c>
    </row>
    <row r="6" spans="2:15" s="2" customFormat="1" ht="12.75">
      <c r="B6" s="8" t="s">
        <v>29</v>
      </c>
      <c r="C6" s="9"/>
      <c r="D6" s="27">
        <v>42736</v>
      </c>
      <c r="E6" s="28">
        <v>42767</v>
      </c>
      <c r="F6" s="28">
        <v>42795</v>
      </c>
      <c r="G6" s="28">
        <v>42826</v>
      </c>
      <c r="H6" s="28">
        <v>42856</v>
      </c>
      <c r="I6" s="28">
        <v>42887</v>
      </c>
      <c r="J6" s="3"/>
      <c r="K6" s="3"/>
      <c r="L6" s="3"/>
      <c r="M6" s="3"/>
      <c r="N6" s="3"/>
      <c r="O6" s="3"/>
    </row>
    <row r="7" spans="2:15" s="2" customFormat="1" ht="12.75">
      <c r="B7" s="5">
        <v>1</v>
      </c>
      <c r="C7" s="12" t="s">
        <v>0</v>
      </c>
      <c r="D7" s="16">
        <f>VLOOKUP($C7,'[2]Resumen Total SIC-SING'!$B$4:$U$37,MATCH(D$6,'[2]Resumen Total SIC-SING'!$B$3:$U$3,0),0)</f>
        <v>106595706.68375306</v>
      </c>
      <c r="E7" s="17">
        <f>VLOOKUP($C7,'[2]Resumen Total SIC-SING'!$B$4:$U$37,MATCH(E$6,'[2]Resumen Total SIC-SING'!$B$3:$U$3,0),0)</f>
        <v>83330166.02555424</v>
      </c>
      <c r="F7" s="17">
        <f>VLOOKUP($C7,'[2]Resumen Total SIC-SING'!$B$4:$U$37,MATCH(F$6,'[2]Resumen Total SIC-SING'!$B$3:$U$3,0),0)</f>
        <v>114429186.22312632</v>
      </c>
      <c r="G7" s="17">
        <f>VLOOKUP($C7,'[2]Resumen Total SIC-SING'!$B$4:$U$37,MATCH(G$6,'[2]Resumen Total SIC-SING'!$B$3:$U$3,0),0)</f>
        <v>115659714.30231193</v>
      </c>
      <c r="H7" s="17">
        <f>VLOOKUP($C7,'[2]Resumen Total SIC-SING'!$B$4:$U$37,MATCH(H$6,'[2]Resumen Total SIC-SING'!$B$3:$U$3,0),0)</f>
        <v>78484351.19673097</v>
      </c>
      <c r="I7" s="17">
        <f>VLOOKUP($C7,'[2]Resumen Total SIC-SING'!$B$4:$U$37,MATCH(I$6,'[2]Resumen Total SIC-SING'!$B$3:$U$3,0),0)</f>
        <v>59579840.62762992</v>
      </c>
      <c r="J7" s="3"/>
      <c r="K7" s="3"/>
      <c r="L7" s="3"/>
      <c r="M7" s="3"/>
      <c r="N7" s="3"/>
      <c r="O7" s="3"/>
    </row>
    <row r="8" spans="2:15" s="2" customFormat="1" ht="12.75">
      <c r="B8" s="6">
        <v>2</v>
      </c>
      <c r="C8" s="15" t="s">
        <v>1</v>
      </c>
      <c r="D8" s="16">
        <f>VLOOKUP($C8,'[2]Resumen Total SIC-SING'!$B$4:$U$37,MATCH(D$6,'[2]Resumen Total SIC-SING'!$B$3:$U$3,0),0)</f>
        <v>13324000.315380635</v>
      </c>
      <c r="E8" s="17">
        <f>VLOOKUP($C8,'[2]Resumen Total SIC-SING'!$B$4:$U$37,MATCH(E$6,'[2]Resumen Total SIC-SING'!$B$3:$U$3,0),0)</f>
        <v>13131994.046503838</v>
      </c>
      <c r="F8" s="17">
        <f>VLOOKUP($C8,'[2]Resumen Total SIC-SING'!$B$4:$U$37,MATCH(F$6,'[2]Resumen Total SIC-SING'!$B$3:$U$3,0),0)</f>
        <v>13157306.91735162</v>
      </c>
      <c r="G8" s="17">
        <f>VLOOKUP($C8,'[2]Resumen Total SIC-SING'!$B$4:$U$37,MATCH(G$6,'[2]Resumen Total SIC-SING'!$B$3:$U$3,0),0)</f>
        <v>10052965.252925823</v>
      </c>
      <c r="H8" s="17">
        <f>VLOOKUP($C8,'[2]Resumen Total SIC-SING'!$B$4:$U$37,MATCH(H$6,'[2]Resumen Total SIC-SING'!$B$3:$U$3,0),0)</f>
        <v>10279319.745269433</v>
      </c>
      <c r="I8" s="17">
        <f>VLOOKUP($C8,'[2]Resumen Total SIC-SING'!$B$4:$U$37,MATCH(I$6,'[2]Resumen Total SIC-SING'!$B$3:$U$3,0),0)</f>
        <v>11823118.221535906</v>
      </c>
      <c r="J8" s="3"/>
      <c r="K8" s="3"/>
      <c r="L8" s="3"/>
      <c r="M8" s="3"/>
      <c r="N8" s="3"/>
      <c r="O8" s="3"/>
    </row>
    <row r="9" spans="2:15" s="2" customFormat="1" ht="12.75">
      <c r="B9" s="6">
        <v>3</v>
      </c>
      <c r="C9" s="15" t="s">
        <v>2</v>
      </c>
      <c r="D9" s="16">
        <f>VLOOKUP($C9,'[2]Resumen Total SIC-SING'!$B$4:$U$37,MATCH(D$6,'[2]Resumen Total SIC-SING'!$B$3:$U$3,0),0)</f>
        <v>58362399.35821917</v>
      </c>
      <c r="E9" s="17">
        <f>VLOOKUP($C9,'[2]Resumen Total SIC-SING'!$B$4:$U$37,MATCH(E$6,'[2]Resumen Total SIC-SING'!$B$3:$U$3,0),0)</f>
        <v>59437918.967527665</v>
      </c>
      <c r="F9" s="17">
        <f>VLOOKUP($C9,'[2]Resumen Total SIC-SING'!$B$4:$U$37,MATCH(F$6,'[2]Resumen Total SIC-SING'!$B$3:$U$3,0),0)</f>
        <v>59697411.621531725</v>
      </c>
      <c r="G9" s="17">
        <f>VLOOKUP($C9,'[2]Resumen Total SIC-SING'!$B$4:$U$37,MATCH(G$6,'[2]Resumen Total SIC-SING'!$B$3:$U$3,0),0)</f>
        <v>59780093.48480901</v>
      </c>
      <c r="H9" s="17">
        <f>VLOOKUP($C9,'[2]Resumen Total SIC-SING'!$B$4:$U$37,MATCH(H$6,'[2]Resumen Total SIC-SING'!$B$3:$U$3,0),0)</f>
        <v>63303888.46842883</v>
      </c>
      <c r="I9" s="17">
        <f>VLOOKUP($C9,'[2]Resumen Total SIC-SING'!$B$4:$U$37,MATCH(I$6,'[2]Resumen Total SIC-SING'!$B$3:$U$3,0),0)</f>
        <v>69907817.81730147</v>
      </c>
      <c r="J9" s="3"/>
      <c r="K9" s="3"/>
      <c r="L9" s="3"/>
      <c r="M9" s="3"/>
      <c r="N9" s="3"/>
      <c r="O9" s="3"/>
    </row>
    <row r="10" spans="2:15" s="2" customFormat="1" ht="12.75">
      <c r="B10" s="6">
        <v>4</v>
      </c>
      <c r="C10" s="15" t="s">
        <v>3</v>
      </c>
      <c r="D10" s="16">
        <f>VLOOKUP($C10,'[2]Resumen Total SIC-SING'!$B$4:$U$37,MATCH(D$6,'[2]Resumen Total SIC-SING'!$B$3:$U$3,0),0)</f>
        <v>-18632715.281770974</v>
      </c>
      <c r="E10" s="17">
        <f>VLOOKUP($C10,'[2]Resumen Total SIC-SING'!$B$4:$U$37,MATCH(E$6,'[2]Resumen Total SIC-SING'!$B$3:$U$3,0),0)</f>
        <v>-18571322.9195039</v>
      </c>
      <c r="F10" s="17">
        <f>VLOOKUP($C10,'[2]Resumen Total SIC-SING'!$B$4:$U$37,MATCH(F$6,'[2]Resumen Total SIC-SING'!$B$3:$U$3,0),0)</f>
        <v>-16248625.26326634</v>
      </c>
      <c r="G10" s="17">
        <f>VLOOKUP($C10,'[2]Resumen Total SIC-SING'!$B$4:$U$37,MATCH(G$6,'[2]Resumen Total SIC-SING'!$B$3:$U$3,0),0)</f>
        <v>-17288555.887377754</v>
      </c>
      <c r="H10" s="17">
        <f>VLOOKUP($C10,'[2]Resumen Total SIC-SING'!$B$4:$U$37,MATCH(H$6,'[2]Resumen Total SIC-SING'!$B$3:$U$3,0),0)</f>
        <v>-15631378.66141028</v>
      </c>
      <c r="I10" s="17">
        <f>VLOOKUP($C10,'[2]Resumen Total SIC-SING'!$B$4:$U$37,MATCH(I$6,'[2]Resumen Total SIC-SING'!$B$3:$U$3,0),0)</f>
        <v>-17135064.021674924</v>
      </c>
      <c r="J10" s="3"/>
      <c r="K10" s="3"/>
      <c r="L10" s="3"/>
      <c r="M10" s="3"/>
      <c r="N10" s="3"/>
      <c r="O10" s="3"/>
    </row>
    <row r="11" spans="2:15" s="2" customFormat="1" ht="12.75">
      <c r="B11" s="6">
        <v>5</v>
      </c>
      <c r="C11" s="15" t="s">
        <v>27</v>
      </c>
      <c r="D11" s="16">
        <f>VLOOKUP($C11,'[2]Resumen Total SIC-SING'!$B$4:$U$37,MATCH(D$6,'[2]Resumen Total SIC-SING'!$B$3:$U$3,0),0)</f>
        <v>-8475114392.358433</v>
      </c>
      <c r="E11" s="17">
        <f>VLOOKUP($C11,'[2]Resumen Total SIC-SING'!$B$4:$U$37,MATCH(E$6,'[2]Resumen Total SIC-SING'!$B$3:$U$3,0),0)</f>
        <v>-8395801753.9226885</v>
      </c>
      <c r="F11" s="17">
        <f>VLOOKUP($C11,'[2]Resumen Total SIC-SING'!$B$4:$U$37,MATCH(F$6,'[2]Resumen Total SIC-SING'!$B$3:$U$3,0),0)</f>
        <v>-8343046618.183467</v>
      </c>
      <c r="G11" s="17">
        <f>VLOOKUP($C11,'[2]Resumen Total SIC-SING'!$B$4:$U$37,MATCH(G$6,'[2]Resumen Total SIC-SING'!$B$3:$U$3,0),0)</f>
        <v>-8167080037.168861</v>
      </c>
      <c r="H11" s="17">
        <f>VLOOKUP($C11,'[2]Resumen Total SIC-SING'!$B$4:$U$37,MATCH(H$6,'[2]Resumen Total SIC-SING'!$B$3:$U$3,0),0)</f>
        <v>-8119832752.264268</v>
      </c>
      <c r="I11" s="17">
        <f>VLOOKUP($C11,'[2]Resumen Total SIC-SING'!$B$4:$U$37,MATCH(I$6,'[2]Resumen Total SIC-SING'!$B$3:$U$3,0),0)</f>
        <v>-8545306470.564559</v>
      </c>
      <c r="J11" s="3"/>
      <c r="K11" s="3"/>
      <c r="L11" s="3"/>
      <c r="M11" s="3"/>
      <c r="N11" s="3"/>
      <c r="O11" s="3"/>
    </row>
    <row r="12" spans="2:15" s="2" customFormat="1" ht="12.75">
      <c r="B12" s="6">
        <v>6</v>
      </c>
      <c r="C12" s="15" t="s">
        <v>58</v>
      </c>
      <c r="D12" s="16">
        <f>VLOOKUP($C12,'[2]Resumen Total SIC-SING'!$B$4:$U$37,MATCH(D$6,'[2]Resumen Total SIC-SING'!$B$3:$U$3,0),0)</f>
        <v>-5933357.386409859</v>
      </c>
      <c r="E12" s="17">
        <f>VLOOKUP($C12,'[2]Resumen Total SIC-SING'!$B$4:$U$37,MATCH(E$6,'[2]Resumen Total SIC-SING'!$B$3:$U$3,0),0)</f>
        <v>-5549234.526531097</v>
      </c>
      <c r="F12" s="17">
        <f>VLOOKUP($C12,'[2]Resumen Total SIC-SING'!$B$4:$U$37,MATCH(F$6,'[2]Resumen Total SIC-SING'!$B$3:$U$3,0),0)</f>
        <v>-5575133.393063255</v>
      </c>
      <c r="G12" s="17">
        <f>VLOOKUP($C12,'[2]Resumen Total SIC-SING'!$B$4:$U$37,MATCH(G$6,'[2]Resumen Total SIC-SING'!$B$3:$U$3,0),0)</f>
        <v>-5556060.5997361755</v>
      </c>
      <c r="H12" s="17">
        <f>VLOOKUP($C12,'[2]Resumen Total SIC-SING'!$B$4:$U$37,MATCH(H$6,'[2]Resumen Total SIC-SING'!$B$3:$U$3,0),0)</f>
        <v>-5763301.284655717</v>
      </c>
      <c r="I12" s="17">
        <f>VLOOKUP($C12,'[2]Resumen Total SIC-SING'!$B$4:$U$37,MATCH(I$6,'[2]Resumen Total SIC-SING'!$B$3:$U$3,0),0)</f>
        <v>-5345459.411993043</v>
      </c>
      <c r="J12" s="3"/>
      <c r="K12" s="3"/>
      <c r="L12" s="3"/>
      <c r="M12" s="3"/>
      <c r="N12" s="3"/>
      <c r="O12" s="3"/>
    </row>
    <row r="13" spans="2:15" s="2" customFormat="1" ht="12.75">
      <c r="B13" s="6">
        <v>7</v>
      </c>
      <c r="C13" s="15" t="s">
        <v>4</v>
      </c>
      <c r="D13" s="16">
        <f>VLOOKUP($C13,'[2]Resumen Total SIC-SING'!$B$4:$U$37,MATCH(D$6,'[2]Resumen Total SIC-SING'!$B$3:$U$3,0),0)</f>
        <v>8875647.697635526</v>
      </c>
      <c r="E13" s="17">
        <f>VLOOKUP($C13,'[2]Resumen Total SIC-SING'!$B$4:$U$37,MATCH(E$6,'[2]Resumen Total SIC-SING'!$B$3:$U$3,0),0)</f>
        <v>8884062.511672206</v>
      </c>
      <c r="F13" s="17">
        <f>VLOOKUP($C13,'[2]Resumen Total SIC-SING'!$B$4:$U$37,MATCH(F$6,'[2]Resumen Total SIC-SING'!$B$3:$U$3,0),0)</f>
        <v>8008612.905858091</v>
      </c>
      <c r="G13" s="17">
        <f>VLOOKUP($C13,'[2]Resumen Total SIC-SING'!$B$4:$U$37,MATCH(G$6,'[2]Resumen Total SIC-SING'!$B$3:$U$3,0),0)</f>
        <v>5731031.410752256</v>
      </c>
      <c r="H13" s="17">
        <f>VLOOKUP($C13,'[2]Resumen Total SIC-SING'!$B$4:$U$37,MATCH(H$6,'[2]Resumen Total SIC-SING'!$B$3:$U$3,0),0)</f>
        <v>6890625.023650912</v>
      </c>
      <c r="I13" s="17">
        <f>VLOOKUP($C13,'[2]Resumen Total SIC-SING'!$B$4:$U$37,MATCH(I$6,'[2]Resumen Total SIC-SING'!$B$3:$U$3,0),0)</f>
        <v>6892964.39142457</v>
      </c>
      <c r="J13" s="3"/>
      <c r="K13" s="3"/>
      <c r="L13" s="3"/>
      <c r="M13" s="3"/>
      <c r="N13" s="3"/>
      <c r="O13" s="3"/>
    </row>
    <row r="14" spans="2:15" s="2" customFormat="1" ht="12.75">
      <c r="B14" s="6">
        <v>8</v>
      </c>
      <c r="C14" s="15" t="s">
        <v>5</v>
      </c>
      <c r="D14" s="16">
        <f>VLOOKUP($C14,'[2]Resumen Total SIC-SING'!$B$4:$U$37,MATCH(D$6,'[2]Resumen Total SIC-SING'!$B$3:$U$3,0),0)</f>
        <v>1005955246.8542374</v>
      </c>
      <c r="E14" s="17">
        <f>VLOOKUP($C14,'[2]Resumen Total SIC-SING'!$B$4:$U$37,MATCH(E$6,'[2]Resumen Total SIC-SING'!$B$3:$U$3,0),0)</f>
        <v>1025117640.50797</v>
      </c>
      <c r="F14" s="17">
        <f>VLOOKUP($C14,'[2]Resumen Total SIC-SING'!$B$4:$U$37,MATCH(F$6,'[2]Resumen Total SIC-SING'!$B$3:$U$3,0),0)</f>
        <v>946270422.6075966</v>
      </c>
      <c r="G14" s="17">
        <f>VLOOKUP($C14,'[2]Resumen Total SIC-SING'!$B$4:$U$37,MATCH(G$6,'[2]Resumen Total SIC-SING'!$B$3:$U$3,0),0)</f>
        <v>787482934.981419</v>
      </c>
      <c r="H14" s="17">
        <f>VLOOKUP($C14,'[2]Resumen Total SIC-SING'!$B$4:$U$37,MATCH(H$6,'[2]Resumen Total SIC-SING'!$B$3:$U$3,0),0)</f>
        <v>730185448.8329304</v>
      </c>
      <c r="I14" s="17">
        <f>VLOOKUP($C14,'[2]Resumen Total SIC-SING'!$B$4:$U$37,MATCH(I$6,'[2]Resumen Total SIC-SING'!$B$3:$U$3,0),0)</f>
        <v>677642058.3690027</v>
      </c>
      <c r="J14" s="3"/>
      <c r="K14" s="3"/>
      <c r="L14" s="3"/>
      <c r="M14" s="3"/>
      <c r="N14" s="3"/>
      <c r="O14" s="3"/>
    </row>
    <row r="15" spans="2:15" s="2" customFormat="1" ht="12.75">
      <c r="B15" s="6">
        <v>9</v>
      </c>
      <c r="C15" s="15" t="s">
        <v>6</v>
      </c>
      <c r="D15" s="16">
        <f>VLOOKUP($C15,'[2]Resumen Total SIC-SING'!$B$4:$U$37,MATCH(D$6,'[2]Resumen Total SIC-SING'!$B$3:$U$3,0),0)</f>
        <v>109506261.45472375</v>
      </c>
      <c r="E15" s="17">
        <f>VLOOKUP($C15,'[2]Resumen Total SIC-SING'!$B$4:$U$37,MATCH(E$6,'[2]Resumen Total SIC-SING'!$B$3:$U$3,0),0)</f>
        <v>113256898.56721668</v>
      </c>
      <c r="F15" s="17">
        <f>VLOOKUP($C15,'[2]Resumen Total SIC-SING'!$B$4:$U$37,MATCH(F$6,'[2]Resumen Total SIC-SING'!$B$3:$U$3,0),0)</f>
        <v>107997030.54002409</v>
      </c>
      <c r="G15" s="17">
        <f>VLOOKUP($C15,'[2]Resumen Total SIC-SING'!$B$4:$U$37,MATCH(G$6,'[2]Resumen Total SIC-SING'!$B$3:$U$3,0),0)</f>
        <v>80785016.23917341</v>
      </c>
      <c r="H15" s="17">
        <f>VLOOKUP($C15,'[2]Resumen Total SIC-SING'!$B$4:$U$37,MATCH(H$6,'[2]Resumen Total SIC-SING'!$B$3:$U$3,0),0)</f>
        <v>73509603.51708962</v>
      </c>
      <c r="I15" s="17">
        <f>VLOOKUP($C15,'[2]Resumen Total SIC-SING'!$B$4:$U$37,MATCH(I$6,'[2]Resumen Total SIC-SING'!$B$3:$U$3,0),0)</f>
        <v>67860049.67964204</v>
      </c>
      <c r="J15" s="3"/>
      <c r="K15" s="3"/>
      <c r="L15" s="3"/>
      <c r="M15" s="3"/>
      <c r="N15" s="3"/>
      <c r="O15" s="3"/>
    </row>
    <row r="16" spans="2:15" s="2" customFormat="1" ht="12.75">
      <c r="B16" s="6">
        <v>10</v>
      </c>
      <c r="C16" s="15" t="s">
        <v>7</v>
      </c>
      <c r="D16" s="16">
        <f>VLOOKUP($C16,'[2]Resumen Total SIC-SING'!$B$4:$U$37,MATCH(D$6,'[2]Resumen Total SIC-SING'!$B$3:$U$3,0),0)</f>
        <v>7398710935.160118</v>
      </c>
      <c r="E16" s="17">
        <f>VLOOKUP($C16,'[2]Resumen Total SIC-SING'!$B$4:$U$37,MATCH(E$6,'[2]Resumen Total SIC-SING'!$B$3:$U$3,0),0)</f>
        <v>7170235506.605222</v>
      </c>
      <c r="F16" s="17">
        <f>VLOOKUP($C16,'[2]Resumen Total SIC-SING'!$B$4:$U$37,MATCH(F$6,'[2]Resumen Total SIC-SING'!$B$3:$U$3,0),0)</f>
        <v>7377923658.753175</v>
      </c>
      <c r="G16" s="17">
        <f>VLOOKUP($C16,'[2]Resumen Total SIC-SING'!$B$4:$U$37,MATCH(G$6,'[2]Resumen Total SIC-SING'!$B$3:$U$3,0),0)</f>
        <v>7265126588.696302</v>
      </c>
      <c r="H16" s="17">
        <f>VLOOKUP($C16,'[2]Resumen Total SIC-SING'!$B$4:$U$37,MATCH(H$6,'[2]Resumen Total SIC-SING'!$B$3:$U$3,0),0)</f>
        <v>6659358954.84719</v>
      </c>
      <c r="I16" s="17">
        <f>VLOOKUP($C16,'[2]Resumen Total SIC-SING'!$B$4:$U$37,MATCH(I$6,'[2]Resumen Total SIC-SING'!$B$3:$U$3,0),0)</f>
        <v>7962669370.276398</v>
      </c>
      <c r="J16" s="3"/>
      <c r="K16" s="3"/>
      <c r="L16" s="3"/>
      <c r="M16" s="3"/>
      <c r="N16" s="3"/>
      <c r="O16" s="3"/>
    </row>
    <row r="17" spans="2:15" s="2" customFormat="1" ht="12.75">
      <c r="B17" s="6">
        <v>11</v>
      </c>
      <c r="C17" s="15" t="s">
        <v>8</v>
      </c>
      <c r="D17" s="16">
        <f>VLOOKUP($C17,'[2]Resumen Total SIC-SING'!$B$4:$U$37,MATCH(D$6,'[2]Resumen Total SIC-SING'!$B$3:$U$3,0),0)</f>
        <v>-1089038282.6426604</v>
      </c>
      <c r="E17" s="17">
        <f>VLOOKUP($C17,'[2]Resumen Total SIC-SING'!$B$4:$U$37,MATCH(E$6,'[2]Resumen Total SIC-SING'!$B$3:$U$3,0),0)</f>
        <v>-1094727306.9460738</v>
      </c>
      <c r="F17" s="17">
        <f>VLOOKUP($C17,'[2]Resumen Total SIC-SING'!$B$4:$U$37,MATCH(F$6,'[2]Resumen Total SIC-SING'!$B$3:$U$3,0),0)</f>
        <v>-1044747886.9189937</v>
      </c>
      <c r="G17" s="17">
        <f>VLOOKUP($C17,'[2]Resumen Total SIC-SING'!$B$4:$U$37,MATCH(G$6,'[2]Resumen Total SIC-SING'!$B$3:$U$3,0),0)</f>
        <v>-951145803.8495141</v>
      </c>
      <c r="H17" s="17">
        <f>VLOOKUP($C17,'[2]Resumen Total SIC-SING'!$B$4:$U$37,MATCH(H$6,'[2]Resumen Total SIC-SING'!$B$3:$U$3,0),0)</f>
        <v>-942027917.314531</v>
      </c>
      <c r="I17" s="17">
        <f>VLOOKUP($C17,'[2]Resumen Total SIC-SING'!$B$4:$U$37,MATCH(I$6,'[2]Resumen Total SIC-SING'!$B$3:$U$3,0),0)</f>
        <v>-849912950.570366</v>
      </c>
      <c r="J17" s="3"/>
      <c r="K17" s="3"/>
      <c r="L17" s="3"/>
      <c r="M17" s="3"/>
      <c r="N17" s="3"/>
      <c r="O17" s="3"/>
    </row>
    <row r="18" spans="2:15" s="2" customFormat="1" ht="12.75">
      <c r="B18" s="6">
        <v>12</v>
      </c>
      <c r="C18" s="15" t="s">
        <v>9</v>
      </c>
      <c r="D18" s="16">
        <f>VLOOKUP($C18,'[2]Resumen Total SIC-SING'!$B$4:$U$37,MATCH(D$6,'[2]Resumen Total SIC-SING'!$B$3:$U$3,0),0)</f>
        <v>-253078879.4666313</v>
      </c>
      <c r="E18" s="17">
        <f>VLOOKUP($C18,'[2]Resumen Total SIC-SING'!$B$4:$U$37,MATCH(E$6,'[2]Resumen Total SIC-SING'!$B$3:$U$3,0),0)</f>
        <v>-244440785.66168585</v>
      </c>
      <c r="F18" s="17">
        <f>VLOOKUP($C18,'[2]Resumen Total SIC-SING'!$B$4:$U$37,MATCH(F$6,'[2]Resumen Total SIC-SING'!$B$3:$U$3,0),0)</f>
        <v>-239771511.62932196</v>
      </c>
      <c r="G18" s="17">
        <f>VLOOKUP($C18,'[2]Resumen Total SIC-SING'!$B$4:$U$37,MATCH(G$6,'[2]Resumen Total SIC-SING'!$B$3:$U$3,0),0)</f>
        <v>-239252169.9952703</v>
      </c>
      <c r="H18" s="17">
        <f>VLOOKUP($C18,'[2]Resumen Total SIC-SING'!$B$4:$U$37,MATCH(H$6,'[2]Resumen Total SIC-SING'!$B$3:$U$3,0),0)</f>
        <v>-228337080.63571647</v>
      </c>
      <c r="I18" s="17">
        <f>VLOOKUP($C18,'[2]Resumen Total SIC-SING'!$B$4:$U$37,MATCH(I$6,'[2]Resumen Total SIC-SING'!$B$3:$U$3,0),0)</f>
        <v>-245367919.0045063</v>
      </c>
      <c r="J18" s="3"/>
      <c r="K18" s="3"/>
      <c r="L18" s="3"/>
      <c r="M18" s="3"/>
      <c r="N18" s="3"/>
      <c r="O18" s="3"/>
    </row>
    <row r="19" spans="2:15" s="2" customFormat="1" ht="12.75">
      <c r="B19" s="6">
        <v>13</v>
      </c>
      <c r="C19" s="15" t="s">
        <v>10</v>
      </c>
      <c r="D19" s="16">
        <f>VLOOKUP($C19,'[2]Resumen Total SIC-SING'!$B$4:$U$37,MATCH(D$6,'[2]Resumen Total SIC-SING'!$B$3:$U$3,0),0)</f>
        <v>45739508.941241145</v>
      </c>
      <c r="E19" s="17">
        <f>VLOOKUP($C19,'[2]Resumen Total SIC-SING'!$B$4:$U$37,MATCH(E$6,'[2]Resumen Total SIC-SING'!$B$3:$U$3,0),0)</f>
        <v>49126943.553722054</v>
      </c>
      <c r="F19" s="17">
        <f>VLOOKUP($C19,'[2]Resumen Total SIC-SING'!$B$4:$U$37,MATCH(F$6,'[2]Resumen Total SIC-SING'!$B$3:$U$3,0),0)</f>
        <v>44153282.75118316</v>
      </c>
      <c r="G19" s="17">
        <f>VLOOKUP($C19,'[2]Resumen Total SIC-SING'!$B$4:$U$37,MATCH(G$6,'[2]Resumen Total SIC-SING'!$B$3:$U$3,0),0)</f>
        <v>41441120.9643978</v>
      </c>
      <c r="H19" s="17">
        <f>VLOOKUP($C19,'[2]Resumen Total SIC-SING'!$B$4:$U$37,MATCH(H$6,'[2]Resumen Total SIC-SING'!$B$3:$U$3,0),0)</f>
        <v>33132817.55799029</v>
      </c>
      <c r="I19" s="17">
        <f>VLOOKUP($C19,'[2]Resumen Total SIC-SING'!$B$4:$U$37,MATCH(I$6,'[2]Resumen Total SIC-SING'!$B$3:$U$3,0),0)</f>
        <v>30148222.830867257</v>
      </c>
      <c r="J19" s="3"/>
      <c r="K19" s="3"/>
      <c r="L19" s="3"/>
      <c r="M19" s="3"/>
      <c r="N19" s="3"/>
      <c r="O19" s="3"/>
    </row>
    <row r="20" spans="2:15" s="2" customFormat="1" ht="12.75">
      <c r="B20" s="6">
        <v>14</v>
      </c>
      <c r="C20" s="15" t="s">
        <v>11</v>
      </c>
      <c r="D20" s="16">
        <f>VLOOKUP($C20,'[2]Resumen Total SIC-SING'!$B$4:$U$37,MATCH(D$6,'[2]Resumen Total SIC-SING'!$B$3:$U$3,0),0)</f>
        <v>3603251.1078212224</v>
      </c>
      <c r="E20" s="17">
        <f>VLOOKUP($C20,'[2]Resumen Total SIC-SING'!$B$4:$U$37,MATCH(E$6,'[2]Resumen Total SIC-SING'!$B$3:$U$3,0),0)</f>
        <v>2877170.1474512815</v>
      </c>
      <c r="F20" s="17">
        <f>VLOOKUP($C20,'[2]Resumen Total SIC-SING'!$B$4:$U$37,MATCH(F$6,'[2]Resumen Total SIC-SING'!$B$3:$U$3,0),0)</f>
        <v>3580510.706390446</v>
      </c>
      <c r="G20" s="17">
        <f>VLOOKUP($C20,'[2]Resumen Total SIC-SING'!$B$4:$U$37,MATCH(G$6,'[2]Resumen Total SIC-SING'!$B$3:$U$3,0),0)</f>
        <v>3740824.6696211863</v>
      </c>
      <c r="H20" s="17">
        <f>VLOOKUP($C20,'[2]Resumen Total SIC-SING'!$B$4:$U$37,MATCH(H$6,'[2]Resumen Total SIC-SING'!$B$3:$U$3,0),0)</f>
        <v>4779080.166648835</v>
      </c>
      <c r="I20" s="17">
        <f>VLOOKUP($C20,'[2]Resumen Total SIC-SING'!$B$4:$U$37,MATCH(I$6,'[2]Resumen Total SIC-SING'!$B$3:$U$3,0),0)</f>
        <v>10244509.509895692</v>
      </c>
      <c r="J20" s="3"/>
      <c r="K20" s="3"/>
      <c r="L20" s="3"/>
      <c r="M20" s="3"/>
      <c r="N20" s="3"/>
      <c r="O20" s="3"/>
    </row>
    <row r="21" spans="2:15" s="2" customFormat="1" ht="12.75">
      <c r="B21" s="6">
        <v>15</v>
      </c>
      <c r="C21" s="15" t="s">
        <v>12</v>
      </c>
      <c r="D21" s="16">
        <f>VLOOKUP($C21,'[2]Resumen Total SIC-SING'!$B$4:$U$37,MATCH(D$6,'[2]Resumen Total SIC-SING'!$B$3:$U$3,0),0)</f>
        <v>53920392.7147241</v>
      </c>
      <c r="E21" s="17">
        <f>VLOOKUP($C21,'[2]Resumen Total SIC-SING'!$B$4:$U$37,MATCH(E$6,'[2]Resumen Total SIC-SING'!$B$3:$U$3,0),0)</f>
        <v>49881055.86207053</v>
      </c>
      <c r="F21" s="17">
        <f>VLOOKUP($C21,'[2]Resumen Total SIC-SING'!$B$4:$U$37,MATCH(F$6,'[2]Resumen Total SIC-SING'!$B$3:$U$3,0),0)</f>
        <v>53614060.40560405</v>
      </c>
      <c r="G21" s="17">
        <f>VLOOKUP($C21,'[2]Resumen Total SIC-SING'!$B$4:$U$37,MATCH(G$6,'[2]Resumen Total SIC-SING'!$B$3:$U$3,0),0)</f>
        <v>54011915.174942136</v>
      </c>
      <c r="H21" s="17">
        <f>VLOOKUP($C21,'[2]Resumen Total SIC-SING'!$B$4:$U$37,MATCH(H$6,'[2]Resumen Total SIC-SING'!$B$3:$U$3,0),0)</f>
        <v>56849257.95000225</v>
      </c>
      <c r="I21" s="17">
        <f>VLOOKUP($C21,'[2]Resumen Total SIC-SING'!$B$4:$U$37,MATCH(I$6,'[2]Resumen Total SIC-SING'!$B$3:$U$3,0),0)</f>
        <v>59389414.493960425</v>
      </c>
      <c r="J21" s="3"/>
      <c r="K21" s="3"/>
      <c r="L21" s="3"/>
      <c r="M21" s="3"/>
      <c r="N21" s="3"/>
      <c r="O21" s="3"/>
    </row>
    <row r="22" spans="2:15" s="2" customFormat="1" ht="12.75">
      <c r="B22" s="6">
        <v>16</v>
      </c>
      <c r="C22" s="15" t="s">
        <v>13</v>
      </c>
      <c r="D22" s="16">
        <f>VLOOKUP($C22,'[2]Resumen Total SIC-SING'!$B$4:$U$37,MATCH(D$6,'[2]Resumen Total SIC-SING'!$B$3:$U$3,0),0)</f>
        <v>146439632.49679744</v>
      </c>
      <c r="E22" s="17">
        <f>VLOOKUP($C22,'[2]Resumen Total SIC-SING'!$B$4:$U$37,MATCH(E$6,'[2]Resumen Total SIC-SING'!$B$3:$U$3,0),0)</f>
        <v>165443954.00638554</v>
      </c>
      <c r="F22" s="17">
        <f>VLOOKUP($C22,'[2]Resumen Total SIC-SING'!$B$4:$U$37,MATCH(F$6,'[2]Resumen Total SIC-SING'!$B$3:$U$3,0),0)</f>
        <v>123406093.93024454</v>
      </c>
      <c r="G22" s="17">
        <f>VLOOKUP($C22,'[2]Resumen Total SIC-SING'!$B$4:$U$37,MATCH(G$6,'[2]Resumen Total SIC-SING'!$B$3:$U$3,0),0)</f>
        <v>96233573.5963282</v>
      </c>
      <c r="H22" s="17">
        <f>VLOOKUP($C22,'[2]Resumen Total SIC-SING'!$B$4:$U$37,MATCH(H$6,'[2]Resumen Total SIC-SING'!$B$3:$U$3,0),0)</f>
        <v>93707253.13724734</v>
      </c>
      <c r="I22" s="17">
        <f>VLOOKUP($C22,'[2]Resumen Total SIC-SING'!$B$4:$U$37,MATCH(I$6,'[2]Resumen Total SIC-SING'!$B$3:$U$3,0),0)</f>
        <v>90885933.90894087</v>
      </c>
      <c r="J22" s="3"/>
      <c r="K22" s="3"/>
      <c r="L22" s="3"/>
      <c r="M22" s="3"/>
      <c r="N22" s="3"/>
      <c r="O22" s="3"/>
    </row>
    <row r="23" spans="2:15" s="2" customFormat="1" ht="12.75">
      <c r="B23" s="6">
        <v>17</v>
      </c>
      <c r="C23" s="15" t="s">
        <v>14</v>
      </c>
      <c r="D23" s="16">
        <f>VLOOKUP($C23,'[2]Resumen Total SIC-SING'!$B$4:$U$37,MATCH(D$6,'[2]Resumen Total SIC-SING'!$B$3:$U$3,0),0)</f>
        <v>184673470.81704068</v>
      </c>
      <c r="E23" s="17">
        <f>VLOOKUP($C23,'[2]Resumen Total SIC-SING'!$B$4:$U$37,MATCH(E$6,'[2]Resumen Total SIC-SING'!$B$3:$U$3,0),0)</f>
        <v>154580603.72416103</v>
      </c>
      <c r="F23" s="17">
        <f>VLOOKUP($C23,'[2]Resumen Total SIC-SING'!$B$4:$U$37,MATCH(F$6,'[2]Resumen Total SIC-SING'!$B$3:$U$3,0),0)</f>
        <v>162768878.30575046</v>
      </c>
      <c r="G23" s="17">
        <f>VLOOKUP($C23,'[2]Resumen Total SIC-SING'!$B$4:$U$37,MATCH(G$6,'[2]Resumen Total SIC-SING'!$B$3:$U$3,0),0)</f>
        <v>140516439.18439242</v>
      </c>
      <c r="H23" s="17">
        <f>VLOOKUP($C23,'[2]Resumen Total SIC-SING'!$B$4:$U$37,MATCH(H$6,'[2]Resumen Total SIC-SING'!$B$3:$U$3,0),0)</f>
        <v>149819171.70841044</v>
      </c>
      <c r="I23" s="17">
        <f>VLOOKUP($C23,'[2]Resumen Total SIC-SING'!$B$4:$U$37,MATCH(I$6,'[2]Resumen Total SIC-SING'!$B$3:$U$3,0),0)</f>
        <v>164365021.409015</v>
      </c>
      <c r="J23" s="3"/>
      <c r="K23" s="3"/>
      <c r="L23" s="3"/>
      <c r="M23" s="3"/>
      <c r="N23" s="3"/>
      <c r="O23" s="3"/>
    </row>
    <row r="24" spans="2:15" s="2" customFormat="1" ht="12.75">
      <c r="B24" s="6">
        <v>18</v>
      </c>
      <c r="C24" s="15" t="s">
        <v>15</v>
      </c>
      <c r="D24" s="16">
        <f>VLOOKUP($C24,'[2]Resumen Total SIC-SING'!$B$4:$U$37,MATCH(D$6,'[2]Resumen Total SIC-SING'!$B$3:$U$3,0),0)</f>
        <v>29400677.13606178</v>
      </c>
      <c r="E24" s="17">
        <f>VLOOKUP($C24,'[2]Resumen Total SIC-SING'!$B$4:$U$37,MATCH(E$6,'[2]Resumen Total SIC-SING'!$B$3:$U$3,0),0)</f>
        <v>29728291.003093507</v>
      </c>
      <c r="F24" s="17">
        <f>VLOOKUP($C24,'[2]Resumen Total SIC-SING'!$B$4:$U$37,MATCH(F$6,'[2]Resumen Total SIC-SING'!$B$3:$U$3,0),0)</f>
        <v>24374243.55300826</v>
      </c>
      <c r="G24" s="17">
        <f>VLOOKUP($C24,'[2]Resumen Total SIC-SING'!$B$4:$U$37,MATCH(G$6,'[2]Resumen Total SIC-SING'!$B$3:$U$3,0),0)</f>
        <v>22977574.560542114</v>
      </c>
      <c r="H24" s="17">
        <f>VLOOKUP($C24,'[2]Resumen Total SIC-SING'!$B$4:$U$37,MATCH(H$6,'[2]Resumen Total SIC-SING'!$B$3:$U$3,0),0)</f>
        <v>23418620.88186403</v>
      </c>
      <c r="I24" s="17">
        <f>VLOOKUP($C24,'[2]Resumen Total SIC-SING'!$B$4:$U$37,MATCH(I$6,'[2]Resumen Total SIC-SING'!$B$3:$U$3,0),0)</f>
        <v>23495633.882007137</v>
      </c>
      <c r="J24" s="3"/>
      <c r="K24" s="3"/>
      <c r="L24" s="3"/>
      <c r="M24" s="3"/>
      <c r="N24" s="3"/>
      <c r="O24" s="3"/>
    </row>
    <row r="25" spans="2:15" s="2" customFormat="1" ht="12.75">
      <c r="B25" s="6">
        <v>19</v>
      </c>
      <c r="C25" s="15" t="s">
        <v>16</v>
      </c>
      <c r="D25" s="16">
        <f>VLOOKUP($C25,'[2]Resumen Total SIC-SING'!$B$4:$U$37,MATCH(D$6,'[2]Resumen Total SIC-SING'!$B$3:$U$3,0),0)</f>
        <v>24562269.014285605</v>
      </c>
      <c r="E25" s="17">
        <f>VLOOKUP($C25,'[2]Resumen Total SIC-SING'!$B$4:$U$37,MATCH(E$6,'[2]Resumen Total SIC-SING'!$B$3:$U$3,0),0)</f>
        <v>27376029.724149134</v>
      </c>
      <c r="F25" s="17">
        <f>VLOOKUP($C25,'[2]Resumen Total SIC-SING'!$B$4:$U$37,MATCH(F$6,'[2]Resumen Total SIC-SING'!$B$3:$U$3,0),0)</f>
        <v>19485847.810119018</v>
      </c>
      <c r="G25" s="17">
        <f>VLOOKUP($C25,'[2]Resumen Total SIC-SING'!$B$4:$U$37,MATCH(G$6,'[2]Resumen Total SIC-SING'!$B$3:$U$3,0),0)</f>
        <v>21580126.507500954</v>
      </c>
      <c r="H25" s="17">
        <f>VLOOKUP($C25,'[2]Resumen Total SIC-SING'!$B$4:$U$37,MATCH(H$6,'[2]Resumen Total SIC-SING'!$B$3:$U$3,0),0)</f>
        <v>20493080.077789992</v>
      </c>
      <c r="I25" s="17">
        <f>VLOOKUP($C25,'[2]Resumen Total SIC-SING'!$B$4:$U$37,MATCH(I$6,'[2]Resumen Total SIC-SING'!$B$3:$U$3,0),0)</f>
        <v>21404073.160344526</v>
      </c>
      <c r="J25" s="3"/>
      <c r="K25" s="3"/>
      <c r="L25" s="3"/>
      <c r="M25" s="3"/>
      <c r="N25" s="3"/>
      <c r="O25" s="3"/>
    </row>
    <row r="26" spans="2:15" s="2" customFormat="1" ht="12.75">
      <c r="B26" s="6">
        <v>20</v>
      </c>
      <c r="C26" s="15" t="s">
        <v>17</v>
      </c>
      <c r="D26" s="16">
        <f>VLOOKUP($C26,'[2]Resumen Total SIC-SING'!$B$4:$U$37,MATCH(D$6,'[2]Resumen Total SIC-SING'!$B$3:$U$3,0),0)</f>
        <v>76448372.26864885</v>
      </c>
      <c r="E26" s="17">
        <f>VLOOKUP($C26,'[2]Resumen Total SIC-SING'!$B$4:$U$37,MATCH(E$6,'[2]Resumen Total SIC-SING'!$B$3:$U$3,0),0)</f>
        <v>83284125.68856002</v>
      </c>
      <c r="F26" s="17">
        <f>VLOOKUP($C26,'[2]Resumen Total SIC-SING'!$B$4:$U$37,MATCH(F$6,'[2]Resumen Total SIC-SING'!$B$3:$U$3,0),0)</f>
        <v>78324701.64432748</v>
      </c>
      <c r="G26" s="17">
        <f>VLOOKUP($C26,'[2]Resumen Total SIC-SING'!$B$4:$U$37,MATCH(G$6,'[2]Resumen Total SIC-SING'!$B$3:$U$3,0),0)</f>
        <v>56977236.734308824</v>
      </c>
      <c r="H26" s="17">
        <f>VLOOKUP($C26,'[2]Resumen Total SIC-SING'!$B$4:$U$37,MATCH(H$6,'[2]Resumen Total SIC-SING'!$B$3:$U$3,0),0)</f>
        <v>46833271.54245426</v>
      </c>
      <c r="I26" s="17">
        <f>VLOOKUP($C26,'[2]Resumen Total SIC-SING'!$B$4:$U$37,MATCH(I$6,'[2]Resumen Total SIC-SING'!$B$3:$U$3,0),0)</f>
        <v>44940922.96469153</v>
      </c>
      <c r="J26" s="3"/>
      <c r="K26" s="3"/>
      <c r="L26" s="3"/>
      <c r="M26" s="3"/>
      <c r="N26" s="3"/>
      <c r="O26" s="3"/>
    </row>
    <row r="27" spans="2:15" s="2" customFormat="1" ht="12.75">
      <c r="B27" s="6">
        <v>21</v>
      </c>
      <c r="C27" s="15" t="s">
        <v>18</v>
      </c>
      <c r="D27" s="16">
        <f>VLOOKUP($C27,'[2]Resumen Total SIC-SING'!$B$4:$U$37,MATCH(D$6,'[2]Resumen Total SIC-SING'!$B$3:$U$3,0),0)</f>
        <v>653405008.3121262</v>
      </c>
      <c r="E27" s="17">
        <f>VLOOKUP($C27,'[2]Resumen Total SIC-SING'!$B$4:$U$37,MATCH(E$6,'[2]Resumen Total SIC-SING'!$B$3:$U$3,0),0)</f>
        <v>670797623.1929201</v>
      </c>
      <c r="F27" s="17">
        <f>VLOOKUP($C27,'[2]Resumen Total SIC-SING'!$B$4:$U$37,MATCH(F$6,'[2]Resumen Total SIC-SING'!$B$3:$U$3,0),0)</f>
        <v>630546573.5922745</v>
      </c>
      <c r="G27" s="17">
        <f>VLOOKUP($C27,'[2]Resumen Total SIC-SING'!$B$4:$U$37,MATCH(G$6,'[2]Resumen Total SIC-SING'!$B$3:$U$3,0),0)</f>
        <v>615833438.0122612</v>
      </c>
      <c r="H27" s="17">
        <f>VLOOKUP($C27,'[2]Resumen Total SIC-SING'!$B$4:$U$37,MATCH(H$6,'[2]Resumen Total SIC-SING'!$B$3:$U$3,0),0)</f>
        <v>573342664.4117886</v>
      </c>
      <c r="I27" s="17">
        <f>VLOOKUP($C27,'[2]Resumen Total SIC-SING'!$B$4:$U$37,MATCH(I$6,'[2]Resumen Total SIC-SING'!$B$3:$U$3,0),0)</f>
        <v>588239288.1363885</v>
      </c>
      <c r="J27" s="3"/>
      <c r="K27" s="3"/>
      <c r="L27" s="3"/>
      <c r="M27" s="3"/>
      <c r="N27" s="3"/>
      <c r="O27" s="3"/>
    </row>
    <row r="28" spans="2:15" s="2" customFormat="1" ht="12.75">
      <c r="B28" s="6">
        <v>22</v>
      </c>
      <c r="C28" s="15" t="s">
        <v>59</v>
      </c>
      <c r="D28" s="16">
        <f>VLOOKUP($C28,'[2]Resumen Total SIC-SING'!$B$4:$U$37,MATCH(D$6,'[2]Resumen Total SIC-SING'!$B$3:$U$3,0),0)</f>
        <v>101117145.58764282</v>
      </c>
      <c r="E28" s="17">
        <f>VLOOKUP($C28,'[2]Resumen Total SIC-SING'!$B$4:$U$37,MATCH(E$6,'[2]Resumen Total SIC-SING'!$B$3:$U$3,0),0)</f>
        <v>131540812.5258011</v>
      </c>
      <c r="F28" s="17">
        <f>VLOOKUP($C28,'[2]Resumen Total SIC-SING'!$B$4:$U$37,MATCH(F$6,'[2]Resumen Total SIC-SING'!$B$3:$U$3,0),0)</f>
        <v>94847468.31126602</v>
      </c>
      <c r="G28" s="17">
        <f>VLOOKUP($C28,'[2]Resumen Total SIC-SING'!$B$4:$U$37,MATCH(G$6,'[2]Resumen Total SIC-SING'!$B$3:$U$3,0),0)</f>
        <v>109514011.82819211</v>
      </c>
      <c r="H28" s="17">
        <f>VLOOKUP($C28,'[2]Resumen Total SIC-SING'!$B$4:$U$37,MATCH(H$6,'[2]Resumen Total SIC-SING'!$B$3:$U$3,0),0)</f>
        <v>77734154.51505707</v>
      </c>
      <c r="I28" s="17">
        <f>VLOOKUP($C28,'[2]Resumen Total SIC-SING'!$B$4:$U$37,MATCH(I$6,'[2]Resumen Total SIC-SING'!$B$3:$U$3,0),0)</f>
        <v>92891692.51110981</v>
      </c>
      <c r="J28" s="3"/>
      <c r="K28" s="3"/>
      <c r="L28" s="3"/>
      <c r="M28" s="3"/>
      <c r="N28" s="3"/>
      <c r="O28" s="3"/>
    </row>
    <row r="29" spans="2:15" s="2" customFormat="1" ht="12.75">
      <c r="B29" s="6">
        <v>23</v>
      </c>
      <c r="C29" s="15" t="s">
        <v>19</v>
      </c>
      <c r="D29" s="16">
        <f>VLOOKUP($C29,'[2]Resumen Total SIC-SING'!$B$4:$U$37,MATCH(D$6,'[2]Resumen Total SIC-SING'!$B$3:$U$3,0),0)</f>
        <v>1485726954.5769083</v>
      </c>
      <c r="E29" s="17">
        <f>VLOOKUP($C29,'[2]Resumen Total SIC-SING'!$B$4:$U$37,MATCH(E$6,'[2]Resumen Total SIC-SING'!$B$3:$U$3,0),0)</f>
        <v>1486343186.0077844</v>
      </c>
      <c r="F29" s="17">
        <f>VLOOKUP($C29,'[2]Resumen Total SIC-SING'!$B$4:$U$37,MATCH(F$6,'[2]Resumen Total SIC-SING'!$B$3:$U$3,0),0)</f>
        <v>1363662755.620394</v>
      </c>
      <c r="G29" s="17">
        <f>VLOOKUP($C29,'[2]Resumen Total SIC-SING'!$B$4:$U$37,MATCH(G$6,'[2]Resumen Total SIC-SING'!$B$3:$U$3,0),0)</f>
        <v>1407429002.013605</v>
      </c>
      <c r="H29" s="17">
        <f>VLOOKUP($C29,'[2]Resumen Total SIC-SING'!$B$4:$U$37,MATCH(H$6,'[2]Resumen Total SIC-SING'!$B$3:$U$3,0),0)</f>
        <v>1209058535.9587955</v>
      </c>
      <c r="I29" s="17">
        <f>VLOOKUP($C29,'[2]Resumen Total SIC-SING'!$B$4:$U$37,MATCH(I$6,'[2]Resumen Total SIC-SING'!$B$3:$U$3,0),0)</f>
        <v>1270070735.7167556</v>
      </c>
      <c r="J29" s="3"/>
      <c r="K29" s="3"/>
      <c r="L29" s="3"/>
      <c r="M29" s="3"/>
      <c r="N29" s="3"/>
      <c r="O29" s="3"/>
    </row>
    <row r="30" spans="2:15" s="2" customFormat="1" ht="12.75">
      <c r="B30" s="6">
        <v>24</v>
      </c>
      <c r="C30" s="15" t="s">
        <v>20</v>
      </c>
      <c r="D30" s="16">
        <f>VLOOKUP($C30,'[2]Resumen Total SIC-SING'!$B$4:$U$37,MATCH(D$6,'[2]Resumen Total SIC-SING'!$B$3:$U$3,0),0)</f>
        <v>57589264.269918926</v>
      </c>
      <c r="E30" s="17">
        <f>VLOOKUP($C30,'[2]Resumen Total SIC-SING'!$B$4:$U$37,MATCH(E$6,'[2]Resumen Total SIC-SING'!$B$3:$U$3,0),0)</f>
        <v>57878707.5852383</v>
      </c>
      <c r="F30" s="17">
        <f>VLOOKUP($C30,'[2]Resumen Total SIC-SING'!$B$4:$U$37,MATCH(F$6,'[2]Resumen Total SIC-SING'!$B$3:$U$3,0),0)</f>
        <v>50304504.72189435</v>
      </c>
      <c r="G30" s="17">
        <f>VLOOKUP($C30,'[2]Resumen Total SIC-SING'!$B$4:$U$37,MATCH(G$6,'[2]Resumen Total SIC-SING'!$B$3:$U$3,0),0)</f>
        <v>49314915.24236351</v>
      </c>
      <c r="H30" s="17">
        <f>VLOOKUP($C30,'[2]Resumen Total SIC-SING'!$B$4:$U$37,MATCH(H$6,'[2]Resumen Total SIC-SING'!$B$3:$U$3,0),0)</f>
        <v>48845373.535182305</v>
      </c>
      <c r="I30" s="17">
        <f>VLOOKUP($C30,'[2]Resumen Total SIC-SING'!$B$4:$U$37,MATCH(I$6,'[2]Resumen Total SIC-SING'!$B$3:$U$3,0),0)</f>
        <v>45785498.90470778</v>
      </c>
      <c r="J30" s="3"/>
      <c r="K30" s="3"/>
      <c r="L30" s="3"/>
      <c r="M30" s="3"/>
      <c r="N30" s="3"/>
      <c r="O30" s="3"/>
    </row>
    <row r="31" spans="2:15" s="2" customFormat="1" ht="12.75">
      <c r="B31" s="6">
        <v>25</v>
      </c>
      <c r="C31" s="15" t="s">
        <v>21</v>
      </c>
      <c r="D31" s="16">
        <f>VLOOKUP($C31,'[2]Resumen Total SIC-SING'!$B$4:$U$37,MATCH(D$6,'[2]Resumen Total SIC-SING'!$B$3:$U$3,0),0)</f>
        <v>-606221869.6052866</v>
      </c>
      <c r="E31" s="17">
        <f>VLOOKUP($C31,'[2]Resumen Total SIC-SING'!$B$4:$U$37,MATCH(E$6,'[2]Resumen Total SIC-SING'!$B$3:$U$3,0),0)</f>
        <v>-608390330.3834156</v>
      </c>
      <c r="F31" s="17">
        <f>VLOOKUP($C31,'[2]Resumen Total SIC-SING'!$B$4:$U$37,MATCH(F$6,'[2]Resumen Total SIC-SING'!$B$3:$U$3,0),0)</f>
        <v>-561787094.516086</v>
      </c>
      <c r="G31" s="17">
        <f>VLOOKUP($C31,'[2]Resumen Total SIC-SING'!$B$4:$U$37,MATCH(G$6,'[2]Resumen Total SIC-SING'!$B$3:$U$3,0),0)</f>
        <v>-517784034.116615</v>
      </c>
      <c r="H31" s="17">
        <f>VLOOKUP($C31,'[2]Resumen Total SIC-SING'!$B$4:$U$37,MATCH(H$6,'[2]Resumen Total SIC-SING'!$B$3:$U$3,0),0)</f>
        <v>-486737295.224777</v>
      </c>
      <c r="I31" s="17">
        <f>VLOOKUP($C31,'[2]Resumen Total SIC-SING'!$B$4:$U$37,MATCH(I$6,'[2]Resumen Total SIC-SING'!$B$3:$U$3,0),0)</f>
        <v>-470418694.13417673</v>
      </c>
      <c r="J31" s="3"/>
      <c r="K31" s="3"/>
      <c r="L31" s="3"/>
      <c r="M31" s="3"/>
      <c r="N31" s="3"/>
      <c r="O31" s="3"/>
    </row>
    <row r="32" spans="2:15" s="2" customFormat="1" ht="12.75">
      <c r="B32" s="6">
        <v>26</v>
      </c>
      <c r="C32" s="15" t="s">
        <v>22</v>
      </c>
      <c r="D32" s="16">
        <f>VLOOKUP($C32,'[2]Resumen Total SIC-SING'!$B$4:$U$37,MATCH(D$6,'[2]Resumen Total SIC-SING'!$B$3:$U$3,0),0)</f>
        <v>-31346642.934613753</v>
      </c>
      <c r="E32" s="17">
        <f>VLOOKUP($C32,'[2]Resumen Total SIC-SING'!$B$4:$U$37,MATCH(E$6,'[2]Resumen Total SIC-SING'!$B$3:$U$3,0),0)</f>
        <v>-33800664.543897696</v>
      </c>
      <c r="F32" s="17">
        <f>VLOOKUP($C32,'[2]Resumen Total SIC-SING'!$B$4:$U$37,MATCH(F$6,'[2]Resumen Total SIC-SING'!$B$3:$U$3,0),0)</f>
        <v>-26850393.759801045</v>
      </c>
      <c r="G32" s="17">
        <f>VLOOKUP($C32,'[2]Resumen Total SIC-SING'!$B$4:$U$37,MATCH(G$6,'[2]Resumen Total SIC-SING'!$B$3:$U$3,0),0)</f>
        <v>-22056110.910571333</v>
      </c>
      <c r="H32" s="17">
        <f>VLOOKUP($C32,'[2]Resumen Total SIC-SING'!$B$4:$U$37,MATCH(H$6,'[2]Resumen Total SIC-SING'!$B$3:$U$3,0),0)</f>
        <v>-16349649.970048517</v>
      </c>
      <c r="I32" s="17">
        <f>VLOOKUP($C32,'[2]Resumen Total SIC-SING'!$B$4:$U$37,MATCH(I$6,'[2]Resumen Total SIC-SING'!$B$3:$U$3,0),0)</f>
        <v>-16265677.98200347</v>
      </c>
      <c r="J32" s="3"/>
      <c r="K32" s="3"/>
      <c r="L32" s="3"/>
      <c r="M32" s="3"/>
      <c r="N32" s="3"/>
      <c r="O32" s="3"/>
    </row>
    <row r="33" spans="2:15" s="2" customFormat="1" ht="12.75">
      <c r="B33" s="6">
        <v>27</v>
      </c>
      <c r="C33" s="15" t="s">
        <v>23</v>
      </c>
      <c r="D33" s="16">
        <f>VLOOKUP($C33,'[2]Resumen Total SIC-SING'!$B$4:$U$37,MATCH(D$6,'[2]Resumen Total SIC-SING'!$B$3:$U$3,0),0)</f>
        <v>-26252344.25192746</v>
      </c>
      <c r="E33" s="17">
        <f>VLOOKUP($C33,'[2]Resumen Total SIC-SING'!$B$4:$U$37,MATCH(E$6,'[2]Resumen Total SIC-SING'!$B$3:$U$3,0),0)</f>
        <v>-31841657.55502828</v>
      </c>
      <c r="F33" s="17">
        <f>VLOOKUP($C33,'[2]Resumen Total SIC-SING'!$B$4:$U$37,MATCH(F$6,'[2]Resumen Total SIC-SING'!$B$3:$U$3,0),0)</f>
        <v>-24563702.7744813</v>
      </c>
      <c r="G33" s="17">
        <f>VLOOKUP($C33,'[2]Resumen Total SIC-SING'!$B$4:$U$37,MATCH(G$6,'[2]Resumen Total SIC-SING'!$B$3:$U$3,0),0)</f>
        <v>-20243101.36865553</v>
      </c>
      <c r="H33" s="17">
        <f>VLOOKUP($C33,'[2]Resumen Total SIC-SING'!$B$4:$U$37,MATCH(H$6,'[2]Resumen Total SIC-SING'!$B$3:$U$3,0),0)</f>
        <v>-18669944.30444728</v>
      </c>
      <c r="I33" s="17">
        <f>VLOOKUP($C33,'[2]Resumen Total SIC-SING'!$B$4:$U$37,MATCH(I$6,'[2]Resumen Total SIC-SING'!$B$3:$U$3,0),0)</f>
        <v>-21302533.115085483</v>
      </c>
      <c r="J33" s="3"/>
      <c r="K33" s="3"/>
      <c r="L33" s="3"/>
      <c r="M33" s="3"/>
      <c r="N33" s="3"/>
      <c r="O33" s="3"/>
    </row>
    <row r="34" spans="2:15" s="2" customFormat="1" ht="12.75">
      <c r="B34" s="6">
        <v>28</v>
      </c>
      <c r="C34" s="15" t="s">
        <v>24</v>
      </c>
      <c r="D34" s="16">
        <f>VLOOKUP($C34,'[2]Resumen Total SIC-SING'!$B$4:$U$37,MATCH(D$6,'[2]Resumen Total SIC-SING'!$B$3:$U$3,0),0)</f>
        <v>-50262596.50818116</v>
      </c>
      <c r="E34" s="17">
        <f>VLOOKUP($C34,'[2]Resumen Total SIC-SING'!$B$4:$U$37,MATCH(E$6,'[2]Resumen Total SIC-SING'!$B$3:$U$3,0),0)</f>
        <v>-60578222.847783916</v>
      </c>
      <c r="F34" s="17">
        <f>VLOOKUP($C34,'[2]Resumen Total SIC-SING'!$B$4:$U$37,MATCH(F$6,'[2]Resumen Total SIC-SING'!$B$3:$U$3,0),0)</f>
        <v>-56297167.59942353</v>
      </c>
      <c r="G34" s="17">
        <f>VLOOKUP($C34,'[2]Resumen Total SIC-SING'!$B$4:$U$37,MATCH(G$6,'[2]Resumen Total SIC-SING'!$B$3:$U$3,0),0)</f>
        <v>-42712439.00201968</v>
      </c>
      <c r="H34" s="17">
        <f>VLOOKUP($C34,'[2]Resumen Total SIC-SING'!$B$4:$U$37,MATCH(H$6,'[2]Resumen Total SIC-SING'!$B$3:$U$3,0),0)</f>
        <v>-30839441.51366251</v>
      </c>
      <c r="I34" s="17">
        <f>VLOOKUP($C34,'[2]Resumen Total SIC-SING'!$B$4:$U$37,MATCH(I$6,'[2]Resumen Total SIC-SING'!$B$3:$U$3,0),0)</f>
        <v>-31577375.372759514</v>
      </c>
      <c r="J34" s="3"/>
      <c r="K34" s="3"/>
      <c r="L34" s="3"/>
      <c r="M34" s="3"/>
      <c r="N34" s="3"/>
      <c r="O34" s="3"/>
    </row>
    <row r="35" spans="2:15" s="2" customFormat="1" ht="12.75">
      <c r="B35" s="6">
        <v>29</v>
      </c>
      <c r="C35" s="15" t="s">
        <v>25</v>
      </c>
      <c r="D35" s="16">
        <f>VLOOKUP($C35,'[2]Resumen Total SIC-SING'!$B$4:$U$37,MATCH(D$6,'[2]Resumen Total SIC-SING'!$B$3:$U$3,0),0)</f>
        <v>-77019195.9683341</v>
      </c>
      <c r="E35" s="17">
        <f>VLOOKUP($C35,'[2]Resumen Total SIC-SING'!$B$4:$U$37,MATCH(E$6,'[2]Resumen Total SIC-SING'!$B$3:$U$3,0),0)</f>
        <v>-80109811.2886049</v>
      </c>
      <c r="F35" s="17">
        <f>VLOOKUP($C35,'[2]Resumen Total SIC-SING'!$B$4:$U$37,MATCH(F$6,'[2]Resumen Total SIC-SING'!$B$3:$U$3,0),0)</f>
        <v>-72675926.88742647</v>
      </c>
      <c r="G35" s="17">
        <f>VLOOKUP($C35,'[2]Resumen Total SIC-SING'!$B$4:$U$37,MATCH(G$6,'[2]Resumen Total SIC-SING'!$B$3:$U$3,0),0)</f>
        <v>-46373817.16270337</v>
      </c>
      <c r="H35" s="17">
        <f>VLOOKUP($C35,'[2]Resumen Total SIC-SING'!$B$4:$U$37,MATCH(H$6,'[2]Resumen Total SIC-SING'!$B$3:$U$3,0),0)</f>
        <v>-37185886.32340723</v>
      </c>
      <c r="I35" s="17">
        <f>VLOOKUP($C35,'[2]Resumen Total SIC-SING'!$B$4:$U$37,MATCH(I$6,'[2]Resumen Total SIC-SING'!$B$3:$U$3,0),0)</f>
        <v>-31818188.881597765</v>
      </c>
      <c r="J35" s="3"/>
      <c r="K35" s="3"/>
      <c r="L35" s="3"/>
      <c r="M35" s="3"/>
      <c r="N35" s="3"/>
      <c r="O35" s="3"/>
    </row>
    <row r="36" spans="2:15" s="2" customFormat="1" ht="12.75">
      <c r="B36" s="6">
        <v>30</v>
      </c>
      <c r="C36" s="15" t="s">
        <v>26</v>
      </c>
      <c r="D36" s="16">
        <f>VLOOKUP($C36,'[2]Resumen Total SIC-SING'!$B$4:$U$37,MATCH(D$6,'[2]Resumen Total SIC-SING'!$B$3:$U$3,0),0)</f>
        <v>9328989.70087247</v>
      </c>
      <c r="E36" s="17">
        <f>VLOOKUP($C36,'[2]Resumen Total SIC-SING'!$B$4:$U$37,MATCH(E$6,'[2]Resumen Total SIC-SING'!$B$3:$U$3,0),0)</f>
        <v>9230193.016348165</v>
      </c>
      <c r="F36" s="17">
        <f>VLOOKUP($C36,'[2]Resumen Total SIC-SING'!$B$4:$U$37,MATCH(F$6,'[2]Resumen Total SIC-SING'!$B$3:$U$3,0),0)</f>
        <v>9518275.225307617</v>
      </c>
      <c r="G36" s="17">
        <f>VLOOKUP($C36,'[2]Resumen Total SIC-SING'!$B$4:$U$37,MATCH(G$6,'[2]Resumen Total SIC-SING'!$B$3:$U$3,0),0)</f>
        <v>8976342.68659186</v>
      </c>
      <c r="H36" s="17">
        <f>VLOOKUP($C36,'[2]Resumen Total SIC-SING'!$B$4:$U$37,MATCH(H$6,'[2]Resumen Total SIC-SING'!$B$3:$U$3,0),0)</f>
        <v>9119505.582793461</v>
      </c>
      <c r="I36" s="17">
        <f>VLOOKUP($C36,'[2]Resumen Total SIC-SING'!$B$4:$U$37,MATCH(I$6,'[2]Resumen Total SIC-SING'!$B$3:$U$3,0),0)</f>
        <v>10039982.225687232</v>
      </c>
      <c r="J36" s="3"/>
      <c r="K36" s="3"/>
      <c r="L36" s="3"/>
      <c r="M36" s="3"/>
      <c r="N36" s="3"/>
      <c r="O36" s="3"/>
    </row>
    <row r="37" spans="2:15" s="2" customFormat="1" ht="12.75">
      <c r="B37" s="6">
        <v>31</v>
      </c>
      <c r="C37" s="15" t="s">
        <v>60</v>
      </c>
      <c r="D37" s="16">
        <f>VLOOKUP($C37,'[2]Resumen Total SIC-SING'!$B$4:$U$37,MATCH(D$6,'[2]Resumen Total SIC-SING'!$B$3:$U$3,0),0)</f>
        <v>-152992096.65226087</v>
      </c>
      <c r="E37" s="17">
        <f>VLOOKUP($C37,'[2]Resumen Total SIC-SING'!$B$4:$U$37,MATCH(E$6,'[2]Resumen Total SIC-SING'!$B$3:$U$3,0),0)</f>
        <v>-152699780.13425988</v>
      </c>
      <c r="F37" s="17">
        <f>VLOOKUP($C37,'[2]Resumen Total SIC-SING'!$B$4:$U$37,MATCH(F$6,'[2]Resumen Total SIC-SING'!$B$3:$U$3,0),0)</f>
        <v>-160464111.92147613</v>
      </c>
      <c r="G37" s="17">
        <f>VLOOKUP($C37,'[2]Resumen Total SIC-SING'!$B$4:$U$37,MATCH(G$6,'[2]Resumen Total SIC-SING'!$B$3:$U$3,0),0)</f>
        <v>-148134335.11757758</v>
      </c>
      <c r="H37" s="17">
        <f>VLOOKUP($C37,'[2]Resumen Total SIC-SING'!$B$4:$U$37,MATCH(H$6,'[2]Resumen Total SIC-SING'!$B$3:$U$3,0),0)</f>
        <v>-160682529.6760399</v>
      </c>
      <c r="I37" s="17">
        <f>VLOOKUP($C37,'[2]Resumen Total SIC-SING'!$B$4:$U$37,MATCH(I$6,'[2]Resumen Total SIC-SING'!$B$3:$U$3,0),0)</f>
        <v>-153200708.35889176</v>
      </c>
      <c r="J37" s="3"/>
      <c r="K37" s="3"/>
      <c r="L37" s="3"/>
      <c r="M37" s="3"/>
      <c r="N37" s="3"/>
      <c r="O37" s="3"/>
    </row>
    <row r="38" spans="2:15" s="2" customFormat="1" ht="12.75">
      <c r="B38" s="6">
        <v>32</v>
      </c>
      <c r="C38" s="15" t="s">
        <v>61</v>
      </c>
      <c r="D38" s="16">
        <f>VLOOKUP($C38,'[2]Resumen Total SIC-SING'!$B$4:$U$37,MATCH(D$6,'[2]Resumen Total SIC-SING'!$B$3:$U$3,0),0)</f>
        <v>-265488558.90875918</v>
      </c>
      <c r="E38" s="17">
        <f>VLOOKUP($C38,'[2]Resumen Total SIC-SING'!$B$4:$U$37,MATCH(E$6,'[2]Resumen Total SIC-SING'!$B$3:$U$3,0),0)</f>
        <v>-253920172.4764128</v>
      </c>
      <c r="F38" s="17">
        <f>VLOOKUP($C38,'[2]Resumen Total SIC-SING'!$B$4:$U$37,MATCH(F$6,'[2]Resumen Total SIC-SING'!$B$3:$U$3,0),0)</f>
        <v>-282818349.9480308</v>
      </c>
      <c r="G38" s="17">
        <f>VLOOKUP($C38,'[2]Resumen Total SIC-SING'!$B$4:$U$37,MATCH(G$6,'[2]Resumen Total SIC-SING'!$B$3:$U$3,0),0)</f>
        <v>-262754189.4755892</v>
      </c>
      <c r="H38" s="17">
        <f>VLOOKUP($C38,'[2]Resumen Total SIC-SING'!$B$4:$U$37,MATCH(H$6,'[2]Resumen Total SIC-SING'!$B$3:$U$3,0),0)</f>
        <v>-278676784.26681244</v>
      </c>
      <c r="I38" s="17">
        <f>VLOOKUP($C38,'[2]Resumen Total SIC-SING'!$B$4:$U$37,MATCH(I$6,'[2]Resumen Total SIC-SING'!$B$3:$U$3,0),0)</f>
        <v>-256876482.78311652</v>
      </c>
      <c r="J38" s="3"/>
      <c r="K38" s="3"/>
      <c r="L38" s="3"/>
      <c r="M38" s="3"/>
      <c r="N38" s="3"/>
      <c r="O38" s="3"/>
    </row>
    <row r="39" spans="2:15" s="2" customFormat="1" ht="12.75">
      <c r="B39" s="6">
        <v>33</v>
      </c>
      <c r="C39" s="15" t="s">
        <v>62</v>
      </c>
      <c r="D39" s="16">
        <f>VLOOKUP($C39,'[2]Resumen Total SIC-SING'!$B$4:$U$37,MATCH(D$6,'[2]Resumen Total SIC-SING'!$B$3:$U$3,0),0)</f>
        <v>-423804168.590452</v>
      </c>
      <c r="E39" s="17">
        <f>VLOOKUP($C39,'[2]Resumen Total SIC-SING'!$B$4:$U$37,MATCH(E$6,'[2]Resumen Total SIC-SING'!$B$3:$U$3,0),0)</f>
        <v>-431801522.6035265</v>
      </c>
      <c r="F39" s="17">
        <f>VLOOKUP($C39,'[2]Resumen Total SIC-SING'!$B$4:$U$37,MATCH(F$6,'[2]Resumen Total SIC-SING'!$B$3:$U$3,0),0)</f>
        <v>-427458861.91392154</v>
      </c>
      <c r="G39" s="17">
        <f>VLOOKUP($C39,'[2]Resumen Total SIC-SING'!$B$4:$U$37,MATCH(G$6,'[2]Resumen Total SIC-SING'!$B$3:$U$3,0),0)</f>
        <v>-419711789.9982075</v>
      </c>
      <c r="H39" s="17">
        <f>VLOOKUP($C39,'[2]Resumen Total SIC-SING'!$B$4:$U$37,MATCH(H$6,'[2]Resumen Total SIC-SING'!$B$3:$U$3,0),0)</f>
        <v>-441316269.6948746</v>
      </c>
      <c r="I39" s="17">
        <f>VLOOKUP($C39,'[2]Resumen Total SIC-SING'!$B$4:$U$37,MATCH(I$6,'[2]Resumen Total SIC-SING'!$B$3:$U$3,0),0)</f>
        <v>-442383660.6717242</v>
      </c>
      <c r="J39" s="3"/>
      <c r="K39" s="3"/>
      <c r="L39" s="3"/>
      <c r="M39" s="3"/>
      <c r="N39" s="3"/>
      <c r="O39" s="3"/>
    </row>
    <row r="40" spans="2:15" s="2" customFormat="1" ht="12.75">
      <c r="B40" s="7">
        <v>34</v>
      </c>
      <c r="C40" s="18" t="s">
        <v>63</v>
      </c>
      <c r="D40" s="16">
        <f>VLOOKUP($C40,'[2]Resumen Total SIC-SING'!$B$4:$U$37,MATCH(D$6,'[2]Resumen Total SIC-SING'!$B$3:$U$3,0),0)</f>
        <v>690928.5674875911</v>
      </c>
      <c r="E40" s="17">
        <f>VLOOKUP($C40,'[2]Resumen Total SIC-SING'!$B$4:$U$37,MATCH(E$6,'[2]Resumen Total SIC-SING'!$B$3:$U$3,0),0)</f>
        <v>1056798.9901036855</v>
      </c>
      <c r="F40" s="17">
        <f>VLOOKUP($C40,'[2]Resumen Total SIC-SING'!$B$4:$U$37,MATCH(F$6,'[2]Resumen Total SIC-SING'!$B$3:$U$3,0),0)</f>
        <v>993769.9932014765</v>
      </c>
      <c r="G40" s="17">
        <f>VLOOKUP($C40,'[2]Resumen Total SIC-SING'!$B$4:$U$37,MATCH(G$6,'[2]Resumen Total SIC-SING'!$B$3:$U$3,0),0)</f>
        <v>1030005.5541127064</v>
      </c>
      <c r="H40" s="17">
        <f>VLOOKUP($C40,'[2]Resumen Total SIC-SING'!$B$4:$U$37,MATCH(H$6,'[2]Resumen Total SIC-SING'!$B$3:$U$3,0),0)</f>
        <v>1022321.6258830675</v>
      </c>
      <c r="I40" s="17">
        <f>VLOOKUP($C40,'[2]Resumen Total SIC-SING'!$B$4:$U$37,MATCH(I$6,'[2]Resumen Total SIC-SING'!$B$3:$U$3,0),0)</f>
        <v>1800265.1339163242</v>
      </c>
      <c r="J40" s="3"/>
      <c r="K40" s="3"/>
      <c r="L40" s="3"/>
      <c r="M40" s="3"/>
      <c r="N40" s="3"/>
      <c r="O40" s="3"/>
    </row>
    <row r="41" spans="2:15" s="2" customFormat="1" ht="12.75">
      <c r="B41" s="9" t="s">
        <v>28</v>
      </c>
      <c r="C41" s="35"/>
      <c r="D41" s="29">
        <f aca="true" t="shared" si="0" ref="D41:I41">SUM(D7:D40)</f>
        <v>98790962.4799242</v>
      </c>
      <c r="E41" s="30">
        <f t="shared" si="0"/>
        <v>-19692883.54995767</v>
      </c>
      <c r="F41" s="30">
        <f t="shared" si="0"/>
        <v>24759211.43086843</v>
      </c>
      <c r="G41" s="30">
        <f t="shared" si="0"/>
        <v>94102426.444154</v>
      </c>
      <c r="H41" s="30">
        <f t="shared" si="0"/>
        <v>-811882930.8514525</v>
      </c>
      <c r="I41" s="30">
        <f t="shared" si="0"/>
        <v>223165229.29876643</v>
      </c>
      <c r="J41" s="3"/>
      <c r="K41" s="3"/>
      <c r="L41" s="3"/>
      <c r="M41" s="3"/>
      <c r="N41" s="3"/>
      <c r="O41" s="3"/>
    </row>
    <row r="44" spans="2:9" s="2" customFormat="1" ht="12.75">
      <c r="B44" s="4" t="s">
        <v>65</v>
      </c>
      <c r="C44" s="3"/>
      <c r="D44" s="3"/>
      <c r="E44" s="3"/>
      <c r="F44" s="3"/>
      <c r="G44" s="3"/>
      <c r="H44" s="3"/>
      <c r="I44" s="3"/>
    </row>
    <row r="45" spans="2:15" s="2" customFormat="1" ht="12.75">
      <c r="B45" s="8" t="s">
        <v>29</v>
      </c>
      <c r="C45" s="9"/>
      <c r="D45" s="27">
        <v>42736</v>
      </c>
      <c r="E45" s="28">
        <v>42767</v>
      </c>
      <c r="F45" s="28">
        <v>42795</v>
      </c>
      <c r="G45" s="28">
        <v>42826</v>
      </c>
      <c r="H45" s="28">
        <v>42856</v>
      </c>
      <c r="I45" s="28">
        <v>42887</v>
      </c>
      <c r="J45" s="3"/>
      <c r="K45" s="3"/>
      <c r="L45" s="3"/>
      <c r="M45" s="3"/>
      <c r="N45" s="3"/>
      <c r="O45" s="3"/>
    </row>
    <row r="46" spans="2:15" s="2" customFormat="1" ht="12.75">
      <c r="B46" s="5">
        <v>1</v>
      </c>
      <c r="C46" s="12" t="s">
        <v>0</v>
      </c>
      <c r="D46" s="13">
        <f aca="true" t="shared" si="1" ref="D46:I55">D7+D250</f>
        <v>112198623.24910021</v>
      </c>
      <c r="E46" s="14">
        <f t="shared" si="1"/>
        <v>70733968.2135611</v>
      </c>
      <c r="F46" s="14">
        <f t="shared" si="1"/>
        <v>119714620.97166166</v>
      </c>
      <c r="G46" s="14">
        <f t="shared" si="1"/>
        <v>124959588.07197928</v>
      </c>
      <c r="H46" s="14">
        <f t="shared" si="1"/>
        <v>89443234.51409729</v>
      </c>
      <c r="I46" s="14">
        <f t="shared" si="1"/>
        <v>61456281.11661685</v>
      </c>
      <c r="J46" s="3"/>
      <c r="K46" s="3"/>
      <c r="L46" s="3"/>
      <c r="M46" s="3"/>
      <c r="N46" s="3"/>
      <c r="O46" s="3"/>
    </row>
    <row r="47" spans="2:15" s="2" customFormat="1" ht="12.75">
      <c r="B47" s="6">
        <v>2</v>
      </c>
      <c r="C47" s="15" t="s">
        <v>1</v>
      </c>
      <c r="D47" s="16">
        <f t="shared" si="1"/>
        <v>14672616.233615927</v>
      </c>
      <c r="E47" s="17">
        <f t="shared" si="1"/>
        <v>14263577.08667207</v>
      </c>
      <c r="F47" s="17">
        <f t="shared" si="1"/>
        <v>14223120.24405051</v>
      </c>
      <c r="G47" s="17">
        <f t="shared" si="1"/>
        <v>11157869.748357344</v>
      </c>
      <c r="H47" s="17">
        <f t="shared" si="1"/>
        <v>11257858.443493893</v>
      </c>
      <c r="I47" s="17">
        <f t="shared" si="1"/>
        <v>12059298.20225123</v>
      </c>
      <c r="J47" s="3"/>
      <c r="K47" s="3"/>
      <c r="L47" s="3"/>
      <c r="M47" s="3"/>
      <c r="N47" s="3"/>
      <c r="O47" s="3"/>
    </row>
    <row r="48" spans="2:15" s="2" customFormat="1" ht="12.75">
      <c r="B48" s="6">
        <v>3</v>
      </c>
      <c r="C48" s="15" t="s">
        <v>2</v>
      </c>
      <c r="D48" s="16">
        <f t="shared" si="1"/>
        <v>63110767.975018896</v>
      </c>
      <c r="E48" s="17">
        <f t="shared" si="1"/>
        <v>64305154.200526334</v>
      </c>
      <c r="F48" s="17">
        <f t="shared" si="1"/>
        <v>64502467.87816944</v>
      </c>
      <c r="G48" s="17">
        <f t="shared" si="1"/>
        <v>64790883.34681756</v>
      </c>
      <c r="H48" s="17">
        <f t="shared" si="1"/>
        <v>68986011.3177605</v>
      </c>
      <c r="I48" s="17">
        <f t="shared" si="1"/>
        <v>71355083.73421054</v>
      </c>
      <c r="J48" s="3"/>
      <c r="K48" s="3"/>
      <c r="L48" s="3"/>
      <c r="M48" s="3"/>
      <c r="N48" s="3"/>
      <c r="O48" s="3"/>
    </row>
    <row r="49" spans="2:15" s="2" customFormat="1" ht="12.75">
      <c r="B49" s="6">
        <v>4</v>
      </c>
      <c r="C49" s="15" t="s">
        <v>3</v>
      </c>
      <c r="D49" s="16">
        <f t="shared" si="1"/>
        <v>-18632715.281770974</v>
      </c>
      <c r="E49" s="17">
        <f t="shared" si="1"/>
        <v>-18571322.9195039</v>
      </c>
      <c r="F49" s="17">
        <f t="shared" si="1"/>
        <v>-16248625.26326634</v>
      </c>
      <c r="G49" s="17">
        <f t="shared" si="1"/>
        <v>-17288555.887377754</v>
      </c>
      <c r="H49" s="17">
        <f t="shared" si="1"/>
        <v>-15631378.66141028</v>
      </c>
      <c r="I49" s="17">
        <f t="shared" si="1"/>
        <v>-17135064.021674924</v>
      </c>
      <c r="J49" s="3"/>
      <c r="K49" s="3"/>
      <c r="L49" s="3"/>
      <c r="M49" s="3"/>
      <c r="N49" s="3"/>
      <c r="O49" s="3"/>
    </row>
    <row r="50" spans="2:15" s="2" customFormat="1" ht="12.75">
      <c r="B50" s="6">
        <v>5</v>
      </c>
      <c r="C50" s="15" t="s">
        <v>27</v>
      </c>
      <c r="D50" s="16">
        <f t="shared" si="1"/>
        <v>-8475114392.358433</v>
      </c>
      <c r="E50" s="17">
        <f t="shared" si="1"/>
        <v>-8395801753.9226885</v>
      </c>
      <c r="F50" s="17">
        <f t="shared" si="1"/>
        <v>-8343046618.183467</v>
      </c>
      <c r="G50" s="17">
        <f t="shared" si="1"/>
        <v>-8167080037.168861</v>
      </c>
      <c r="H50" s="17">
        <f t="shared" si="1"/>
        <v>-8119832752.264268</v>
      </c>
      <c r="I50" s="17">
        <f t="shared" si="1"/>
        <v>-8545306470.564559</v>
      </c>
      <c r="J50" s="3"/>
      <c r="K50" s="3"/>
      <c r="L50" s="3"/>
      <c r="M50" s="3"/>
      <c r="N50" s="3"/>
      <c r="O50" s="3"/>
    </row>
    <row r="51" spans="2:15" s="2" customFormat="1" ht="12.75">
      <c r="B51" s="6">
        <v>6</v>
      </c>
      <c r="C51" s="15" t="s">
        <v>58</v>
      </c>
      <c r="D51" s="16">
        <f t="shared" si="1"/>
        <v>-5933357.386409859</v>
      </c>
      <c r="E51" s="17">
        <f t="shared" si="1"/>
        <v>-5549234.526531097</v>
      </c>
      <c r="F51" s="17">
        <f t="shared" si="1"/>
        <v>-5575133.393063255</v>
      </c>
      <c r="G51" s="17">
        <f t="shared" si="1"/>
        <v>-5556060.5997361755</v>
      </c>
      <c r="H51" s="17">
        <f t="shared" si="1"/>
        <v>-5763301.284655717</v>
      </c>
      <c r="I51" s="17">
        <f t="shared" si="1"/>
        <v>-5345459.411993043</v>
      </c>
      <c r="J51" s="3"/>
      <c r="K51" s="3"/>
      <c r="L51" s="3"/>
      <c r="M51" s="3"/>
      <c r="N51" s="3"/>
      <c r="O51" s="3"/>
    </row>
    <row r="52" spans="2:15" s="2" customFormat="1" ht="12.75">
      <c r="B52" s="6">
        <v>7</v>
      </c>
      <c r="C52" s="15" t="s">
        <v>4</v>
      </c>
      <c r="D52" s="16">
        <f t="shared" si="1"/>
        <v>9505268.795670006</v>
      </c>
      <c r="E52" s="17">
        <f t="shared" si="1"/>
        <v>9617128.84354953</v>
      </c>
      <c r="F52" s="17">
        <f t="shared" si="1"/>
        <v>8727230.965251694</v>
      </c>
      <c r="G52" s="17">
        <f t="shared" si="1"/>
        <v>6408994.934980306</v>
      </c>
      <c r="H52" s="17">
        <f t="shared" si="1"/>
        <v>7452690.158129298</v>
      </c>
      <c r="I52" s="17">
        <f t="shared" si="1"/>
        <v>7049315.284150662</v>
      </c>
      <c r="J52" s="3"/>
      <c r="K52" s="3"/>
      <c r="L52" s="3"/>
      <c r="M52" s="3"/>
      <c r="N52" s="3"/>
      <c r="O52" s="3"/>
    </row>
    <row r="53" spans="2:15" s="2" customFormat="1" ht="12.75">
      <c r="B53" s="6">
        <v>8</v>
      </c>
      <c r="C53" s="15" t="s">
        <v>5</v>
      </c>
      <c r="D53" s="16">
        <f t="shared" si="1"/>
        <v>1083190005.5551748</v>
      </c>
      <c r="E53" s="17">
        <f t="shared" si="1"/>
        <v>1108655533.1407619</v>
      </c>
      <c r="F53" s="17">
        <f t="shared" si="1"/>
        <v>1029112183.4618211</v>
      </c>
      <c r="G53" s="17">
        <f t="shared" si="1"/>
        <v>867428169.1002089</v>
      </c>
      <c r="H53" s="17">
        <f t="shared" si="1"/>
        <v>806258395.5994499</v>
      </c>
      <c r="I53" s="17">
        <f t="shared" si="1"/>
        <v>694556651.2536106</v>
      </c>
      <c r="J53" s="3"/>
      <c r="K53" s="3"/>
      <c r="L53" s="3"/>
      <c r="M53" s="3"/>
      <c r="N53" s="3"/>
      <c r="O53" s="3"/>
    </row>
    <row r="54" spans="2:15" s="2" customFormat="1" ht="12.75">
      <c r="B54" s="6">
        <v>9</v>
      </c>
      <c r="C54" s="15" t="s">
        <v>6</v>
      </c>
      <c r="D54" s="16">
        <f t="shared" si="1"/>
        <v>116799096.59899855</v>
      </c>
      <c r="E54" s="17">
        <f t="shared" si="1"/>
        <v>122264690.68240826</v>
      </c>
      <c r="F54" s="17">
        <f t="shared" si="1"/>
        <v>117132981.21510343</v>
      </c>
      <c r="G54" s="17">
        <f t="shared" si="1"/>
        <v>89884338.70057216</v>
      </c>
      <c r="H54" s="17">
        <f t="shared" si="1"/>
        <v>81392407.83067942</v>
      </c>
      <c r="I54" s="17">
        <f t="shared" si="1"/>
        <v>69567590.89703342</v>
      </c>
      <c r="J54" s="3"/>
      <c r="K54" s="3"/>
      <c r="L54" s="3"/>
      <c r="M54" s="3"/>
      <c r="N54" s="3"/>
      <c r="O54" s="3"/>
    </row>
    <row r="55" spans="2:15" s="2" customFormat="1" ht="12.75">
      <c r="B55" s="6">
        <v>10</v>
      </c>
      <c r="C55" s="15" t="s">
        <v>7</v>
      </c>
      <c r="D55" s="16">
        <f t="shared" si="1"/>
        <v>7947225691.174192</v>
      </c>
      <c r="E55" s="17">
        <f t="shared" si="1"/>
        <v>7783142275.6051855</v>
      </c>
      <c r="F55" s="17">
        <f t="shared" si="1"/>
        <v>7959501246.936489</v>
      </c>
      <c r="G55" s="17">
        <f t="shared" si="1"/>
        <v>7883450033.779434</v>
      </c>
      <c r="H55" s="17">
        <f t="shared" si="1"/>
        <v>7350732945.36252</v>
      </c>
      <c r="I55" s="17">
        <f t="shared" si="1"/>
        <v>8116881290.242625</v>
      </c>
      <c r="J55" s="3"/>
      <c r="K55" s="3"/>
      <c r="L55" s="3"/>
      <c r="M55" s="3"/>
      <c r="N55" s="3"/>
      <c r="O55" s="3"/>
    </row>
    <row r="56" spans="2:15" s="2" customFormat="1" ht="12.75">
      <c r="B56" s="6">
        <v>11</v>
      </c>
      <c r="C56" s="15" t="s">
        <v>8</v>
      </c>
      <c r="D56" s="16">
        <f aca="true" t="shared" si="2" ref="D56:I65">D17+D260</f>
        <v>-1089038282.6426604</v>
      </c>
      <c r="E56" s="17">
        <f t="shared" si="2"/>
        <v>-1094727306.9460738</v>
      </c>
      <c r="F56" s="17">
        <f t="shared" si="2"/>
        <v>-1044747886.9189937</v>
      </c>
      <c r="G56" s="17">
        <f t="shared" si="2"/>
        <v>-951145803.8495141</v>
      </c>
      <c r="H56" s="17">
        <f t="shared" si="2"/>
        <v>-942027917.314531</v>
      </c>
      <c r="I56" s="17">
        <f t="shared" si="2"/>
        <v>-849912950.570366</v>
      </c>
      <c r="J56" s="3"/>
      <c r="K56" s="3"/>
      <c r="L56" s="3"/>
      <c r="M56" s="3"/>
      <c r="N56" s="3"/>
      <c r="O56" s="3"/>
    </row>
    <row r="57" spans="2:15" s="2" customFormat="1" ht="12.75">
      <c r="B57" s="6">
        <v>12</v>
      </c>
      <c r="C57" s="15" t="s">
        <v>9</v>
      </c>
      <c r="D57" s="16">
        <f t="shared" si="2"/>
        <v>-253078879.4666313</v>
      </c>
      <c r="E57" s="17">
        <f t="shared" si="2"/>
        <v>-244440785.66168585</v>
      </c>
      <c r="F57" s="17">
        <f t="shared" si="2"/>
        <v>-239771511.62932196</v>
      </c>
      <c r="G57" s="17">
        <f t="shared" si="2"/>
        <v>-239252169.9952703</v>
      </c>
      <c r="H57" s="17">
        <f t="shared" si="2"/>
        <v>-228337080.63571647</v>
      </c>
      <c r="I57" s="17">
        <f t="shared" si="2"/>
        <v>-245367919.0045063</v>
      </c>
      <c r="J57" s="3"/>
      <c r="K57" s="3"/>
      <c r="L57" s="3"/>
      <c r="M57" s="3"/>
      <c r="N57" s="3"/>
      <c r="O57" s="3"/>
    </row>
    <row r="58" spans="2:15" s="2" customFormat="1" ht="12.75">
      <c r="B58" s="6">
        <v>13</v>
      </c>
      <c r="C58" s="15" t="s">
        <v>10</v>
      </c>
      <c r="D58" s="16">
        <f t="shared" si="2"/>
        <v>49152066.0091139</v>
      </c>
      <c r="E58" s="17">
        <f t="shared" si="2"/>
        <v>52917654.31719956</v>
      </c>
      <c r="F58" s="17">
        <f t="shared" si="2"/>
        <v>48107434.00273821</v>
      </c>
      <c r="G58" s="17">
        <f t="shared" si="2"/>
        <v>45178284.06090857</v>
      </c>
      <c r="H58" s="17">
        <f t="shared" si="2"/>
        <v>37094926.837809116</v>
      </c>
      <c r="I58" s="17">
        <f t="shared" si="2"/>
        <v>30926441.810006507</v>
      </c>
      <c r="J58" s="3"/>
      <c r="K58" s="3"/>
      <c r="L58" s="3"/>
      <c r="M58" s="3"/>
      <c r="N58" s="3"/>
      <c r="O58" s="3"/>
    </row>
    <row r="59" spans="2:15" s="2" customFormat="1" ht="12.75">
      <c r="B59" s="6">
        <v>14</v>
      </c>
      <c r="C59" s="15" t="s">
        <v>11</v>
      </c>
      <c r="D59" s="16">
        <f t="shared" si="2"/>
        <v>3897240.372652049</v>
      </c>
      <c r="E59" s="17">
        <f t="shared" si="2"/>
        <v>3177733.5261245584</v>
      </c>
      <c r="F59" s="17">
        <f t="shared" si="2"/>
        <v>3817959.61000426</v>
      </c>
      <c r="G59" s="17">
        <f t="shared" si="2"/>
        <v>4037417.868869029</v>
      </c>
      <c r="H59" s="17">
        <f t="shared" si="2"/>
        <v>5133159.36946198</v>
      </c>
      <c r="I59" s="17">
        <f t="shared" si="2"/>
        <v>10352198.68425983</v>
      </c>
      <c r="J59" s="3"/>
      <c r="K59" s="3"/>
      <c r="L59" s="3"/>
      <c r="M59" s="3"/>
      <c r="N59" s="3"/>
      <c r="O59" s="3"/>
    </row>
    <row r="60" spans="2:15" s="2" customFormat="1" ht="12.75">
      <c r="B60" s="6">
        <v>15</v>
      </c>
      <c r="C60" s="15" t="s">
        <v>12</v>
      </c>
      <c r="D60" s="16">
        <f t="shared" si="2"/>
        <v>57725465.84202142</v>
      </c>
      <c r="E60" s="17">
        <f t="shared" si="2"/>
        <v>54332965.262044266</v>
      </c>
      <c r="F60" s="17">
        <f t="shared" si="2"/>
        <v>57673967.54555036</v>
      </c>
      <c r="G60" s="17">
        <f t="shared" si="2"/>
        <v>58492241.91879471</v>
      </c>
      <c r="H60" s="17">
        <f t="shared" si="2"/>
        <v>61978993.60334002</v>
      </c>
      <c r="I60" s="17">
        <f t="shared" si="2"/>
        <v>60689679.33451289</v>
      </c>
      <c r="J60" s="3"/>
      <c r="K60" s="3"/>
      <c r="L60" s="3"/>
      <c r="M60" s="3"/>
      <c r="N60" s="3"/>
      <c r="O60" s="3"/>
    </row>
    <row r="61" spans="2:15" s="2" customFormat="1" ht="12.75">
      <c r="B61" s="6">
        <v>16</v>
      </c>
      <c r="C61" s="15" t="s">
        <v>13</v>
      </c>
      <c r="D61" s="16">
        <f t="shared" si="2"/>
        <v>155932872.9409406</v>
      </c>
      <c r="E61" s="17">
        <f t="shared" si="2"/>
        <v>177469825.3039947</v>
      </c>
      <c r="F61" s="17">
        <f t="shared" si="2"/>
        <v>136667122.61516422</v>
      </c>
      <c r="G61" s="17">
        <f t="shared" si="2"/>
        <v>106850380.28601015</v>
      </c>
      <c r="H61" s="17">
        <f t="shared" si="2"/>
        <v>103077969.44671616</v>
      </c>
      <c r="I61" s="17">
        <f t="shared" si="2"/>
        <v>93048419.15942554</v>
      </c>
      <c r="J61" s="3"/>
      <c r="K61" s="3"/>
      <c r="L61" s="3"/>
      <c r="M61" s="3"/>
      <c r="N61" s="3"/>
      <c r="O61" s="3"/>
    </row>
    <row r="62" spans="2:15" s="2" customFormat="1" ht="12.75">
      <c r="B62" s="6">
        <v>17</v>
      </c>
      <c r="C62" s="15" t="s">
        <v>14</v>
      </c>
      <c r="D62" s="16">
        <f t="shared" si="2"/>
        <v>198334213.58397207</v>
      </c>
      <c r="E62" s="17">
        <f t="shared" si="2"/>
        <v>169876555.63916707</v>
      </c>
      <c r="F62" s="17">
        <f t="shared" si="2"/>
        <v>175462517.20108122</v>
      </c>
      <c r="G62" s="17">
        <f t="shared" si="2"/>
        <v>154147015.36659837</v>
      </c>
      <c r="H62" s="17">
        <f t="shared" si="2"/>
        <v>163337775.45212448</v>
      </c>
      <c r="I62" s="17">
        <f t="shared" si="2"/>
        <v>167791704.4544623</v>
      </c>
      <c r="J62" s="3"/>
      <c r="K62" s="3"/>
      <c r="L62" s="3"/>
      <c r="M62" s="3"/>
      <c r="N62" s="3"/>
      <c r="O62" s="3"/>
    </row>
    <row r="63" spans="2:15" s="2" customFormat="1" ht="12.75">
      <c r="B63" s="6">
        <v>18</v>
      </c>
      <c r="C63" s="15" t="s">
        <v>15</v>
      </c>
      <c r="D63" s="16">
        <f t="shared" si="2"/>
        <v>31449446.235233314</v>
      </c>
      <c r="E63" s="17">
        <f t="shared" si="2"/>
        <v>32153738.477207836</v>
      </c>
      <c r="F63" s="17">
        <f t="shared" si="2"/>
        <v>26776858.46257543</v>
      </c>
      <c r="G63" s="17">
        <f t="shared" si="2"/>
        <v>25057699.791938435</v>
      </c>
      <c r="H63" s="17">
        <f t="shared" si="2"/>
        <v>25616166.604112007</v>
      </c>
      <c r="I63" s="17">
        <f t="shared" si="2"/>
        <v>24033038.55492306</v>
      </c>
      <c r="J63" s="3"/>
      <c r="K63" s="3"/>
      <c r="L63" s="3"/>
      <c r="M63" s="3"/>
      <c r="N63" s="3"/>
      <c r="O63" s="3"/>
    </row>
    <row r="64" spans="2:15" s="2" customFormat="1" ht="12.75">
      <c r="B64" s="6">
        <v>19</v>
      </c>
      <c r="C64" s="15" t="s">
        <v>16</v>
      </c>
      <c r="D64" s="16">
        <f t="shared" si="2"/>
        <v>26355331.78015918</v>
      </c>
      <c r="E64" s="17">
        <f t="shared" si="2"/>
        <v>29408608.37171901</v>
      </c>
      <c r="F64" s="17">
        <f t="shared" si="2"/>
        <v>21683339.12185558</v>
      </c>
      <c r="G64" s="17">
        <f t="shared" si="2"/>
        <v>23264568.35012167</v>
      </c>
      <c r="H64" s="17">
        <f t="shared" si="2"/>
        <v>22533369.213754635</v>
      </c>
      <c r="I64" s="17">
        <f t="shared" si="2"/>
        <v>21876803.452084105</v>
      </c>
      <c r="J64" s="3"/>
      <c r="K64" s="3"/>
      <c r="L64" s="3"/>
      <c r="M64" s="3"/>
      <c r="N64" s="3"/>
      <c r="O64" s="3"/>
    </row>
    <row r="65" spans="2:15" s="2" customFormat="1" ht="12.75">
      <c r="B65" s="6">
        <v>20</v>
      </c>
      <c r="C65" s="15" t="s">
        <v>17</v>
      </c>
      <c r="D65" s="16">
        <f t="shared" si="2"/>
        <v>81328917.28824028</v>
      </c>
      <c r="E65" s="17">
        <f t="shared" si="2"/>
        <v>89556382.93384732</v>
      </c>
      <c r="F65" s="17">
        <f t="shared" si="2"/>
        <v>85016598.48351745</v>
      </c>
      <c r="G65" s="17">
        <f t="shared" si="2"/>
        <v>63581640.00440198</v>
      </c>
      <c r="H65" s="17">
        <f t="shared" si="2"/>
        <v>52409344.45279124</v>
      </c>
      <c r="I65" s="17">
        <f t="shared" si="2"/>
        <v>46040424.972492695</v>
      </c>
      <c r="J65" s="3"/>
      <c r="K65" s="3"/>
      <c r="L65" s="3"/>
      <c r="M65" s="3"/>
      <c r="N65" s="3"/>
      <c r="O65" s="3"/>
    </row>
    <row r="66" spans="2:15" s="2" customFormat="1" ht="12.75">
      <c r="B66" s="6">
        <v>21</v>
      </c>
      <c r="C66" s="15" t="s">
        <v>18</v>
      </c>
      <c r="D66" s="16">
        <f aca="true" t="shared" si="3" ref="D66:I75">D27+D270</f>
        <v>701667083.7905413</v>
      </c>
      <c r="E66" s="17">
        <f t="shared" si="3"/>
        <v>724911665.2437565</v>
      </c>
      <c r="F66" s="17">
        <f t="shared" si="3"/>
        <v>684713947.5126789</v>
      </c>
      <c r="G66" s="17">
        <f t="shared" si="3"/>
        <v>669024545.5688385</v>
      </c>
      <c r="H66" s="17">
        <f t="shared" si="3"/>
        <v>632015728.5957043</v>
      </c>
      <c r="I66" s="17">
        <f t="shared" si="3"/>
        <v>601498422.9301627</v>
      </c>
      <c r="J66" s="3"/>
      <c r="K66" s="3"/>
      <c r="L66" s="3"/>
      <c r="M66" s="3"/>
      <c r="N66" s="3"/>
      <c r="O66" s="3"/>
    </row>
    <row r="67" spans="2:15" s="2" customFormat="1" ht="12.75">
      <c r="B67" s="6">
        <v>22</v>
      </c>
      <c r="C67" s="15" t="s">
        <v>59</v>
      </c>
      <c r="D67" s="16">
        <f t="shared" si="3"/>
        <v>109882823.76769839</v>
      </c>
      <c r="E67" s="17">
        <f t="shared" si="3"/>
        <v>140015207.12602565</v>
      </c>
      <c r="F67" s="17">
        <f t="shared" si="3"/>
        <v>105309785.91845758</v>
      </c>
      <c r="G67" s="17">
        <f t="shared" si="3"/>
        <v>117694864.82512203</v>
      </c>
      <c r="H67" s="17">
        <f t="shared" si="3"/>
        <v>88055925.82186355</v>
      </c>
      <c r="I67" s="17">
        <f t="shared" si="3"/>
        <v>94739028.4824105</v>
      </c>
      <c r="J67" s="3"/>
      <c r="K67" s="3"/>
      <c r="L67" s="3"/>
      <c r="M67" s="3"/>
      <c r="N67" s="3"/>
      <c r="O67" s="3"/>
    </row>
    <row r="68" spans="2:15" s="2" customFormat="1" ht="12.75">
      <c r="B68" s="6">
        <v>23</v>
      </c>
      <c r="C68" s="15" t="s">
        <v>19</v>
      </c>
      <c r="D68" s="16">
        <f t="shared" si="3"/>
        <v>1596778461.579384</v>
      </c>
      <c r="E68" s="17">
        <f t="shared" si="3"/>
        <v>1609490101.1359434</v>
      </c>
      <c r="F68" s="17">
        <f t="shared" si="3"/>
        <v>1483928239.415726</v>
      </c>
      <c r="G68" s="17">
        <f t="shared" si="3"/>
        <v>1522706026.6393416</v>
      </c>
      <c r="H68" s="17">
        <f t="shared" si="3"/>
        <v>1342598970.3509037</v>
      </c>
      <c r="I68" s="17">
        <f t="shared" si="3"/>
        <v>1298237282.7130132</v>
      </c>
      <c r="J68" s="3"/>
      <c r="K68" s="3"/>
      <c r="L68" s="3"/>
      <c r="M68" s="3"/>
      <c r="N68" s="3"/>
      <c r="O68" s="3"/>
    </row>
    <row r="69" spans="2:15" s="2" customFormat="1" ht="12.75">
      <c r="B69" s="6">
        <v>24</v>
      </c>
      <c r="C69" s="15" t="s">
        <v>20</v>
      </c>
      <c r="D69" s="16">
        <f t="shared" si="3"/>
        <v>61742046.66456966</v>
      </c>
      <c r="E69" s="17">
        <f t="shared" si="3"/>
        <v>62640384.15051466</v>
      </c>
      <c r="F69" s="17">
        <f t="shared" si="3"/>
        <v>54985164.82640206</v>
      </c>
      <c r="G69" s="17">
        <f t="shared" si="3"/>
        <v>53586365.86334437</v>
      </c>
      <c r="H69" s="17">
        <f t="shared" si="3"/>
        <v>53544866.70700539</v>
      </c>
      <c r="I69" s="17">
        <f t="shared" si="3"/>
        <v>46908823.17190652</v>
      </c>
      <c r="J69" s="3"/>
      <c r="K69" s="3"/>
      <c r="L69" s="3"/>
      <c r="M69" s="3"/>
      <c r="N69" s="3"/>
      <c r="O69" s="3"/>
    </row>
    <row r="70" spans="2:15" s="2" customFormat="1" ht="12.75">
      <c r="B70" s="6">
        <v>25</v>
      </c>
      <c r="C70" s="15" t="s">
        <v>21</v>
      </c>
      <c r="D70" s="16">
        <f t="shared" si="3"/>
        <v>-606221869.6052866</v>
      </c>
      <c r="E70" s="17">
        <f t="shared" si="3"/>
        <v>-608390330.3834156</v>
      </c>
      <c r="F70" s="17">
        <f t="shared" si="3"/>
        <v>-561787094.516086</v>
      </c>
      <c r="G70" s="17">
        <f t="shared" si="3"/>
        <v>-517784034.116615</v>
      </c>
      <c r="H70" s="17">
        <f t="shared" si="3"/>
        <v>-486737295.224777</v>
      </c>
      <c r="I70" s="17">
        <f t="shared" si="3"/>
        <v>-470418694.13417673</v>
      </c>
      <c r="J70" s="3"/>
      <c r="K70" s="3"/>
      <c r="L70" s="3"/>
      <c r="M70" s="3"/>
      <c r="N70" s="3"/>
      <c r="O70" s="3"/>
    </row>
    <row r="71" spans="2:15" s="2" customFormat="1" ht="12.75">
      <c r="B71" s="6">
        <v>26</v>
      </c>
      <c r="C71" s="15" t="s">
        <v>22</v>
      </c>
      <c r="D71" s="16">
        <f t="shared" si="3"/>
        <v>-31346642.934613753</v>
      </c>
      <c r="E71" s="17">
        <f t="shared" si="3"/>
        <v>-33800664.543897696</v>
      </c>
      <c r="F71" s="17">
        <f t="shared" si="3"/>
        <v>-26850393.759801045</v>
      </c>
      <c r="G71" s="17">
        <f t="shared" si="3"/>
        <v>-22056110.910571333</v>
      </c>
      <c r="H71" s="17">
        <f t="shared" si="3"/>
        <v>-16349649.970048517</v>
      </c>
      <c r="I71" s="17">
        <f t="shared" si="3"/>
        <v>-16265677.98200347</v>
      </c>
      <c r="J71" s="3"/>
      <c r="K71" s="3"/>
      <c r="L71" s="3"/>
      <c r="M71" s="3"/>
      <c r="N71" s="3"/>
      <c r="O71" s="3"/>
    </row>
    <row r="72" spans="2:15" s="2" customFormat="1" ht="12.75">
      <c r="B72" s="6">
        <v>27</v>
      </c>
      <c r="C72" s="15" t="s">
        <v>23</v>
      </c>
      <c r="D72" s="16">
        <f t="shared" si="3"/>
        <v>-26252344.25192746</v>
      </c>
      <c r="E72" s="17">
        <f t="shared" si="3"/>
        <v>-31841657.55502828</v>
      </c>
      <c r="F72" s="17">
        <f t="shared" si="3"/>
        <v>-24563702.7744813</v>
      </c>
      <c r="G72" s="17">
        <f t="shared" si="3"/>
        <v>-20243101.36865553</v>
      </c>
      <c r="H72" s="17">
        <f t="shared" si="3"/>
        <v>-18669944.30444728</v>
      </c>
      <c r="I72" s="17">
        <f t="shared" si="3"/>
        <v>-21302533.115085483</v>
      </c>
      <c r="J72" s="3"/>
      <c r="K72" s="3"/>
      <c r="L72" s="3"/>
      <c r="M72" s="3"/>
      <c r="N72" s="3"/>
      <c r="O72" s="3"/>
    </row>
    <row r="73" spans="2:15" s="2" customFormat="1" ht="12.75">
      <c r="B73" s="6">
        <v>28</v>
      </c>
      <c r="C73" s="15" t="s">
        <v>24</v>
      </c>
      <c r="D73" s="16">
        <f t="shared" si="3"/>
        <v>-50262596.50818116</v>
      </c>
      <c r="E73" s="17">
        <f t="shared" si="3"/>
        <v>-60578222.847783916</v>
      </c>
      <c r="F73" s="17">
        <f t="shared" si="3"/>
        <v>-56297167.59942353</v>
      </c>
      <c r="G73" s="17">
        <f t="shared" si="3"/>
        <v>-42712439.00201968</v>
      </c>
      <c r="H73" s="17">
        <f t="shared" si="3"/>
        <v>-30839441.51366251</v>
      </c>
      <c r="I73" s="17">
        <f t="shared" si="3"/>
        <v>-31577375.372759514</v>
      </c>
      <c r="J73" s="3"/>
      <c r="K73" s="3"/>
      <c r="L73" s="3"/>
      <c r="M73" s="3"/>
      <c r="N73" s="3"/>
      <c r="O73" s="3"/>
    </row>
    <row r="74" spans="2:15" s="2" customFormat="1" ht="12.75">
      <c r="B74" s="6">
        <v>29</v>
      </c>
      <c r="C74" s="15" t="s">
        <v>25</v>
      </c>
      <c r="D74" s="16">
        <f t="shared" si="3"/>
        <v>-77019195.9683341</v>
      </c>
      <c r="E74" s="17">
        <f t="shared" si="3"/>
        <v>-80109811.2886049</v>
      </c>
      <c r="F74" s="17">
        <f t="shared" si="3"/>
        <v>-72675926.88742647</v>
      </c>
      <c r="G74" s="17">
        <f t="shared" si="3"/>
        <v>-46373817.16270337</v>
      </c>
      <c r="H74" s="17">
        <f t="shared" si="3"/>
        <v>-37185886.32340723</v>
      </c>
      <c r="I74" s="17">
        <f t="shared" si="3"/>
        <v>-31818188.881597765</v>
      </c>
      <c r="J74" s="3"/>
      <c r="K74" s="3"/>
      <c r="L74" s="3"/>
      <c r="M74" s="3"/>
      <c r="N74" s="3"/>
      <c r="O74" s="3"/>
    </row>
    <row r="75" spans="2:15" s="2" customFormat="1" ht="12.75">
      <c r="B75" s="6">
        <v>30</v>
      </c>
      <c r="C75" s="15" t="s">
        <v>26</v>
      </c>
      <c r="D75" s="16">
        <f t="shared" si="3"/>
        <v>9973363.45739191</v>
      </c>
      <c r="E75" s="17">
        <f t="shared" si="3"/>
        <v>9999359.793569667</v>
      </c>
      <c r="F75" s="17">
        <f t="shared" si="3"/>
        <v>10265454.622290857</v>
      </c>
      <c r="G75" s="17">
        <f t="shared" si="3"/>
        <v>9773801.103957204</v>
      </c>
      <c r="H75" s="17">
        <f t="shared" si="3"/>
        <v>9976662.26454977</v>
      </c>
      <c r="I75" s="17">
        <f t="shared" si="3"/>
        <v>10249283.836030928</v>
      </c>
      <c r="J75" s="3"/>
      <c r="K75" s="3"/>
      <c r="L75" s="3"/>
      <c r="M75" s="3"/>
      <c r="N75" s="3"/>
      <c r="O75" s="3"/>
    </row>
    <row r="76" spans="2:15" s="2" customFormat="1" ht="12.75">
      <c r="B76" s="6">
        <v>31</v>
      </c>
      <c r="C76" s="15" t="s">
        <v>60</v>
      </c>
      <c r="D76" s="16">
        <f aca="true" t="shared" si="4" ref="D76:I79">D37+D280</f>
        <v>-152992096.65226087</v>
      </c>
      <c r="E76" s="17">
        <f t="shared" si="4"/>
        <v>-152699780.13425988</v>
      </c>
      <c r="F76" s="17">
        <f t="shared" si="4"/>
        <v>-160464111.92147613</v>
      </c>
      <c r="G76" s="17">
        <f t="shared" si="4"/>
        <v>-148134335.11757758</v>
      </c>
      <c r="H76" s="17">
        <f t="shared" si="4"/>
        <v>-160682529.6760399</v>
      </c>
      <c r="I76" s="17">
        <f t="shared" si="4"/>
        <v>-153200708.35889176</v>
      </c>
      <c r="J76" s="3"/>
      <c r="K76" s="3"/>
      <c r="L76" s="3"/>
      <c r="M76" s="3"/>
      <c r="N76" s="3"/>
      <c r="O76" s="3"/>
    </row>
    <row r="77" spans="2:15" s="2" customFormat="1" ht="12.75">
      <c r="B77" s="6">
        <v>32</v>
      </c>
      <c r="C77" s="15" t="s">
        <v>61</v>
      </c>
      <c r="D77" s="16">
        <f t="shared" si="4"/>
        <v>-265488558.90875918</v>
      </c>
      <c r="E77" s="17">
        <f t="shared" si="4"/>
        <v>-253920172.4764128</v>
      </c>
      <c r="F77" s="17">
        <f t="shared" si="4"/>
        <v>-282818349.9480308</v>
      </c>
      <c r="G77" s="17">
        <f t="shared" si="4"/>
        <v>-262754189.4755892</v>
      </c>
      <c r="H77" s="17">
        <f t="shared" si="4"/>
        <v>-278676784.26681244</v>
      </c>
      <c r="I77" s="17">
        <f t="shared" si="4"/>
        <v>-256876482.78311652</v>
      </c>
      <c r="J77" s="3"/>
      <c r="K77" s="3"/>
      <c r="L77" s="3"/>
      <c r="M77" s="3"/>
      <c r="N77" s="3"/>
      <c r="O77" s="3"/>
    </row>
    <row r="78" spans="2:15" s="2" customFormat="1" ht="12.75">
      <c r="B78" s="6">
        <v>33</v>
      </c>
      <c r="C78" s="15" t="s">
        <v>62</v>
      </c>
      <c r="D78" s="16">
        <f t="shared" si="4"/>
        <v>-423804168.590452</v>
      </c>
      <c r="E78" s="17">
        <f t="shared" si="4"/>
        <v>-431801522.6035265</v>
      </c>
      <c r="F78" s="17">
        <f t="shared" si="4"/>
        <v>-427458861.91392154</v>
      </c>
      <c r="G78" s="17">
        <f t="shared" si="4"/>
        <v>-419711789.9982075</v>
      </c>
      <c r="H78" s="17">
        <f t="shared" si="4"/>
        <v>-441316269.6948746</v>
      </c>
      <c r="I78" s="17">
        <f t="shared" si="4"/>
        <v>-442383660.6717242</v>
      </c>
      <c r="J78" s="3"/>
      <c r="K78" s="3"/>
      <c r="L78" s="3"/>
      <c r="M78" s="3"/>
      <c r="N78" s="3"/>
      <c r="O78" s="3"/>
    </row>
    <row r="79" spans="2:15" s="2" customFormat="1" ht="12.75">
      <c r="B79" s="7">
        <v>34</v>
      </c>
      <c r="C79" s="18" t="s">
        <v>63</v>
      </c>
      <c r="D79" s="16">
        <f t="shared" si="4"/>
        <v>765876.8990856797</v>
      </c>
      <c r="E79" s="17">
        <f t="shared" si="4"/>
        <v>1115865.028229622</v>
      </c>
      <c r="F79" s="17">
        <f t="shared" si="4"/>
        <v>1077150.4671637653</v>
      </c>
      <c r="G79" s="17">
        <f t="shared" si="4"/>
        <v>1113682.5794773235</v>
      </c>
      <c r="H79" s="17">
        <f t="shared" si="4"/>
        <v>1119990.9414544774</v>
      </c>
      <c r="I79" s="17">
        <f t="shared" si="4"/>
        <v>1823761.5600156349</v>
      </c>
      <c r="J79" s="3"/>
      <c r="K79" s="3"/>
      <c r="L79" s="3"/>
      <c r="M79" s="3"/>
      <c r="N79" s="3"/>
      <c r="O79" s="3"/>
    </row>
    <row r="80" spans="2:15" s="2" customFormat="1" ht="12.75">
      <c r="B80" s="9" t="s">
        <v>28</v>
      </c>
      <c r="C80" s="35"/>
      <c r="D80" s="29">
        <f aca="true" t="shared" si="5" ref="D80:I80">SUM(D46:D79)</f>
        <v>956502179.237054</v>
      </c>
      <c r="E80" s="30">
        <f t="shared" si="5"/>
        <v>917815808.2725968</v>
      </c>
      <c r="F80" s="30">
        <f t="shared" si="5"/>
        <v>946094006.7689934</v>
      </c>
      <c r="G80" s="30">
        <f t="shared" si="5"/>
        <v>1042495967.257375</v>
      </c>
      <c r="H80" s="30">
        <f t="shared" si="5"/>
        <v>231967161.75307095</v>
      </c>
      <c r="I80" s="30">
        <f t="shared" si="5"/>
        <v>454229638.97375065</v>
      </c>
      <c r="J80" s="3"/>
      <c r="K80" s="3"/>
      <c r="L80" s="3"/>
      <c r="M80" s="3"/>
      <c r="N80" s="3"/>
      <c r="O80" s="3"/>
    </row>
    <row r="83" spans="2:10" s="2" customFormat="1" ht="12.75">
      <c r="B83" s="4" t="s">
        <v>66</v>
      </c>
      <c r="C83" s="3"/>
      <c r="D83" s="3"/>
      <c r="E83" s="3"/>
      <c r="F83" s="3"/>
      <c r="G83" s="3"/>
      <c r="H83" s="3"/>
      <c r="I83" s="3"/>
      <c r="J83" s="3"/>
    </row>
    <row r="84" spans="2:15" s="2" customFormat="1" ht="12.75">
      <c r="B84" s="8" t="s">
        <v>29</v>
      </c>
      <c r="C84" s="9"/>
      <c r="D84" s="27">
        <v>42736</v>
      </c>
      <c r="E84" s="28">
        <v>42767</v>
      </c>
      <c r="F84" s="28">
        <v>42795</v>
      </c>
      <c r="G84" s="28">
        <v>42826</v>
      </c>
      <c r="H84" s="28">
        <v>42856</v>
      </c>
      <c r="I84" s="28">
        <v>42887</v>
      </c>
      <c r="J84" s="3"/>
      <c r="K84" s="3"/>
      <c r="L84" s="3"/>
      <c r="M84" s="3"/>
      <c r="N84" s="3"/>
      <c r="O84" s="3"/>
    </row>
    <row r="85" spans="2:15" s="2" customFormat="1" ht="12.75">
      <c r="B85" s="5">
        <v>1</v>
      </c>
      <c r="C85" s="12" t="s">
        <v>0</v>
      </c>
      <c r="D85" s="13">
        <f aca="true" t="shared" si="6" ref="D85:I85">IF(D46&lt;0,-D46,0)</f>
        <v>0</v>
      </c>
      <c r="E85" s="14">
        <f t="shared" si="6"/>
        <v>0</v>
      </c>
      <c r="F85" s="14">
        <f t="shared" si="6"/>
        <v>0</v>
      </c>
      <c r="G85" s="14">
        <f t="shared" si="6"/>
        <v>0</v>
      </c>
      <c r="H85" s="14">
        <f t="shared" si="6"/>
        <v>0</v>
      </c>
      <c r="I85" s="14">
        <f t="shared" si="6"/>
        <v>0</v>
      </c>
      <c r="J85" s="3"/>
      <c r="K85" s="3"/>
      <c r="L85" s="3"/>
      <c r="M85" s="3"/>
      <c r="N85" s="3"/>
      <c r="O85" s="3"/>
    </row>
    <row r="86" spans="2:15" s="2" customFormat="1" ht="12.75">
      <c r="B86" s="6">
        <v>2</v>
      </c>
      <c r="C86" s="15" t="s">
        <v>1</v>
      </c>
      <c r="D86" s="16">
        <f aca="true" t="shared" si="7" ref="D86:I86">IF(D47&lt;0,-D47,0)</f>
        <v>0</v>
      </c>
      <c r="E86" s="17">
        <f t="shared" si="7"/>
        <v>0</v>
      </c>
      <c r="F86" s="17">
        <f t="shared" si="7"/>
        <v>0</v>
      </c>
      <c r="G86" s="17">
        <f t="shared" si="7"/>
        <v>0</v>
      </c>
      <c r="H86" s="17">
        <f t="shared" si="7"/>
        <v>0</v>
      </c>
      <c r="I86" s="17">
        <f t="shared" si="7"/>
        <v>0</v>
      </c>
      <c r="J86" s="3"/>
      <c r="K86" s="3"/>
      <c r="L86" s="3"/>
      <c r="M86" s="3"/>
      <c r="N86" s="3"/>
      <c r="O86" s="3"/>
    </row>
    <row r="87" spans="2:15" s="2" customFormat="1" ht="12.75">
      <c r="B87" s="6">
        <v>3</v>
      </c>
      <c r="C87" s="15" t="s">
        <v>2</v>
      </c>
      <c r="D87" s="16">
        <f aca="true" t="shared" si="8" ref="D87:I87">IF(D48&lt;0,-D48,0)</f>
        <v>0</v>
      </c>
      <c r="E87" s="17">
        <f t="shared" si="8"/>
        <v>0</v>
      </c>
      <c r="F87" s="17">
        <f t="shared" si="8"/>
        <v>0</v>
      </c>
      <c r="G87" s="17">
        <f t="shared" si="8"/>
        <v>0</v>
      </c>
      <c r="H87" s="17">
        <f t="shared" si="8"/>
        <v>0</v>
      </c>
      <c r="I87" s="17">
        <f t="shared" si="8"/>
        <v>0</v>
      </c>
      <c r="J87" s="3"/>
      <c r="K87" s="3"/>
      <c r="L87" s="3"/>
      <c r="M87" s="3"/>
      <c r="N87" s="3"/>
      <c r="O87" s="3"/>
    </row>
    <row r="88" spans="2:15" s="2" customFormat="1" ht="12.75">
      <c r="B88" s="6">
        <v>4</v>
      </c>
      <c r="C88" s="15" t="s">
        <v>3</v>
      </c>
      <c r="D88" s="16">
        <f aca="true" t="shared" si="9" ref="D88:I88">IF(D49&lt;0,-D49,0)</f>
        <v>18632715.281770974</v>
      </c>
      <c r="E88" s="17">
        <f t="shared" si="9"/>
        <v>18571322.9195039</v>
      </c>
      <c r="F88" s="17">
        <f t="shared" si="9"/>
        <v>16248625.26326634</v>
      </c>
      <c r="G88" s="17">
        <f t="shared" si="9"/>
        <v>17288555.887377754</v>
      </c>
      <c r="H88" s="17">
        <f t="shared" si="9"/>
        <v>15631378.66141028</v>
      </c>
      <c r="I88" s="17">
        <f t="shared" si="9"/>
        <v>17135064.021674924</v>
      </c>
      <c r="J88" s="3"/>
      <c r="K88" s="3"/>
      <c r="L88" s="3"/>
      <c r="M88" s="3"/>
      <c r="N88" s="3"/>
      <c r="O88" s="3"/>
    </row>
    <row r="89" spans="2:15" s="2" customFormat="1" ht="12.75">
      <c r="B89" s="6">
        <v>5</v>
      </c>
      <c r="C89" s="15" t="s">
        <v>27</v>
      </c>
      <c r="D89" s="16">
        <f aca="true" t="shared" si="10" ref="D89:I89">IF(D50&lt;0,-D50,0)</f>
        <v>8475114392.358433</v>
      </c>
      <c r="E89" s="17">
        <f t="shared" si="10"/>
        <v>8395801753.9226885</v>
      </c>
      <c r="F89" s="17">
        <f t="shared" si="10"/>
        <v>8343046618.183467</v>
      </c>
      <c r="G89" s="17">
        <f t="shared" si="10"/>
        <v>8167080037.168861</v>
      </c>
      <c r="H89" s="17">
        <f t="shared" si="10"/>
        <v>8119832752.264268</v>
      </c>
      <c r="I89" s="17">
        <f t="shared" si="10"/>
        <v>8545306470.564559</v>
      </c>
      <c r="J89" s="3"/>
      <c r="K89" s="3"/>
      <c r="L89" s="3"/>
      <c r="M89" s="3"/>
      <c r="N89" s="3"/>
      <c r="O89" s="3"/>
    </row>
    <row r="90" spans="2:15" s="2" customFormat="1" ht="12.75">
      <c r="B90" s="6">
        <v>6</v>
      </c>
      <c r="C90" s="15" t="s">
        <v>58</v>
      </c>
      <c r="D90" s="16">
        <f aca="true" t="shared" si="11" ref="D90:I90">IF(D51&lt;0,-D51,0)</f>
        <v>5933357.386409859</v>
      </c>
      <c r="E90" s="17">
        <f t="shared" si="11"/>
        <v>5549234.526531097</v>
      </c>
      <c r="F90" s="17">
        <f t="shared" si="11"/>
        <v>5575133.393063255</v>
      </c>
      <c r="G90" s="17">
        <f t="shared" si="11"/>
        <v>5556060.5997361755</v>
      </c>
      <c r="H90" s="17">
        <f t="shared" si="11"/>
        <v>5763301.284655717</v>
      </c>
      <c r="I90" s="17">
        <f t="shared" si="11"/>
        <v>5345459.411993043</v>
      </c>
      <c r="J90" s="3"/>
      <c r="K90" s="3"/>
      <c r="L90" s="3"/>
      <c r="M90" s="3"/>
      <c r="N90" s="3"/>
      <c r="O90" s="3"/>
    </row>
    <row r="91" spans="2:15" s="2" customFormat="1" ht="12.75">
      <c r="B91" s="6">
        <v>7</v>
      </c>
      <c r="C91" s="15" t="s">
        <v>4</v>
      </c>
      <c r="D91" s="16">
        <f aca="true" t="shared" si="12" ref="D91:I91">IF(D52&lt;0,-D52,0)</f>
        <v>0</v>
      </c>
      <c r="E91" s="17">
        <f t="shared" si="12"/>
        <v>0</v>
      </c>
      <c r="F91" s="17">
        <f t="shared" si="12"/>
        <v>0</v>
      </c>
      <c r="G91" s="17">
        <f t="shared" si="12"/>
        <v>0</v>
      </c>
      <c r="H91" s="17">
        <f t="shared" si="12"/>
        <v>0</v>
      </c>
      <c r="I91" s="17">
        <f t="shared" si="12"/>
        <v>0</v>
      </c>
      <c r="J91" s="3"/>
      <c r="K91" s="3"/>
      <c r="L91" s="3"/>
      <c r="M91" s="3"/>
      <c r="N91" s="3"/>
      <c r="O91" s="3"/>
    </row>
    <row r="92" spans="2:15" s="2" customFormat="1" ht="12.75">
      <c r="B92" s="6">
        <v>8</v>
      </c>
      <c r="C92" s="15" t="s">
        <v>5</v>
      </c>
      <c r="D92" s="16">
        <f aca="true" t="shared" si="13" ref="D92:I92">IF(D53&lt;0,-D53,0)</f>
        <v>0</v>
      </c>
      <c r="E92" s="17">
        <f t="shared" si="13"/>
        <v>0</v>
      </c>
      <c r="F92" s="17">
        <f t="shared" si="13"/>
        <v>0</v>
      </c>
      <c r="G92" s="17">
        <f t="shared" si="13"/>
        <v>0</v>
      </c>
      <c r="H92" s="17">
        <f t="shared" si="13"/>
        <v>0</v>
      </c>
      <c r="I92" s="17">
        <f t="shared" si="13"/>
        <v>0</v>
      </c>
      <c r="J92" s="3"/>
      <c r="K92" s="3"/>
      <c r="L92" s="3"/>
      <c r="M92" s="3"/>
      <c r="N92" s="3"/>
      <c r="O92" s="3"/>
    </row>
    <row r="93" spans="2:15" s="2" customFormat="1" ht="12.75">
      <c r="B93" s="6">
        <v>9</v>
      </c>
      <c r="C93" s="15" t="s">
        <v>6</v>
      </c>
      <c r="D93" s="16">
        <f aca="true" t="shared" si="14" ref="D93:I93">IF(D54&lt;0,-D54,0)</f>
        <v>0</v>
      </c>
      <c r="E93" s="17">
        <f t="shared" si="14"/>
        <v>0</v>
      </c>
      <c r="F93" s="17">
        <f t="shared" si="14"/>
        <v>0</v>
      </c>
      <c r="G93" s="17">
        <f t="shared" si="14"/>
        <v>0</v>
      </c>
      <c r="H93" s="17">
        <f t="shared" si="14"/>
        <v>0</v>
      </c>
      <c r="I93" s="17">
        <f t="shared" si="14"/>
        <v>0</v>
      </c>
      <c r="J93" s="3"/>
      <c r="K93" s="3"/>
      <c r="L93" s="3"/>
      <c r="M93" s="3"/>
      <c r="N93" s="3"/>
      <c r="O93" s="3"/>
    </row>
    <row r="94" spans="2:15" s="2" customFormat="1" ht="12.75">
      <c r="B94" s="6">
        <v>10</v>
      </c>
      <c r="C94" s="15" t="s">
        <v>7</v>
      </c>
      <c r="D94" s="16">
        <f aca="true" t="shared" si="15" ref="D94:I94">IF(D55&lt;0,-D55,0)</f>
        <v>0</v>
      </c>
      <c r="E94" s="17">
        <f t="shared" si="15"/>
        <v>0</v>
      </c>
      <c r="F94" s="17">
        <f t="shared" si="15"/>
        <v>0</v>
      </c>
      <c r="G94" s="17">
        <f t="shared" si="15"/>
        <v>0</v>
      </c>
      <c r="H94" s="17">
        <f t="shared" si="15"/>
        <v>0</v>
      </c>
      <c r="I94" s="17">
        <f t="shared" si="15"/>
        <v>0</v>
      </c>
      <c r="J94" s="3"/>
      <c r="K94" s="3"/>
      <c r="L94" s="3"/>
      <c r="M94" s="3"/>
      <c r="N94" s="3"/>
      <c r="O94" s="3"/>
    </row>
    <row r="95" spans="2:15" s="2" customFormat="1" ht="12.75">
      <c r="B95" s="6">
        <v>11</v>
      </c>
      <c r="C95" s="15" t="s">
        <v>8</v>
      </c>
      <c r="D95" s="16">
        <f aca="true" t="shared" si="16" ref="D95:I95">IF(D56&lt;0,-D56,0)</f>
        <v>1089038282.6426604</v>
      </c>
      <c r="E95" s="17">
        <f t="shared" si="16"/>
        <v>1094727306.9460738</v>
      </c>
      <c r="F95" s="17">
        <f t="shared" si="16"/>
        <v>1044747886.9189937</v>
      </c>
      <c r="G95" s="17">
        <f t="shared" si="16"/>
        <v>951145803.8495141</v>
      </c>
      <c r="H95" s="17">
        <f t="shared" si="16"/>
        <v>942027917.314531</v>
      </c>
      <c r="I95" s="17">
        <f t="shared" si="16"/>
        <v>849912950.570366</v>
      </c>
      <c r="J95" s="3"/>
      <c r="K95" s="3"/>
      <c r="L95" s="3"/>
      <c r="M95" s="3"/>
      <c r="N95" s="3"/>
      <c r="O95" s="3"/>
    </row>
    <row r="96" spans="2:15" s="2" customFormat="1" ht="12.75">
      <c r="B96" s="6">
        <v>12</v>
      </c>
      <c r="C96" s="15" t="s">
        <v>9</v>
      </c>
      <c r="D96" s="16">
        <f aca="true" t="shared" si="17" ref="D96:I96">IF(D57&lt;0,-D57,0)</f>
        <v>253078879.4666313</v>
      </c>
      <c r="E96" s="17">
        <f t="shared" si="17"/>
        <v>244440785.66168585</v>
      </c>
      <c r="F96" s="17">
        <f t="shared" si="17"/>
        <v>239771511.62932196</v>
      </c>
      <c r="G96" s="17">
        <f t="shared" si="17"/>
        <v>239252169.9952703</v>
      </c>
      <c r="H96" s="17">
        <f t="shared" si="17"/>
        <v>228337080.63571647</v>
      </c>
      <c r="I96" s="17">
        <f t="shared" si="17"/>
        <v>245367919.0045063</v>
      </c>
      <c r="J96" s="3"/>
      <c r="K96" s="3"/>
      <c r="L96" s="3"/>
      <c r="M96" s="3"/>
      <c r="N96" s="3"/>
      <c r="O96" s="3"/>
    </row>
    <row r="97" spans="2:15" s="2" customFormat="1" ht="12.75">
      <c r="B97" s="6">
        <v>13</v>
      </c>
      <c r="C97" s="15" t="s">
        <v>10</v>
      </c>
      <c r="D97" s="16">
        <f aca="true" t="shared" si="18" ref="D97:I97">IF(D58&lt;0,-D58,0)</f>
        <v>0</v>
      </c>
      <c r="E97" s="17">
        <f t="shared" si="18"/>
        <v>0</v>
      </c>
      <c r="F97" s="17">
        <f t="shared" si="18"/>
        <v>0</v>
      </c>
      <c r="G97" s="17">
        <f t="shared" si="18"/>
        <v>0</v>
      </c>
      <c r="H97" s="17">
        <f t="shared" si="18"/>
        <v>0</v>
      </c>
      <c r="I97" s="17">
        <f t="shared" si="18"/>
        <v>0</v>
      </c>
      <c r="J97" s="3"/>
      <c r="K97" s="3"/>
      <c r="L97" s="3"/>
      <c r="M97" s="3"/>
      <c r="N97" s="3"/>
      <c r="O97" s="3"/>
    </row>
    <row r="98" spans="2:15" s="2" customFormat="1" ht="12.75">
      <c r="B98" s="6">
        <v>14</v>
      </c>
      <c r="C98" s="15" t="s">
        <v>11</v>
      </c>
      <c r="D98" s="16">
        <f aca="true" t="shared" si="19" ref="D98:I98">IF(D59&lt;0,-D59,0)</f>
        <v>0</v>
      </c>
      <c r="E98" s="17">
        <f t="shared" si="19"/>
        <v>0</v>
      </c>
      <c r="F98" s="17">
        <f t="shared" si="19"/>
        <v>0</v>
      </c>
      <c r="G98" s="17">
        <f t="shared" si="19"/>
        <v>0</v>
      </c>
      <c r="H98" s="17">
        <f t="shared" si="19"/>
        <v>0</v>
      </c>
      <c r="I98" s="17">
        <f t="shared" si="19"/>
        <v>0</v>
      </c>
      <c r="J98" s="3"/>
      <c r="K98" s="3"/>
      <c r="L98" s="3"/>
      <c r="M98" s="3"/>
      <c r="N98" s="3"/>
      <c r="O98" s="3"/>
    </row>
    <row r="99" spans="2:15" s="2" customFormat="1" ht="12.75">
      <c r="B99" s="6">
        <v>15</v>
      </c>
      <c r="C99" s="15" t="s">
        <v>12</v>
      </c>
      <c r="D99" s="16">
        <f aca="true" t="shared" si="20" ref="D99:I99">IF(D60&lt;0,-D60,0)</f>
        <v>0</v>
      </c>
      <c r="E99" s="17">
        <f t="shared" si="20"/>
        <v>0</v>
      </c>
      <c r="F99" s="17">
        <f t="shared" si="20"/>
        <v>0</v>
      </c>
      <c r="G99" s="17">
        <f t="shared" si="20"/>
        <v>0</v>
      </c>
      <c r="H99" s="17">
        <f t="shared" si="20"/>
        <v>0</v>
      </c>
      <c r="I99" s="17">
        <f t="shared" si="20"/>
        <v>0</v>
      </c>
      <c r="J99" s="3"/>
      <c r="K99" s="3"/>
      <c r="L99" s="3"/>
      <c r="M99" s="3"/>
      <c r="N99" s="3"/>
      <c r="O99" s="3"/>
    </row>
    <row r="100" spans="2:15" s="2" customFormat="1" ht="12.75">
      <c r="B100" s="6">
        <v>16</v>
      </c>
      <c r="C100" s="15" t="s">
        <v>13</v>
      </c>
      <c r="D100" s="16">
        <f aca="true" t="shared" si="21" ref="D100:I100">IF(D61&lt;0,-D61,0)</f>
        <v>0</v>
      </c>
      <c r="E100" s="17">
        <f t="shared" si="21"/>
        <v>0</v>
      </c>
      <c r="F100" s="17">
        <f t="shared" si="21"/>
        <v>0</v>
      </c>
      <c r="G100" s="17">
        <f t="shared" si="21"/>
        <v>0</v>
      </c>
      <c r="H100" s="17">
        <f t="shared" si="21"/>
        <v>0</v>
      </c>
      <c r="I100" s="17">
        <f t="shared" si="21"/>
        <v>0</v>
      </c>
      <c r="J100" s="3"/>
      <c r="K100" s="3"/>
      <c r="L100" s="3"/>
      <c r="M100" s="3"/>
      <c r="N100" s="3"/>
      <c r="O100" s="3"/>
    </row>
    <row r="101" spans="2:15" s="2" customFormat="1" ht="12.75">
      <c r="B101" s="6">
        <v>17</v>
      </c>
      <c r="C101" s="15" t="s">
        <v>14</v>
      </c>
      <c r="D101" s="16">
        <f aca="true" t="shared" si="22" ref="D101:I101">IF(D62&lt;0,-D62,0)</f>
        <v>0</v>
      </c>
      <c r="E101" s="17">
        <f t="shared" si="22"/>
        <v>0</v>
      </c>
      <c r="F101" s="17">
        <f t="shared" si="22"/>
        <v>0</v>
      </c>
      <c r="G101" s="17">
        <f t="shared" si="22"/>
        <v>0</v>
      </c>
      <c r="H101" s="17">
        <f t="shared" si="22"/>
        <v>0</v>
      </c>
      <c r="I101" s="17">
        <f t="shared" si="22"/>
        <v>0</v>
      </c>
      <c r="J101" s="3"/>
      <c r="K101" s="3"/>
      <c r="L101" s="3"/>
      <c r="M101" s="3"/>
      <c r="N101" s="3"/>
      <c r="O101" s="3"/>
    </row>
    <row r="102" spans="2:15" s="2" customFormat="1" ht="12.75">
      <c r="B102" s="6">
        <v>18</v>
      </c>
      <c r="C102" s="15" t="s">
        <v>15</v>
      </c>
      <c r="D102" s="16">
        <f aca="true" t="shared" si="23" ref="D102:I102">IF(D63&lt;0,-D63,0)</f>
        <v>0</v>
      </c>
      <c r="E102" s="17">
        <f t="shared" si="23"/>
        <v>0</v>
      </c>
      <c r="F102" s="17">
        <f t="shared" si="23"/>
        <v>0</v>
      </c>
      <c r="G102" s="17">
        <f t="shared" si="23"/>
        <v>0</v>
      </c>
      <c r="H102" s="17">
        <f t="shared" si="23"/>
        <v>0</v>
      </c>
      <c r="I102" s="17">
        <f t="shared" si="23"/>
        <v>0</v>
      </c>
      <c r="J102" s="3"/>
      <c r="K102" s="3"/>
      <c r="L102" s="3"/>
      <c r="M102" s="3"/>
      <c r="N102" s="3"/>
      <c r="O102" s="3"/>
    </row>
    <row r="103" spans="2:15" s="2" customFormat="1" ht="12.75">
      <c r="B103" s="6">
        <v>19</v>
      </c>
      <c r="C103" s="15" t="s">
        <v>16</v>
      </c>
      <c r="D103" s="16">
        <f aca="true" t="shared" si="24" ref="D103:I103">IF(D64&lt;0,-D64,0)</f>
        <v>0</v>
      </c>
      <c r="E103" s="17">
        <f t="shared" si="24"/>
        <v>0</v>
      </c>
      <c r="F103" s="17">
        <f t="shared" si="24"/>
        <v>0</v>
      </c>
      <c r="G103" s="17">
        <f t="shared" si="24"/>
        <v>0</v>
      </c>
      <c r="H103" s="17">
        <f t="shared" si="24"/>
        <v>0</v>
      </c>
      <c r="I103" s="17">
        <f t="shared" si="24"/>
        <v>0</v>
      </c>
      <c r="J103" s="3"/>
      <c r="K103" s="3"/>
      <c r="L103" s="3"/>
      <c r="M103" s="3"/>
      <c r="N103" s="3"/>
      <c r="O103" s="3"/>
    </row>
    <row r="104" spans="2:15" s="2" customFormat="1" ht="12.75">
      <c r="B104" s="6">
        <v>20</v>
      </c>
      <c r="C104" s="15" t="s">
        <v>17</v>
      </c>
      <c r="D104" s="16">
        <f aca="true" t="shared" si="25" ref="D104:I104">IF(D65&lt;0,-D65,0)</f>
        <v>0</v>
      </c>
      <c r="E104" s="17">
        <f t="shared" si="25"/>
        <v>0</v>
      </c>
      <c r="F104" s="17">
        <f t="shared" si="25"/>
        <v>0</v>
      </c>
      <c r="G104" s="17">
        <f t="shared" si="25"/>
        <v>0</v>
      </c>
      <c r="H104" s="17">
        <f t="shared" si="25"/>
        <v>0</v>
      </c>
      <c r="I104" s="17">
        <f t="shared" si="25"/>
        <v>0</v>
      </c>
      <c r="J104" s="3"/>
      <c r="K104" s="3"/>
      <c r="L104" s="3"/>
      <c r="M104" s="3"/>
      <c r="N104" s="3"/>
      <c r="O104" s="3"/>
    </row>
    <row r="105" spans="2:15" s="2" customFormat="1" ht="12.75">
      <c r="B105" s="6">
        <v>21</v>
      </c>
      <c r="C105" s="15" t="s">
        <v>18</v>
      </c>
      <c r="D105" s="16">
        <f aca="true" t="shared" si="26" ref="D105:I105">IF(D66&lt;0,-D66,0)</f>
        <v>0</v>
      </c>
      <c r="E105" s="17">
        <f t="shared" si="26"/>
        <v>0</v>
      </c>
      <c r="F105" s="17">
        <f t="shared" si="26"/>
        <v>0</v>
      </c>
      <c r="G105" s="17">
        <f t="shared" si="26"/>
        <v>0</v>
      </c>
      <c r="H105" s="17">
        <f t="shared" si="26"/>
        <v>0</v>
      </c>
      <c r="I105" s="17">
        <f t="shared" si="26"/>
        <v>0</v>
      </c>
      <c r="J105" s="3"/>
      <c r="K105" s="3"/>
      <c r="L105" s="3"/>
      <c r="M105" s="3"/>
      <c r="N105" s="3"/>
      <c r="O105" s="3"/>
    </row>
    <row r="106" spans="2:15" s="2" customFormat="1" ht="12.75">
      <c r="B106" s="6">
        <v>22</v>
      </c>
      <c r="C106" s="15" t="s">
        <v>59</v>
      </c>
      <c r="D106" s="16">
        <f aca="true" t="shared" si="27" ref="D106:I106">IF(D67&lt;0,-D67,0)</f>
        <v>0</v>
      </c>
      <c r="E106" s="17">
        <f t="shared" si="27"/>
        <v>0</v>
      </c>
      <c r="F106" s="17">
        <f t="shared" si="27"/>
        <v>0</v>
      </c>
      <c r="G106" s="17">
        <f t="shared" si="27"/>
        <v>0</v>
      </c>
      <c r="H106" s="17">
        <f t="shared" si="27"/>
        <v>0</v>
      </c>
      <c r="I106" s="17">
        <f t="shared" si="27"/>
        <v>0</v>
      </c>
      <c r="J106" s="3"/>
      <c r="K106" s="3"/>
      <c r="L106" s="3"/>
      <c r="M106" s="3"/>
      <c r="N106" s="3"/>
      <c r="O106" s="3"/>
    </row>
    <row r="107" spans="2:15" s="2" customFormat="1" ht="12.75">
      <c r="B107" s="6">
        <v>23</v>
      </c>
      <c r="C107" s="15" t="s">
        <v>19</v>
      </c>
      <c r="D107" s="16">
        <f aca="true" t="shared" si="28" ref="D107:I107">IF(D68&lt;0,-D68,0)</f>
        <v>0</v>
      </c>
      <c r="E107" s="17">
        <f t="shared" si="28"/>
        <v>0</v>
      </c>
      <c r="F107" s="17">
        <f t="shared" si="28"/>
        <v>0</v>
      </c>
      <c r="G107" s="17">
        <f t="shared" si="28"/>
        <v>0</v>
      </c>
      <c r="H107" s="17">
        <f t="shared" si="28"/>
        <v>0</v>
      </c>
      <c r="I107" s="17">
        <f t="shared" si="28"/>
        <v>0</v>
      </c>
      <c r="J107" s="3"/>
      <c r="K107" s="3"/>
      <c r="L107" s="3"/>
      <c r="M107" s="3"/>
      <c r="N107" s="3"/>
      <c r="O107" s="3"/>
    </row>
    <row r="108" spans="2:15" s="2" customFormat="1" ht="12.75">
      <c r="B108" s="6">
        <v>24</v>
      </c>
      <c r="C108" s="15" t="s">
        <v>20</v>
      </c>
      <c r="D108" s="16">
        <f aca="true" t="shared" si="29" ref="D108:I108">IF(D69&lt;0,-D69,0)</f>
        <v>0</v>
      </c>
      <c r="E108" s="17">
        <f t="shared" si="29"/>
        <v>0</v>
      </c>
      <c r="F108" s="17">
        <f t="shared" si="29"/>
        <v>0</v>
      </c>
      <c r="G108" s="17">
        <f t="shared" si="29"/>
        <v>0</v>
      </c>
      <c r="H108" s="17">
        <f t="shared" si="29"/>
        <v>0</v>
      </c>
      <c r="I108" s="17">
        <f t="shared" si="29"/>
        <v>0</v>
      </c>
      <c r="J108" s="3"/>
      <c r="K108" s="3"/>
      <c r="L108" s="3"/>
      <c r="M108" s="3"/>
      <c r="N108" s="3"/>
      <c r="O108" s="3"/>
    </row>
    <row r="109" spans="2:15" s="2" customFormat="1" ht="12.75">
      <c r="B109" s="6">
        <v>25</v>
      </c>
      <c r="C109" s="15" t="s">
        <v>21</v>
      </c>
      <c r="D109" s="16">
        <f aca="true" t="shared" si="30" ref="D109:I109">IF(D70&lt;0,-D70,0)</f>
        <v>606221869.6052866</v>
      </c>
      <c r="E109" s="17">
        <f t="shared" si="30"/>
        <v>608390330.3834156</v>
      </c>
      <c r="F109" s="17">
        <f t="shared" si="30"/>
        <v>561787094.516086</v>
      </c>
      <c r="G109" s="17">
        <f t="shared" si="30"/>
        <v>517784034.116615</v>
      </c>
      <c r="H109" s="17">
        <f t="shared" si="30"/>
        <v>486737295.224777</v>
      </c>
      <c r="I109" s="17">
        <f t="shared" si="30"/>
        <v>470418694.13417673</v>
      </c>
      <c r="J109" s="3"/>
      <c r="K109" s="3"/>
      <c r="L109" s="3"/>
      <c r="M109" s="3"/>
      <c r="N109" s="3"/>
      <c r="O109" s="3"/>
    </row>
    <row r="110" spans="2:15" s="2" customFormat="1" ht="12.75">
      <c r="B110" s="6">
        <v>26</v>
      </c>
      <c r="C110" s="15" t="s">
        <v>22</v>
      </c>
      <c r="D110" s="16">
        <f aca="true" t="shared" si="31" ref="D110:I110">IF(D71&lt;0,-D71,0)</f>
        <v>31346642.934613753</v>
      </c>
      <c r="E110" s="17">
        <f t="shared" si="31"/>
        <v>33800664.543897696</v>
      </c>
      <c r="F110" s="17">
        <f t="shared" si="31"/>
        <v>26850393.759801045</v>
      </c>
      <c r="G110" s="17">
        <f t="shared" si="31"/>
        <v>22056110.910571333</v>
      </c>
      <c r="H110" s="17">
        <f t="shared" si="31"/>
        <v>16349649.970048517</v>
      </c>
      <c r="I110" s="17">
        <f t="shared" si="31"/>
        <v>16265677.98200347</v>
      </c>
      <c r="J110" s="3"/>
      <c r="K110" s="3"/>
      <c r="L110" s="3"/>
      <c r="M110" s="3"/>
      <c r="N110" s="3"/>
      <c r="O110" s="3"/>
    </row>
    <row r="111" spans="2:15" s="2" customFormat="1" ht="12.75">
      <c r="B111" s="6">
        <v>27</v>
      </c>
      <c r="C111" s="15" t="s">
        <v>23</v>
      </c>
      <c r="D111" s="16">
        <f aca="true" t="shared" si="32" ref="D111:I111">IF(D72&lt;0,-D72,0)</f>
        <v>26252344.25192746</v>
      </c>
      <c r="E111" s="17">
        <f t="shared" si="32"/>
        <v>31841657.55502828</v>
      </c>
      <c r="F111" s="17">
        <f t="shared" si="32"/>
        <v>24563702.7744813</v>
      </c>
      <c r="G111" s="17">
        <f t="shared" si="32"/>
        <v>20243101.36865553</v>
      </c>
      <c r="H111" s="17">
        <f t="shared" si="32"/>
        <v>18669944.30444728</v>
      </c>
      <c r="I111" s="17">
        <f t="shared" si="32"/>
        <v>21302533.115085483</v>
      </c>
      <c r="J111" s="3"/>
      <c r="K111" s="3"/>
      <c r="L111" s="3"/>
      <c r="M111" s="3"/>
      <c r="N111" s="3"/>
      <c r="O111" s="3"/>
    </row>
    <row r="112" spans="2:15" s="2" customFormat="1" ht="12.75">
      <c r="B112" s="6">
        <v>28</v>
      </c>
      <c r="C112" s="15" t="s">
        <v>24</v>
      </c>
      <c r="D112" s="16">
        <f aca="true" t="shared" si="33" ref="D112:I112">IF(D73&lt;0,-D73,0)</f>
        <v>50262596.50818116</v>
      </c>
      <c r="E112" s="17">
        <f t="shared" si="33"/>
        <v>60578222.847783916</v>
      </c>
      <c r="F112" s="17">
        <f t="shared" si="33"/>
        <v>56297167.59942353</v>
      </c>
      <c r="G112" s="17">
        <f t="shared" si="33"/>
        <v>42712439.00201968</v>
      </c>
      <c r="H112" s="17">
        <f t="shared" si="33"/>
        <v>30839441.51366251</v>
      </c>
      <c r="I112" s="17">
        <f t="shared" si="33"/>
        <v>31577375.372759514</v>
      </c>
      <c r="J112" s="3"/>
      <c r="K112" s="3"/>
      <c r="L112" s="3"/>
      <c r="M112" s="3"/>
      <c r="N112" s="3"/>
      <c r="O112" s="3"/>
    </row>
    <row r="113" spans="2:15" s="2" customFormat="1" ht="12.75">
      <c r="B113" s="6">
        <v>29</v>
      </c>
      <c r="C113" s="15" t="s">
        <v>25</v>
      </c>
      <c r="D113" s="16">
        <f aca="true" t="shared" si="34" ref="D113:I113">IF(D74&lt;0,-D74,0)</f>
        <v>77019195.9683341</v>
      </c>
      <c r="E113" s="17">
        <f t="shared" si="34"/>
        <v>80109811.2886049</v>
      </c>
      <c r="F113" s="17">
        <f t="shared" si="34"/>
        <v>72675926.88742647</v>
      </c>
      <c r="G113" s="17">
        <f t="shared" si="34"/>
        <v>46373817.16270337</v>
      </c>
      <c r="H113" s="17">
        <f t="shared" si="34"/>
        <v>37185886.32340723</v>
      </c>
      <c r="I113" s="17">
        <f t="shared" si="34"/>
        <v>31818188.881597765</v>
      </c>
      <c r="J113" s="3"/>
      <c r="K113" s="3"/>
      <c r="L113" s="3"/>
      <c r="M113" s="3"/>
      <c r="N113" s="3"/>
      <c r="O113" s="3"/>
    </row>
    <row r="114" spans="2:15" s="2" customFormat="1" ht="12.75">
      <c r="B114" s="6">
        <v>30</v>
      </c>
      <c r="C114" s="15" t="s">
        <v>26</v>
      </c>
      <c r="D114" s="16">
        <f aca="true" t="shared" si="35" ref="D114:I114">IF(D75&lt;0,-D75,0)</f>
        <v>0</v>
      </c>
      <c r="E114" s="17">
        <f t="shared" si="35"/>
        <v>0</v>
      </c>
      <c r="F114" s="17">
        <f t="shared" si="35"/>
        <v>0</v>
      </c>
      <c r="G114" s="17">
        <f t="shared" si="35"/>
        <v>0</v>
      </c>
      <c r="H114" s="17">
        <f t="shared" si="35"/>
        <v>0</v>
      </c>
      <c r="I114" s="17">
        <f t="shared" si="35"/>
        <v>0</v>
      </c>
      <c r="J114" s="3"/>
      <c r="K114" s="3"/>
      <c r="L114" s="3"/>
      <c r="M114" s="3"/>
      <c r="N114" s="3"/>
      <c r="O114" s="3"/>
    </row>
    <row r="115" spans="2:15" s="2" customFormat="1" ht="12.75">
      <c r="B115" s="6">
        <v>31</v>
      </c>
      <c r="C115" s="15" t="s">
        <v>60</v>
      </c>
      <c r="D115" s="16">
        <f aca="true" t="shared" si="36" ref="D115:I115">IF(D76&lt;0,-D76,0)</f>
        <v>152992096.65226087</v>
      </c>
      <c r="E115" s="17">
        <f t="shared" si="36"/>
        <v>152699780.13425988</v>
      </c>
      <c r="F115" s="17">
        <f t="shared" si="36"/>
        <v>160464111.92147613</v>
      </c>
      <c r="G115" s="17">
        <f t="shared" si="36"/>
        <v>148134335.11757758</v>
      </c>
      <c r="H115" s="17">
        <f t="shared" si="36"/>
        <v>160682529.6760399</v>
      </c>
      <c r="I115" s="17">
        <f t="shared" si="36"/>
        <v>153200708.35889176</v>
      </c>
      <c r="J115" s="3"/>
      <c r="K115" s="3"/>
      <c r="L115" s="3"/>
      <c r="M115" s="3"/>
      <c r="N115" s="3"/>
      <c r="O115" s="3"/>
    </row>
    <row r="116" spans="2:15" s="2" customFormat="1" ht="12.75">
      <c r="B116" s="6">
        <v>32</v>
      </c>
      <c r="C116" s="15" t="s">
        <v>61</v>
      </c>
      <c r="D116" s="16">
        <f aca="true" t="shared" si="37" ref="D116:I116">IF(D77&lt;0,-D77,0)</f>
        <v>265488558.90875918</v>
      </c>
      <c r="E116" s="17">
        <f t="shared" si="37"/>
        <v>253920172.4764128</v>
      </c>
      <c r="F116" s="17">
        <f t="shared" si="37"/>
        <v>282818349.9480308</v>
      </c>
      <c r="G116" s="17">
        <f t="shared" si="37"/>
        <v>262754189.4755892</v>
      </c>
      <c r="H116" s="17">
        <f t="shared" si="37"/>
        <v>278676784.26681244</v>
      </c>
      <c r="I116" s="17">
        <f t="shared" si="37"/>
        <v>256876482.78311652</v>
      </c>
      <c r="J116" s="3"/>
      <c r="K116" s="3"/>
      <c r="L116" s="3"/>
      <c r="M116" s="3"/>
      <c r="N116" s="3"/>
      <c r="O116" s="3"/>
    </row>
    <row r="117" spans="2:15" s="2" customFormat="1" ht="12.75">
      <c r="B117" s="6">
        <v>33</v>
      </c>
      <c r="C117" s="15" t="s">
        <v>62</v>
      </c>
      <c r="D117" s="16">
        <f aca="true" t="shared" si="38" ref="D117:I117">IF(D78&lt;0,-D78,0)</f>
        <v>423804168.590452</v>
      </c>
      <c r="E117" s="17">
        <f t="shared" si="38"/>
        <v>431801522.6035265</v>
      </c>
      <c r="F117" s="17">
        <f t="shared" si="38"/>
        <v>427458861.91392154</v>
      </c>
      <c r="G117" s="17">
        <f t="shared" si="38"/>
        <v>419711789.9982075</v>
      </c>
      <c r="H117" s="17">
        <f t="shared" si="38"/>
        <v>441316269.6948746</v>
      </c>
      <c r="I117" s="17">
        <f t="shared" si="38"/>
        <v>442383660.6717242</v>
      </c>
      <c r="J117" s="3"/>
      <c r="K117" s="3"/>
      <c r="L117" s="3"/>
      <c r="M117" s="3"/>
      <c r="N117" s="3"/>
      <c r="O117" s="3"/>
    </row>
    <row r="118" spans="2:15" s="2" customFormat="1" ht="12.75">
      <c r="B118" s="7">
        <v>34</v>
      </c>
      <c r="C118" s="18" t="s">
        <v>63</v>
      </c>
      <c r="D118" s="16">
        <f aca="true" t="shared" si="39" ref="D118:I118">IF(D79&lt;0,-D79,0)</f>
        <v>0</v>
      </c>
      <c r="E118" s="17">
        <f t="shared" si="39"/>
        <v>0</v>
      </c>
      <c r="F118" s="17">
        <f t="shared" si="39"/>
        <v>0</v>
      </c>
      <c r="G118" s="17">
        <f t="shared" si="39"/>
        <v>0</v>
      </c>
      <c r="H118" s="17">
        <f t="shared" si="39"/>
        <v>0</v>
      </c>
      <c r="I118" s="17">
        <f t="shared" si="39"/>
        <v>0</v>
      </c>
      <c r="J118" s="3"/>
      <c r="K118" s="3"/>
      <c r="L118" s="3"/>
      <c r="M118" s="3"/>
      <c r="N118" s="3"/>
      <c r="O118" s="3"/>
    </row>
    <row r="119" spans="2:15" s="2" customFormat="1" ht="12.75">
      <c r="B119" s="9" t="s">
        <v>28</v>
      </c>
      <c r="C119" s="35"/>
      <c r="D119" s="29">
        <f aca="true" t="shared" si="40" ref="D119:I119">SUM(D85:D118)</f>
        <v>11475185100.555723</v>
      </c>
      <c r="E119" s="30">
        <f t="shared" si="40"/>
        <v>11412232565.809416</v>
      </c>
      <c r="F119" s="30">
        <f t="shared" si="40"/>
        <v>11262305384.708761</v>
      </c>
      <c r="G119" s="30">
        <f t="shared" si="40"/>
        <v>10860092444.6527</v>
      </c>
      <c r="H119" s="30">
        <f t="shared" si="40"/>
        <v>10782050231.134653</v>
      </c>
      <c r="I119" s="30">
        <f t="shared" si="40"/>
        <v>11086911184.872458</v>
      </c>
      <c r="J119" s="3"/>
      <c r="K119" s="3"/>
      <c r="L119" s="3"/>
      <c r="M119" s="3"/>
      <c r="N119" s="3"/>
      <c r="O119" s="3"/>
    </row>
    <row r="120" ht="12.75">
      <c r="B120" s="44" t="s">
        <v>100</v>
      </c>
    </row>
    <row r="122" ht="12.75">
      <c r="B122" s="4" t="s">
        <v>67</v>
      </c>
    </row>
    <row r="123" spans="2:9" ht="12.75">
      <c r="B123" s="8" t="s">
        <v>29</v>
      </c>
      <c r="C123" s="9"/>
      <c r="D123" s="27">
        <v>42736</v>
      </c>
      <c r="E123" s="28">
        <v>42767</v>
      </c>
      <c r="F123" s="28">
        <v>42795</v>
      </c>
      <c r="G123" s="28">
        <v>42826</v>
      </c>
      <c r="H123" s="28">
        <v>42856</v>
      </c>
      <c r="I123" s="28">
        <v>42887</v>
      </c>
    </row>
    <row r="124" spans="2:9" ht="12.75">
      <c r="B124" s="5">
        <v>1</v>
      </c>
      <c r="C124" s="12" t="s">
        <v>0</v>
      </c>
      <c r="D124" s="13">
        <f aca="true" t="shared" si="41" ref="D124:I124">IF(D46&gt;0,D46,0)</f>
        <v>112198623.24910021</v>
      </c>
      <c r="E124" s="14">
        <f t="shared" si="41"/>
        <v>70733968.2135611</v>
      </c>
      <c r="F124" s="14">
        <f t="shared" si="41"/>
        <v>119714620.97166166</v>
      </c>
      <c r="G124" s="14">
        <f t="shared" si="41"/>
        <v>124959588.07197928</v>
      </c>
      <c r="H124" s="14">
        <f t="shared" si="41"/>
        <v>89443234.51409729</v>
      </c>
      <c r="I124" s="14">
        <f t="shared" si="41"/>
        <v>61456281.11661685</v>
      </c>
    </row>
    <row r="125" spans="2:9" ht="12.75">
      <c r="B125" s="6">
        <v>2</v>
      </c>
      <c r="C125" s="15" t="s">
        <v>1</v>
      </c>
      <c r="D125" s="16">
        <f aca="true" t="shared" si="42" ref="D125:I125">IF(D47&gt;0,D47,0)</f>
        <v>14672616.233615927</v>
      </c>
      <c r="E125" s="17">
        <f t="shared" si="42"/>
        <v>14263577.08667207</v>
      </c>
      <c r="F125" s="17">
        <f t="shared" si="42"/>
        <v>14223120.24405051</v>
      </c>
      <c r="G125" s="17">
        <f t="shared" si="42"/>
        <v>11157869.748357344</v>
      </c>
      <c r="H125" s="17">
        <f t="shared" si="42"/>
        <v>11257858.443493893</v>
      </c>
      <c r="I125" s="17">
        <f t="shared" si="42"/>
        <v>12059298.20225123</v>
      </c>
    </row>
    <row r="126" spans="2:9" ht="12.75">
      <c r="B126" s="6">
        <v>3</v>
      </c>
      <c r="C126" s="15" t="s">
        <v>2</v>
      </c>
      <c r="D126" s="16">
        <f aca="true" t="shared" si="43" ref="D126:I126">IF(D48&gt;0,D48,0)</f>
        <v>63110767.975018896</v>
      </c>
      <c r="E126" s="17">
        <f t="shared" si="43"/>
        <v>64305154.200526334</v>
      </c>
      <c r="F126" s="17">
        <f t="shared" si="43"/>
        <v>64502467.87816944</v>
      </c>
      <c r="G126" s="17">
        <f t="shared" si="43"/>
        <v>64790883.34681756</v>
      </c>
      <c r="H126" s="17">
        <f t="shared" si="43"/>
        <v>68986011.3177605</v>
      </c>
      <c r="I126" s="17">
        <f t="shared" si="43"/>
        <v>71355083.73421054</v>
      </c>
    </row>
    <row r="127" spans="2:9" ht="12.75">
      <c r="B127" s="6">
        <v>4</v>
      </c>
      <c r="C127" s="15" t="s">
        <v>3</v>
      </c>
      <c r="D127" s="16">
        <f aca="true" t="shared" si="44" ref="D127:I127">IF(D49&gt;0,D49,0)</f>
        <v>0</v>
      </c>
      <c r="E127" s="17">
        <f t="shared" si="44"/>
        <v>0</v>
      </c>
      <c r="F127" s="17">
        <f t="shared" si="44"/>
        <v>0</v>
      </c>
      <c r="G127" s="17">
        <f t="shared" si="44"/>
        <v>0</v>
      </c>
      <c r="H127" s="17">
        <f t="shared" si="44"/>
        <v>0</v>
      </c>
      <c r="I127" s="17">
        <f t="shared" si="44"/>
        <v>0</v>
      </c>
    </row>
    <row r="128" spans="2:9" ht="12.75">
      <c r="B128" s="6">
        <v>5</v>
      </c>
      <c r="C128" s="15" t="s">
        <v>27</v>
      </c>
      <c r="D128" s="16">
        <f aca="true" t="shared" si="45" ref="D128:I128">IF(D50&gt;0,D50,0)</f>
        <v>0</v>
      </c>
      <c r="E128" s="17">
        <f t="shared" si="45"/>
        <v>0</v>
      </c>
      <c r="F128" s="17">
        <f t="shared" si="45"/>
        <v>0</v>
      </c>
      <c r="G128" s="17">
        <f t="shared" si="45"/>
        <v>0</v>
      </c>
      <c r="H128" s="17">
        <f t="shared" si="45"/>
        <v>0</v>
      </c>
      <c r="I128" s="17">
        <f t="shared" si="45"/>
        <v>0</v>
      </c>
    </row>
    <row r="129" spans="2:9" ht="12.75">
      <c r="B129" s="6">
        <v>6</v>
      </c>
      <c r="C129" s="15" t="s">
        <v>58</v>
      </c>
      <c r="D129" s="16">
        <f aca="true" t="shared" si="46" ref="D129:I129">IF(D51&gt;0,D51,0)</f>
        <v>0</v>
      </c>
      <c r="E129" s="17">
        <f t="shared" si="46"/>
        <v>0</v>
      </c>
      <c r="F129" s="17">
        <f t="shared" si="46"/>
        <v>0</v>
      </c>
      <c r="G129" s="17">
        <f t="shared" si="46"/>
        <v>0</v>
      </c>
      <c r="H129" s="17">
        <f t="shared" si="46"/>
        <v>0</v>
      </c>
      <c r="I129" s="17">
        <f t="shared" si="46"/>
        <v>0</v>
      </c>
    </row>
    <row r="130" spans="2:9" ht="12.75">
      <c r="B130" s="6">
        <v>7</v>
      </c>
      <c r="C130" s="15" t="s">
        <v>4</v>
      </c>
      <c r="D130" s="16">
        <f aca="true" t="shared" si="47" ref="D130:I130">IF(D52&gt;0,D52,0)</f>
        <v>9505268.795670006</v>
      </c>
      <c r="E130" s="17">
        <f t="shared" si="47"/>
        <v>9617128.84354953</v>
      </c>
      <c r="F130" s="17">
        <f t="shared" si="47"/>
        <v>8727230.965251694</v>
      </c>
      <c r="G130" s="17">
        <f t="shared" si="47"/>
        <v>6408994.934980306</v>
      </c>
      <c r="H130" s="17">
        <f t="shared" si="47"/>
        <v>7452690.158129298</v>
      </c>
      <c r="I130" s="17">
        <f t="shared" si="47"/>
        <v>7049315.284150662</v>
      </c>
    </row>
    <row r="131" spans="2:9" ht="12.75">
      <c r="B131" s="6">
        <v>8</v>
      </c>
      <c r="C131" s="15" t="s">
        <v>5</v>
      </c>
      <c r="D131" s="16">
        <f aca="true" t="shared" si="48" ref="D131:I131">IF(D53&gt;0,D53,0)</f>
        <v>1083190005.5551748</v>
      </c>
      <c r="E131" s="17">
        <f t="shared" si="48"/>
        <v>1108655533.1407619</v>
      </c>
      <c r="F131" s="17">
        <f t="shared" si="48"/>
        <v>1029112183.4618211</v>
      </c>
      <c r="G131" s="17">
        <f t="shared" si="48"/>
        <v>867428169.1002089</v>
      </c>
      <c r="H131" s="17">
        <f t="shared" si="48"/>
        <v>806258395.5994499</v>
      </c>
      <c r="I131" s="17">
        <f t="shared" si="48"/>
        <v>694556651.2536106</v>
      </c>
    </row>
    <row r="132" spans="2:9" ht="12.75">
      <c r="B132" s="6">
        <v>9</v>
      </c>
      <c r="C132" s="15" t="s">
        <v>6</v>
      </c>
      <c r="D132" s="16">
        <f aca="true" t="shared" si="49" ref="D132:I132">IF(D54&gt;0,D54,0)</f>
        <v>116799096.59899855</v>
      </c>
      <c r="E132" s="17">
        <f t="shared" si="49"/>
        <v>122264690.68240826</v>
      </c>
      <c r="F132" s="17">
        <f t="shared" si="49"/>
        <v>117132981.21510343</v>
      </c>
      <c r="G132" s="17">
        <f t="shared" si="49"/>
        <v>89884338.70057216</v>
      </c>
      <c r="H132" s="17">
        <f t="shared" si="49"/>
        <v>81392407.83067942</v>
      </c>
      <c r="I132" s="17">
        <f t="shared" si="49"/>
        <v>69567590.89703342</v>
      </c>
    </row>
    <row r="133" spans="2:9" ht="12.75">
      <c r="B133" s="6">
        <v>10</v>
      </c>
      <c r="C133" s="15" t="s">
        <v>7</v>
      </c>
      <c r="D133" s="16">
        <f aca="true" t="shared" si="50" ref="D133:I133">IF(D55&gt;0,D55,0)</f>
        <v>7947225691.174192</v>
      </c>
      <c r="E133" s="17">
        <f t="shared" si="50"/>
        <v>7783142275.6051855</v>
      </c>
      <c r="F133" s="17">
        <f t="shared" si="50"/>
        <v>7959501246.936489</v>
      </c>
      <c r="G133" s="17">
        <f t="shared" si="50"/>
        <v>7883450033.779434</v>
      </c>
      <c r="H133" s="17">
        <f t="shared" si="50"/>
        <v>7350732945.36252</v>
      </c>
      <c r="I133" s="17">
        <f t="shared" si="50"/>
        <v>8116881290.242625</v>
      </c>
    </row>
    <row r="134" spans="2:9" ht="12.75">
      <c r="B134" s="6">
        <v>11</v>
      </c>
      <c r="C134" s="15" t="s">
        <v>8</v>
      </c>
      <c r="D134" s="16">
        <f aca="true" t="shared" si="51" ref="D134:I134">IF(D56&gt;0,D56,0)</f>
        <v>0</v>
      </c>
      <c r="E134" s="17">
        <f t="shared" si="51"/>
        <v>0</v>
      </c>
      <c r="F134" s="17">
        <f t="shared" si="51"/>
        <v>0</v>
      </c>
      <c r="G134" s="17">
        <f t="shared" si="51"/>
        <v>0</v>
      </c>
      <c r="H134" s="17">
        <f t="shared" si="51"/>
        <v>0</v>
      </c>
      <c r="I134" s="17">
        <f t="shared" si="51"/>
        <v>0</v>
      </c>
    </row>
    <row r="135" spans="2:9" ht="12.75">
      <c r="B135" s="6">
        <v>12</v>
      </c>
      <c r="C135" s="15" t="s">
        <v>9</v>
      </c>
      <c r="D135" s="16">
        <f aca="true" t="shared" si="52" ref="D135:I135">IF(D57&gt;0,D57,0)</f>
        <v>0</v>
      </c>
      <c r="E135" s="17">
        <f t="shared" si="52"/>
        <v>0</v>
      </c>
      <c r="F135" s="17">
        <f t="shared" si="52"/>
        <v>0</v>
      </c>
      <c r="G135" s="17">
        <f t="shared" si="52"/>
        <v>0</v>
      </c>
      <c r="H135" s="17">
        <f t="shared" si="52"/>
        <v>0</v>
      </c>
      <c r="I135" s="17">
        <f t="shared" si="52"/>
        <v>0</v>
      </c>
    </row>
    <row r="136" spans="2:9" ht="12.75">
      <c r="B136" s="6">
        <v>13</v>
      </c>
      <c r="C136" s="15" t="s">
        <v>10</v>
      </c>
      <c r="D136" s="16">
        <f aca="true" t="shared" si="53" ref="D136:I136">IF(D58&gt;0,D58,0)</f>
        <v>49152066.0091139</v>
      </c>
      <c r="E136" s="17">
        <f t="shared" si="53"/>
        <v>52917654.31719956</v>
      </c>
      <c r="F136" s="17">
        <f t="shared" si="53"/>
        <v>48107434.00273821</v>
      </c>
      <c r="G136" s="17">
        <f t="shared" si="53"/>
        <v>45178284.06090857</v>
      </c>
      <c r="H136" s="17">
        <f t="shared" si="53"/>
        <v>37094926.837809116</v>
      </c>
      <c r="I136" s="17">
        <f t="shared" si="53"/>
        <v>30926441.810006507</v>
      </c>
    </row>
    <row r="137" spans="2:9" ht="12.75">
      <c r="B137" s="6">
        <v>14</v>
      </c>
      <c r="C137" s="15" t="s">
        <v>11</v>
      </c>
      <c r="D137" s="16">
        <f aca="true" t="shared" si="54" ref="D137:I137">IF(D59&gt;0,D59,0)</f>
        <v>3897240.372652049</v>
      </c>
      <c r="E137" s="17">
        <f t="shared" si="54"/>
        <v>3177733.5261245584</v>
      </c>
      <c r="F137" s="17">
        <f t="shared" si="54"/>
        <v>3817959.61000426</v>
      </c>
      <c r="G137" s="17">
        <f t="shared" si="54"/>
        <v>4037417.868869029</v>
      </c>
      <c r="H137" s="17">
        <f t="shared" si="54"/>
        <v>5133159.36946198</v>
      </c>
      <c r="I137" s="17">
        <f t="shared" si="54"/>
        <v>10352198.68425983</v>
      </c>
    </row>
    <row r="138" spans="2:9" ht="12.75">
      <c r="B138" s="6">
        <v>15</v>
      </c>
      <c r="C138" s="15" t="s">
        <v>12</v>
      </c>
      <c r="D138" s="16">
        <f aca="true" t="shared" si="55" ref="D138:I138">IF(D60&gt;0,D60,0)</f>
        <v>57725465.84202142</v>
      </c>
      <c r="E138" s="17">
        <f t="shared" si="55"/>
        <v>54332965.262044266</v>
      </c>
      <c r="F138" s="17">
        <f t="shared" si="55"/>
        <v>57673967.54555036</v>
      </c>
      <c r="G138" s="17">
        <f t="shared" si="55"/>
        <v>58492241.91879471</v>
      </c>
      <c r="H138" s="17">
        <f t="shared" si="55"/>
        <v>61978993.60334002</v>
      </c>
      <c r="I138" s="17">
        <f t="shared" si="55"/>
        <v>60689679.33451289</v>
      </c>
    </row>
    <row r="139" spans="2:9" ht="12.75">
      <c r="B139" s="6">
        <v>16</v>
      </c>
      <c r="C139" s="15" t="s">
        <v>13</v>
      </c>
      <c r="D139" s="16">
        <f aca="true" t="shared" si="56" ref="D139:I139">IF(D61&gt;0,D61,0)</f>
        <v>155932872.9409406</v>
      </c>
      <c r="E139" s="17">
        <f t="shared" si="56"/>
        <v>177469825.3039947</v>
      </c>
      <c r="F139" s="17">
        <f t="shared" si="56"/>
        <v>136667122.61516422</v>
      </c>
      <c r="G139" s="17">
        <f t="shared" si="56"/>
        <v>106850380.28601015</v>
      </c>
      <c r="H139" s="17">
        <f t="shared" si="56"/>
        <v>103077969.44671616</v>
      </c>
      <c r="I139" s="17">
        <f t="shared" si="56"/>
        <v>93048419.15942554</v>
      </c>
    </row>
    <row r="140" spans="2:9" ht="12.75">
      <c r="B140" s="6">
        <v>17</v>
      </c>
      <c r="C140" s="15" t="s">
        <v>14</v>
      </c>
      <c r="D140" s="16">
        <f aca="true" t="shared" si="57" ref="D140:I140">IF(D62&gt;0,D62,0)</f>
        <v>198334213.58397207</v>
      </c>
      <c r="E140" s="17">
        <f t="shared" si="57"/>
        <v>169876555.63916707</v>
      </c>
      <c r="F140" s="17">
        <f t="shared" si="57"/>
        <v>175462517.20108122</v>
      </c>
      <c r="G140" s="17">
        <f t="shared" si="57"/>
        <v>154147015.36659837</v>
      </c>
      <c r="H140" s="17">
        <f t="shared" si="57"/>
        <v>163337775.45212448</v>
      </c>
      <c r="I140" s="17">
        <f t="shared" si="57"/>
        <v>167791704.4544623</v>
      </c>
    </row>
    <row r="141" spans="2:9" ht="12.75">
      <c r="B141" s="6">
        <v>18</v>
      </c>
      <c r="C141" s="15" t="s">
        <v>15</v>
      </c>
      <c r="D141" s="16">
        <f aca="true" t="shared" si="58" ref="D141:I141">IF(D63&gt;0,D63,0)</f>
        <v>31449446.235233314</v>
      </c>
      <c r="E141" s="17">
        <f t="shared" si="58"/>
        <v>32153738.477207836</v>
      </c>
      <c r="F141" s="17">
        <f t="shared" si="58"/>
        <v>26776858.46257543</v>
      </c>
      <c r="G141" s="17">
        <f t="shared" si="58"/>
        <v>25057699.791938435</v>
      </c>
      <c r="H141" s="17">
        <f t="shared" si="58"/>
        <v>25616166.604112007</v>
      </c>
      <c r="I141" s="17">
        <f t="shared" si="58"/>
        <v>24033038.55492306</v>
      </c>
    </row>
    <row r="142" spans="2:9" ht="12.75">
      <c r="B142" s="6">
        <v>19</v>
      </c>
      <c r="C142" s="15" t="s">
        <v>16</v>
      </c>
      <c r="D142" s="16">
        <f aca="true" t="shared" si="59" ref="D142:I142">IF(D64&gt;0,D64,0)</f>
        <v>26355331.78015918</v>
      </c>
      <c r="E142" s="17">
        <f t="shared" si="59"/>
        <v>29408608.37171901</v>
      </c>
      <c r="F142" s="17">
        <f t="shared" si="59"/>
        <v>21683339.12185558</v>
      </c>
      <c r="G142" s="17">
        <f t="shared" si="59"/>
        <v>23264568.35012167</v>
      </c>
      <c r="H142" s="17">
        <f t="shared" si="59"/>
        <v>22533369.213754635</v>
      </c>
      <c r="I142" s="17">
        <f t="shared" si="59"/>
        <v>21876803.452084105</v>
      </c>
    </row>
    <row r="143" spans="2:9" ht="12.75">
      <c r="B143" s="6">
        <v>20</v>
      </c>
      <c r="C143" s="15" t="s">
        <v>17</v>
      </c>
      <c r="D143" s="16">
        <f aca="true" t="shared" si="60" ref="D143:I143">IF(D65&gt;0,D65,0)</f>
        <v>81328917.28824028</v>
      </c>
      <c r="E143" s="17">
        <f t="shared" si="60"/>
        <v>89556382.93384732</v>
      </c>
      <c r="F143" s="17">
        <f t="shared" si="60"/>
        <v>85016598.48351745</v>
      </c>
      <c r="G143" s="17">
        <f t="shared" si="60"/>
        <v>63581640.00440198</v>
      </c>
      <c r="H143" s="17">
        <f t="shared" si="60"/>
        <v>52409344.45279124</v>
      </c>
      <c r="I143" s="17">
        <f t="shared" si="60"/>
        <v>46040424.972492695</v>
      </c>
    </row>
    <row r="144" spans="2:9" ht="12.75">
      <c r="B144" s="6">
        <v>21</v>
      </c>
      <c r="C144" s="15" t="s">
        <v>18</v>
      </c>
      <c r="D144" s="16">
        <f aca="true" t="shared" si="61" ref="D144:I144">IF(D66&gt;0,D66,0)</f>
        <v>701667083.7905413</v>
      </c>
      <c r="E144" s="17">
        <f t="shared" si="61"/>
        <v>724911665.2437565</v>
      </c>
      <c r="F144" s="17">
        <f t="shared" si="61"/>
        <v>684713947.5126789</v>
      </c>
      <c r="G144" s="17">
        <f t="shared" si="61"/>
        <v>669024545.5688385</v>
      </c>
      <c r="H144" s="17">
        <f t="shared" si="61"/>
        <v>632015728.5957043</v>
      </c>
      <c r="I144" s="17">
        <f t="shared" si="61"/>
        <v>601498422.9301627</v>
      </c>
    </row>
    <row r="145" spans="2:9" ht="12.75">
      <c r="B145" s="6">
        <v>22</v>
      </c>
      <c r="C145" s="15" t="s">
        <v>59</v>
      </c>
      <c r="D145" s="16">
        <f aca="true" t="shared" si="62" ref="D145:I145">IF(D67&gt;0,D67,0)</f>
        <v>109882823.76769839</v>
      </c>
      <c r="E145" s="17">
        <f t="shared" si="62"/>
        <v>140015207.12602565</v>
      </c>
      <c r="F145" s="17">
        <f t="shared" si="62"/>
        <v>105309785.91845758</v>
      </c>
      <c r="G145" s="17">
        <f t="shared" si="62"/>
        <v>117694864.82512203</v>
      </c>
      <c r="H145" s="17">
        <f t="shared" si="62"/>
        <v>88055925.82186355</v>
      </c>
      <c r="I145" s="17">
        <f t="shared" si="62"/>
        <v>94739028.4824105</v>
      </c>
    </row>
    <row r="146" spans="2:9" ht="12.75">
      <c r="B146" s="6">
        <v>23</v>
      </c>
      <c r="C146" s="15" t="s">
        <v>19</v>
      </c>
      <c r="D146" s="16">
        <f aca="true" t="shared" si="63" ref="D146:I146">IF(D68&gt;0,D68,0)</f>
        <v>1596778461.579384</v>
      </c>
      <c r="E146" s="17">
        <f t="shared" si="63"/>
        <v>1609490101.1359434</v>
      </c>
      <c r="F146" s="17">
        <f t="shared" si="63"/>
        <v>1483928239.415726</v>
      </c>
      <c r="G146" s="17">
        <f t="shared" si="63"/>
        <v>1522706026.6393416</v>
      </c>
      <c r="H146" s="17">
        <f t="shared" si="63"/>
        <v>1342598970.3509037</v>
      </c>
      <c r="I146" s="17">
        <f t="shared" si="63"/>
        <v>1298237282.7130132</v>
      </c>
    </row>
    <row r="147" spans="2:9" ht="12.75">
      <c r="B147" s="6">
        <v>24</v>
      </c>
      <c r="C147" s="15" t="s">
        <v>20</v>
      </c>
      <c r="D147" s="16">
        <f aca="true" t="shared" si="64" ref="D147:I147">IF(D69&gt;0,D69,0)</f>
        <v>61742046.66456966</v>
      </c>
      <c r="E147" s="17">
        <f t="shared" si="64"/>
        <v>62640384.15051466</v>
      </c>
      <c r="F147" s="17">
        <f t="shared" si="64"/>
        <v>54985164.82640206</v>
      </c>
      <c r="G147" s="17">
        <f t="shared" si="64"/>
        <v>53586365.86334437</v>
      </c>
      <c r="H147" s="17">
        <f t="shared" si="64"/>
        <v>53544866.70700539</v>
      </c>
      <c r="I147" s="17">
        <f t="shared" si="64"/>
        <v>46908823.17190652</v>
      </c>
    </row>
    <row r="148" spans="2:9" ht="12.75">
      <c r="B148" s="6">
        <v>25</v>
      </c>
      <c r="C148" s="15" t="s">
        <v>21</v>
      </c>
      <c r="D148" s="16">
        <f aca="true" t="shared" si="65" ref="D148:I148">IF(D70&gt;0,D70,0)</f>
        <v>0</v>
      </c>
      <c r="E148" s="17">
        <f t="shared" si="65"/>
        <v>0</v>
      </c>
      <c r="F148" s="17">
        <f t="shared" si="65"/>
        <v>0</v>
      </c>
      <c r="G148" s="17">
        <f t="shared" si="65"/>
        <v>0</v>
      </c>
      <c r="H148" s="17">
        <f t="shared" si="65"/>
        <v>0</v>
      </c>
      <c r="I148" s="17">
        <f t="shared" si="65"/>
        <v>0</v>
      </c>
    </row>
    <row r="149" spans="2:9" ht="12.75">
      <c r="B149" s="6">
        <v>26</v>
      </c>
      <c r="C149" s="15" t="s">
        <v>22</v>
      </c>
      <c r="D149" s="16">
        <f aca="true" t="shared" si="66" ref="D149:I149">IF(D71&gt;0,D71,0)</f>
        <v>0</v>
      </c>
      <c r="E149" s="17">
        <f t="shared" si="66"/>
        <v>0</v>
      </c>
      <c r="F149" s="17">
        <f t="shared" si="66"/>
        <v>0</v>
      </c>
      <c r="G149" s="17">
        <f t="shared" si="66"/>
        <v>0</v>
      </c>
      <c r="H149" s="17">
        <f t="shared" si="66"/>
        <v>0</v>
      </c>
      <c r="I149" s="17">
        <f t="shared" si="66"/>
        <v>0</v>
      </c>
    </row>
    <row r="150" spans="2:9" ht="12.75">
      <c r="B150" s="6">
        <v>27</v>
      </c>
      <c r="C150" s="15" t="s">
        <v>23</v>
      </c>
      <c r="D150" s="16">
        <f aca="true" t="shared" si="67" ref="D150:I150">IF(D72&gt;0,D72,0)</f>
        <v>0</v>
      </c>
      <c r="E150" s="17">
        <f t="shared" si="67"/>
        <v>0</v>
      </c>
      <c r="F150" s="17">
        <f t="shared" si="67"/>
        <v>0</v>
      </c>
      <c r="G150" s="17">
        <f t="shared" si="67"/>
        <v>0</v>
      </c>
      <c r="H150" s="17">
        <f t="shared" si="67"/>
        <v>0</v>
      </c>
      <c r="I150" s="17">
        <f t="shared" si="67"/>
        <v>0</v>
      </c>
    </row>
    <row r="151" spans="2:9" ht="12.75">
      <c r="B151" s="6">
        <v>28</v>
      </c>
      <c r="C151" s="15" t="s">
        <v>24</v>
      </c>
      <c r="D151" s="16">
        <f aca="true" t="shared" si="68" ref="D151:I151">IF(D73&gt;0,D73,0)</f>
        <v>0</v>
      </c>
      <c r="E151" s="17">
        <f t="shared" si="68"/>
        <v>0</v>
      </c>
      <c r="F151" s="17">
        <f t="shared" si="68"/>
        <v>0</v>
      </c>
      <c r="G151" s="17">
        <f t="shared" si="68"/>
        <v>0</v>
      </c>
      <c r="H151" s="17">
        <f t="shared" si="68"/>
        <v>0</v>
      </c>
      <c r="I151" s="17">
        <f t="shared" si="68"/>
        <v>0</v>
      </c>
    </row>
    <row r="152" spans="2:9" ht="12.75">
      <c r="B152" s="6">
        <v>29</v>
      </c>
      <c r="C152" s="15" t="s">
        <v>25</v>
      </c>
      <c r="D152" s="16">
        <f aca="true" t="shared" si="69" ref="D152:I152">IF(D74&gt;0,D74,0)</f>
        <v>0</v>
      </c>
      <c r="E152" s="17">
        <f t="shared" si="69"/>
        <v>0</v>
      </c>
      <c r="F152" s="17">
        <f t="shared" si="69"/>
        <v>0</v>
      </c>
      <c r="G152" s="17">
        <f t="shared" si="69"/>
        <v>0</v>
      </c>
      <c r="H152" s="17">
        <f t="shared" si="69"/>
        <v>0</v>
      </c>
      <c r="I152" s="17">
        <f t="shared" si="69"/>
        <v>0</v>
      </c>
    </row>
    <row r="153" spans="2:9" ht="12.75">
      <c r="B153" s="6">
        <v>30</v>
      </c>
      <c r="C153" s="15" t="s">
        <v>26</v>
      </c>
      <c r="D153" s="16">
        <f aca="true" t="shared" si="70" ref="D153:I153">IF(D75&gt;0,D75,0)</f>
        <v>9973363.45739191</v>
      </c>
      <c r="E153" s="17">
        <f t="shared" si="70"/>
        <v>9999359.793569667</v>
      </c>
      <c r="F153" s="17">
        <f t="shared" si="70"/>
        <v>10265454.622290857</v>
      </c>
      <c r="G153" s="17">
        <f t="shared" si="70"/>
        <v>9773801.103957204</v>
      </c>
      <c r="H153" s="17">
        <f t="shared" si="70"/>
        <v>9976662.26454977</v>
      </c>
      <c r="I153" s="17">
        <f t="shared" si="70"/>
        <v>10249283.836030928</v>
      </c>
    </row>
    <row r="154" spans="2:9" ht="12.75">
      <c r="B154" s="6">
        <v>31</v>
      </c>
      <c r="C154" s="15" t="s">
        <v>60</v>
      </c>
      <c r="D154" s="16">
        <f aca="true" t="shared" si="71" ref="D154:I154">IF(D76&gt;0,D76,0)</f>
        <v>0</v>
      </c>
      <c r="E154" s="17">
        <f t="shared" si="71"/>
        <v>0</v>
      </c>
      <c r="F154" s="17">
        <f t="shared" si="71"/>
        <v>0</v>
      </c>
      <c r="G154" s="17">
        <f t="shared" si="71"/>
        <v>0</v>
      </c>
      <c r="H154" s="17">
        <f t="shared" si="71"/>
        <v>0</v>
      </c>
      <c r="I154" s="17">
        <f t="shared" si="71"/>
        <v>0</v>
      </c>
    </row>
    <row r="155" spans="2:9" ht="12.75">
      <c r="B155" s="6">
        <v>32</v>
      </c>
      <c r="C155" s="15" t="s">
        <v>61</v>
      </c>
      <c r="D155" s="16">
        <f aca="true" t="shared" si="72" ref="D155:I155">IF(D77&gt;0,D77,0)</f>
        <v>0</v>
      </c>
      <c r="E155" s="17">
        <f t="shared" si="72"/>
        <v>0</v>
      </c>
      <c r="F155" s="17">
        <f t="shared" si="72"/>
        <v>0</v>
      </c>
      <c r="G155" s="17">
        <f t="shared" si="72"/>
        <v>0</v>
      </c>
      <c r="H155" s="17">
        <f t="shared" si="72"/>
        <v>0</v>
      </c>
      <c r="I155" s="17">
        <f t="shared" si="72"/>
        <v>0</v>
      </c>
    </row>
    <row r="156" spans="2:9" ht="12.75">
      <c r="B156" s="6">
        <v>33</v>
      </c>
      <c r="C156" s="15" t="s">
        <v>62</v>
      </c>
      <c r="D156" s="16">
        <f aca="true" t="shared" si="73" ref="D156:I156">IF(D78&gt;0,D78,0)</f>
        <v>0</v>
      </c>
      <c r="E156" s="17">
        <f t="shared" si="73"/>
        <v>0</v>
      </c>
      <c r="F156" s="17">
        <f t="shared" si="73"/>
        <v>0</v>
      </c>
      <c r="G156" s="17">
        <f t="shared" si="73"/>
        <v>0</v>
      </c>
      <c r="H156" s="17">
        <f t="shared" si="73"/>
        <v>0</v>
      </c>
      <c r="I156" s="17">
        <f t="shared" si="73"/>
        <v>0</v>
      </c>
    </row>
    <row r="157" spans="2:9" ht="12.75">
      <c r="B157" s="7">
        <v>34</v>
      </c>
      <c r="C157" s="18" t="s">
        <v>63</v>
      </c>
      <c r="D157" s="16">
        <f aca="true" t="shared" si="74" ref="D157:I157">IF(D79&gt;0,D79,0)</f>
        <v>765876.8990856797</v>
      </c>
      <c r="E157" s="17">
        <f t="shared" si="74"/>
        <v>1115865.028229622</v>
      </c>
      <c r="F157" s="17">
        <f t="shared" si="74"/>
        <v>1077150.4671637653</v>
      </c>
      <c r="G157" s="17">
        <f t="shared" si="74"/>
        <v>1113682.5794773235</v>
      </c>
      <c r="H157" s="17">
        <f t="shared" si="74"/>
        <v>1119990.9414544774</v>
      </c>
      <c r="I157" s="17">
        <f t="shared" si="74"/>
        <v>1823761.5600156349</v>
      </c>
    </row>
    <row r="158" spans="2:9" ht="12.75">
      <c r="B158" s="9" t="s">
        <v>28</v>
      </c>
      <c r="C158" s="35"/>
      <c r="D158" s="29">
        <f aca="true" t="shared" si="75" ref="D158:I158">SUM(D124:D157)</f>
        <v>12431687279.792776</v>
      </c>
      <c r="E158" s="30">
        <f t="shared" si="75"/>
        <v>12330048374.082012</v>
      </c>
      <c r="F158" s="30">
        <f t="shared" si="75"/>
        <v>12208399391.47775</v>
      </c>
      <c r="G158" s="30">
        <f t="shared" si="75"/>
        <v>11902588411.910078</v>
      </c>
      <c r="H158" s="30">
        <f t="shared" si="75"/>
        <v>11014017392.88772</v>
      </c>
      <c r="I158" s="30">
        <f t="shared" si="75"/>
        <v>11541140823.846205</v>
      </c>
    </row>
    <row r="159" ht="12.75">
      <c r="B159" s="44" t="s">
        <v>101</v>
      </c>
    </row>
    <row r="161" spans="2:9" ht="12.75">
      <c r="B161" s="23" t="s">
        <v>34</v>
      </c>
      <c r="C161" s="34"/>
      <c r="D161" s="25">
        <f aca="true" t="shared" si="76" ref="D161:I161">IF(D119&lt;D158,D119,D158)</f>
        <v>11475185100.555723</v>
      </c>
      <c r="E161" s="26">
        <f t="shared" si="76"/>
        <v>11412232565.809416</v>
      </c>
      <c r="F161" s="26">
        <f t="shared" si="76"/>
        <v>11262305384.708761</v>
      </c>
      <c r="G161" s="26">
        <f t="shared" si="76"/>
        <v>10860092444.6527</v>
      </c>
      <c r="H161" s="26">
        <f t="shared" si="76"/>
        <v>10782050231.134653</v>
      </c>
      <c r="I161" s="26">
        <f t="shared" si="76"/>
        <v>11086911184.872458</v>
      </c>
    </row>
    <row r="162" ht="12.75">
      <c r="B162" s="44" t="s">
        <v>37</v>
      </c>
    </row>
    <row r="164" ht="12.75">
      <c r="B164" s="4" t="s">
        <v>68</v>
      </c>
    </row>
    <row r="165" spans="2:9" ht="12.75">
      <c r="B165" s="8" t="s">
        <v>29</v>
      </c>
      <c r="C165" s="9"/>
      <c r="D165" s="27">
        <v>42736</v>
      </c>
      <c r="E165" s="28">
        <v>42767</v>
      </c>
      <c r="F165" s="28">
        <v>42795</v>
      </c>
      <c r="G165" s="28">
        <v>42826</v>
      </c>
      <c r="H165" s="28">
        <v>42856</v>
      </c>
      <c r="I165" s="28">
        <v>42887</v>
      </c>
    </row>
    <row r="166" spans="2:9" ht="12.75">
      <c r="B166" s="5">
        <v>1</v>
      </c>
      <c r="C166" s="12" t="s">
        <v>0</v>
      </c>
      <c r="D166" s="13">
        <f aca="true" t="shared" si="77" ref="D166:H175">D124/D$158*D$161-D85/D$119*D$161</f>
        <v>103565987.53121153</v>
      </c>
      <c r="E166" s="14">
        <f t="shared" si="77"/>
        <v>65468720.88941254</v>
      </c>
      <c r="F166" s="14">
        <f t="shared" si="77"/>
        <v>110437296.25512478</v>
      </c>
      <c r="G166" s="14">
        <f t="shared" si="77"/>
        <v>114014921.06956242</v>
      </c>
      <c r="H166" s="14">
        <f t="shared" si="77"/>
        <v>87559462.90668663</v>
      </c>
      <c r="I166" s="14">
        <f>I124/I$158*I$161-I85/I$119*I$161</f>
        <v>59037519.851128116</v>
      </c>
    </row>
    <row r="167" spans="2:9" ht="12.75">
      <c r="B167" s="6">
        <v>2</v>
      </c>
      <c r="C167" s="15" t="s">
        <v>1</v>
      </c>
      <c r="D167" s="16">
        <f t="shared" si="77"/>
        <v>13543695.509767367</v>
      </c>
      <c r="E167" s="17">
        <f t="shared" si="77"/>
        <v>13201834.574762655</v>
      </c>
      <c r="F167" s="17">
        <f t="shared" si="77"/>
        <v>13120894.76887116</v>
      </c>
      <c r="G167" s="17">
        <f t="shared" si="77"/>
        <v>10180600.450848388</v>
      </c>
      <c r="H167" s="17">
        <f t="shared" si="77"/>
        <v>11020755.72453129</v>
      </c>
      <c r="I167" s="17">
        <f aca="true" t="shared" si="78" ref="I167:I197">I125/I$158*I$161-I86/I$119*I$161</f>
        <v>11584675.220668042</v>
      </c>
    </row>
    <row r="168" spans="2:9" ht="12.75">
      <c r="B168" s="6">
        <v>3</v>
      </c>
      <c r="C168" s="15" t="s">
        <v>2</v>
      </c>
      <c r="D168" s="16">
        <f t="shared" si="77"/>
        <v>58254984.06227911</v>
      </c>
      <c r="E168" s="17">
        <f t="shared" si="77"/>
        <v>59518450.589313276</v>
      </c>
      <c r="F168" s="17">
        <f t="shared" si="77"/>
        <v>59503827.48932821</v>
      </c>
      <c r="G168" s="17">
        <f t="shared" si="77"/>
        <v>59116131.581351675</v>
      </c>
      <c r="H168" s="17">
        <f t="shared" si="77"/>
        <v>67533091.03670307</v>
      </c>
      <c r="I168" s="17">
        <f t="shared" si="78"/>
        <v>68546731.04029284</v>
      </c>
    </row>
    <row r="169" spans="2:9" ht="12.75">
      <c r="B169" s="6">
        <v>4</v>
      </c>
      <c r="C169" s="15" t="s">
        <v>3</v>
      </c>
      <c r="D169" s="16">
        <f t="shared" si="77"/>
        <v>-18632715.281770974</v>
      </c>
      <c r="E169" s="17">
        <f t="shared" si="77"/>
        <v>-18571322.9195039</v>
      </c>
      <c r="F169" s="17">
        <f t="shared" si="77"/>
        <v>-16248625.26326634</v>
      </c>
      <c r="G169" s="17">
        <f t="shared" si="77"/>
        <v>-17288555.887377754</v>
      </c>
      <c r="H169" s="17">
        <f t="shared" si="77"/>
        <v>-15631378.661410281</v>
      </c>
      <c r="I169" s="17">
        <f t="shared" si="78"/>
        <v>-17135064.021674924</v>
      </c>
    </row>
    <row r="170" spans="2:9" ht="12.75">
      <c r="B170" s="6">
        <v>5</v>
      </c>
      <c r="C170" s="15" t="s">
        <v>27</v>
      </c>
      <c r="D170" s="16">
        <f t="shared" si="77"/>
        <v>-8475114392.358433</v>
      </c>
      <c r="E170" s="17">
        <f t="shared" si="77"/>
        <v>-8395801753.9226885</v>
      </c>
      <c r="F170" s="17">
        <f t="shared" si="77"/>
        <v>-8343046618.183467</v>
      </c>
      <c r="G170" s="17">
        <f t="shared" si="77"/>
        <v>-8167080037.168861</v>
      </c>
      <c r="H170" s="17">
        <f t="shared" si="77"/>
        <v>-8119832752.264268</v>
      </c>
      <c r="I170" s="17">
        <f t="shared" si="78"/>
        <v>-8545306470.564559</v>
      </c>
    </row>
    <row r="171" spans="2:9" ht="12.75">
      <c r="B171" s="6">
        <v>6</v>
      </c>
      <c r="C171" s="15" t="s">
        <v>58</v>
      </c>
      <c r="D171" s="16">
        <f t="shared" si="77"/>
        <v>-5933357.386409859</v>
      </c>
      <c r="E171" s="17">
        <f t="shared" si="77"/>
        <v>-5549234.526531097</v>
      </c>
      <c r="F171" s="17">
        <f t="shared" si="77"/>
        <v>-5575133.393063255</v>
      </c>
      <c r="G171" s="17">
        <f t="shared" si="77"/>
        <v>-5556060.5997361755</v>
      </c>
      <c r="H171" s="17">
        <f t="shared" si="77"/>
        <v>-5763301.284655718</v>
      </c>
      <c r="I171" s="17">
        <f t="shared" si="78"/>
        <v>-5345459.411993043</v>
      </c>
    </row>
    <row r="172" spans="2:9" ht="12.75">
      <c r="B172" s="6">
        <v>7</v>
      </c>
      <c r="C172" s="15" t="s">
        <v>4</v>
      </c>
      <c r="D172" s="16">
        <f t="shared" si="77"/>
        <v>8773927.175448373</v>
      </c>
      <c r="E172" s="17">
        <f t="shared" si="77"/>
        <v>8901255.505910555</v>
      </c>
      <c r="F172" s="17">
        <f t="shared" si="77"/>
        <v>8050911.273607502</v>
      </c>
      <c r="G172" s="17">
        <f t="shared" si="77"/>
        <v>5847658.934551662</v>
      </c>
      <c r="H172" s="17">
        <f t="shared" si="77"/>
        <v>7295728.413677848</v>
      </c>
      <c r="I172" s="17">
        <f t="shared" si="78"/>
        <v>6771872.353213027</v>
      </c>
    </row>
    <row r="173" spans="2:9" ht="12.75">
      <c r="B173" s="6">
        <v>8</v>
      </c>
      <c r="C173" s="15" t="s">
        <v>5</v>
      </c>
      <c r="D173" s="16">
        <f t="shared" si="77"/>
        <v>999848655.541857</v>
      </c>
      <c r="E173" s="17">
        <f t="shared" si="77"/>
        <v>1026130181.7898</v>
      </c>
      <c r="F173" s="17">
        <f t="shared" si="77"/>
        <v>949360789.5365994</v>
      </c>
      <c r="G173" s="17">
        <f t="shared" si="77"/>
        <v>791453907.2944694</v>
      </c>
      <c r="H173" s="17">
        <f t="shared" si="77"/>
        <v>789277718.6134522</v>
      </c>
      <c r="I173" s="17">
        <f t="shared" si="78"/>
        <v>667220686.6586822</v>
      </c>
    </row>
    <row r="174" spans="2:9" ht="12.75">
      <c r="B174" s="6">
        <v>9</v>
      </c>
      <c r="C174" s="15" t="s">
        <v>6</v>
      </c>
      <c r="D174" s="16">
        <f t="shared" si="77"/>
        <v>107812497.44190301</v>
      </c>
      <c r="E174" s="17">
        <f t="shared" si="77"/>
        <v>113163634.26337956</v>
      </c>
      <c r="F174" s="17">
        <f t="shared" si="77"/>
        <v>108055721.53764296</v>
      </c>
      <c r="G174" s="17">
        <f t="shared" si="77"/>
        <v>82011760.28551249</v>
      </c>
      <c r="H174" s="17">
        <f t="shared" si="77"/>
        <v>79678195.37220602</v>
      </c>
      <c r="I174" s="17">
        <f t="shared" si="78"/>
        <v>66829589.326847054</v>
      </c>
    </row>
    <row r="175" spans="2:9" ht="12.75">
      <c r="B175" s="6">
        <v>10</v>
      </c>
      <c r="C175" s="15" t="s">
        <v>7</v>
      </c>
      <c r="D175" s="16">
        <f t="shared" si="77"/>
        <v>7335760930.083169</v>
      </c>
      <c r="E175" s="17">
        <f t="shared" si="77"/>
        <v>7203785990.710072</v>
      </c>
      <c r="F175" s="17">
        <f t="shared" si="77"/>
        <v>7342677027.386985</v>
      </c>
      <c r="G175" s="17">
        <f t="shared" si="77"/>
        <v>7192972922.089472</v>
      </c>
      <c r="H175" s="17">
        <f t="shared" si="77"/>
        <v>7195918530.484114</v>
      </c>
      <c r="I175" s="17">
        <f t="shared" si="78"/>
        <v>7797421705.238536</v>
      </c>
    </row>
    <row r="176" spans="2:9" ht="12.75">
      <c r="B176" s="6">
        <v>11</v>
      </c>
      <c r="C176" s="15" t="s">
        <v>8</v>
      </c>
      <c r="D176" s="16">
        <f aca="true" t="shared" si="79" ref="D176:H185">D134/D$158*D$161-D95/D$119*D$161</f>
        <v>-1089038282.6426604</v>
      </c>
      <c r="E176" s="17">
        <f t="shared" si="79"/>
        <v>-1094727306.9460738</v>
      </c>
      <c r="F176" s="17">
        <f t="shared" si="79"/>
        <v>-1044747886.9189937</v>
      </c>
      <c r="G176" s="17">
        <f t="shared" si="79"/>
        <v>-951145803.849514</v>
      </c>
      <c r="H176" s="17">
        <f t="shared" si="79"/>
        <v>-942027917.314531</v>
      </c>
      <c r="I176" s="17">
        <f t="shared" si="78"/>
        <v>-849912950.570366</v>
      </c>
    </row>
    <row r="177" spans="2:9" ht="12.75">
      <c r="B177" s="6">
        <v>12</v>
      </c>
      <c r="C177" s="15" t="s">
        <v>9</v>
      </c>
      <c r="D177" s="16">
        <f t="shared" si="79"/>
        <v>-253078879.4666313</v>
      </c>
      <c r="E177" s="17">
        <f t="shared" si="79"/>
        <v>-244440785.66168585</v>
      </c>
      <c r="F177" s="17">
        <f t="shared" si="79"/>
        <v>-239771511.62932196</v>
      </c>
      <c r="G177" s="17">
        <f t="shared" si="79"/>
        <v>-239252169.9952703</v>
      </c>
      <c r="H177" s="17">
        <f t="shared" si="79"/>
        <v>-228337080.63571644</v>
      </c>
      <c r="I177" s="17">
        <f t="shared" si="78"/>
        <v>-245367919.0045063</v>
      </c>
    </row>
    <row r="178" spans="2:9" ht="12.75">
      <c r="B178" s="6">
        <v>13</v>
      </c>
      <c r="C178" s="15" t="s">
        <v>10</v>
      </c>
      <c r="D178" s="16">
        <f t="shared" si="79"/>
        <v>45370273.787864864</v>
      </c>
      <c r="E178" s="17">
        <f t="shared" si="79"/>
        <v>48978605.72667476</v>
      </c>
      <c r="F178" s="17">
        <f t="shared" si="79"/>
        <v>44379332.2646187</v>
      </c>
      <c r="G178" s="17">
        <f t="shared" si="79"/>
        <v>41221314.59248794</v>
      </c>
      <c r="H178" s="17">
        <f t="shared" si="79"/>
        <v>36313667.41292744</v>
      </c>
      <c r="I178" s="17">
        <f t="shared" si="78"/>
        <v>29709256.549683142</v>
      </c>
    </row>
    <row r="179" spans="2:9" ht="12.75">
      <c r="B179" s="6">
        <v>14</v>
      </c>
      <c r="C179" s="15" t="s">
        <v>11</v>
      </c>
      <c r="D179" s="16">
        <f t="shared" si="79"/>
        <v>3597384.1403036397</v>
      </c>
      <c r="E179" s="17">
        <f t="shared" si="79"/>
        <v>2941191.5454064915</v>
      </c>
      <c r="F179" s="17">
        <f t="shared" si="79"/>
        <v>3522085.549098896</v>
      </c>
      <c r="G179" s="17">
        <f t="shared" si="79"/>
        <v>3683797.9921859712</v>
      </c>
      <c r="H179" s="17">
        <f t="shared" si="79"/>
        <v>5025049.461216405</v>
      </c>
      <c r="I179" s="17">
        <f t="shared" si="78"/>
        <v>9944762.751997394</v>
      </c>
    </row>
    <row r="180" spans="2:9" ht="12.75">
      <c r="B180" s="6">
        <v>15</v>
      </c>
      <c r="C180" s="15" t="s">
        <v>12</v>
      </c>
      <c r="D180" s="16">
        <f t="shared" si="79"/>
        <v>53284030.61020726</v>
      </c>
      <c r="E180" s="17">
        <f t="shared" si="79"/>
        <v>50288564.711868584</v>
      </c>
      <c r="F180" s="17">
        <f t="shared" si="79"/>
        <v>53204504.080952026</v>
      </c>
      <c r="G180" s="17">
        <f t="shared" si="79"/>
        <v>53369160.769893505</v>
      </c>
      <c r="H180" s="17">
        <f t="shared" si="79"/>
        <v>60673648.7213025</v>
      </c>
      <c r="I180" s="17">
        <f t="shared" si="78"/>
        <v>58301089.54479388</v>
      </c>
    </row>
    <row r="181" spans="2:9" ht="12.75">
      <c r="B181" s="6">
        <v>16</v>
      </c>
      <c r="C181" s="15" t="s">
        <v>13</v>
      </c>
      <c r="D181" s="16">
        <f t="shared" si="79"/>
        <v>143935295.3454084</v>
      </c>
      <c r="E181" s="17">
        <f t="shared" si="79"/>
        <v>164259446.38141325</v>
      </c>
      <c r="F181" s="17">
        <f t="shared" si="79"/>
        <v>126076058.09618811</v>
      </c>
      <c r="G181" s="17">
        <f t="shared" si="79"/>
        <v>97491820.05581504</v>
      </c>
      <c r="H181" s="17">
        <f t="shared" si="79"/>
        <v>100907035.52143796</v>
      </c>
      <c r="I181" s="17">
        <f t="shared" si="78"/>
        <v>89386272.54090966</v>
      </c>
    </row>
    <row r="182" spans="2:9" ht="12.75">
      <c r="B182" s="6">
        <v>17</v>
      </c>
      <c r="C182" s="15" t="s">
        <v>14</v>
      </c>
      <c r="D182" s="16">
        <f t="shared" si="79"/>
        <v>183074249.0079086</v>
      </c>
      <c r="E182" s="17">
        <f t="shared" si="79"/>
        <v>157231399.39239487</v>
      </c>
      <c r="F182" s="17">
        <f t="shared" si="79"/>
        <v>161864990.5627878</v>
      </c>
      <c r="G182" s="17">
        <f t="shared" si="79"/>
        <v>140645948.5126323</v>
      </c>
      <c r="H182" s="17">
        <f t="shared" si="79"/>
        <v>159897704.60175923</v>
      </c>
      <c r="I182" s="17">
        <f t="shared" si="78"/>
        <v>161187854.23718885</v>
      </c>
    </row>
    <row r="183" spans="2:9" ht="12.75">
      <c r="B183" s="6">
        <v>18</v>
      </c>
      <c r="C183" s="15" t="s">
        <v>15</v>
      </c>
      <c r="D183" s="16">
        <f t="shared" si="79"/>
        <v>29029705.19905913</v>
      </c>
      <c r="E183" s="17">
        <f t="shared" si="79"/>
        <v>29760300.221809153</v>
      </c>
      <c r="F183" s="17">
        <f t="shared" si="79"/>
        <v>24701776.83236365</v>
      </c>
      <c r="G183" s="17">
        <f t="shared" si="79"/>
        <v>22863004.81654108</v>
      </c>
      <c r="H183" s="17">
        <f t="shared" si="79"/>
        <v>25076662.329678353</v>
      </c>
      <c r="I183" s="17">
        <f t="shared" si="78"/>
        <v>23087159.92880932</v>
      </c>
    </row>
    <row r="184" spans="2:9" ht="12.75">
      <c r="B184" s="6">
        <v>19</v>
      </c>
      <c r="C184" s="15" t="s">
        <v>16</v>
      </c>
      <c r="D184" s="16">
        <f t="shared" si="79"/>
        <v>24327535.25384099</v>
      </c>
      <c r="E184" s="17">
        <f t="shared" si="79"/>
        <v>27219510.255964775</v>
      </c>
      <c r="F184" s="17">
        <f t="shared" si="79"/>
        <v>20002981.481832143</v>
      </c>
      <c r="G184" s="17">
        <f t="shared" si="79"/>
        <v>21226925.961284887</v>
      </c>
      <c r="H184" s="17">
        <f t="shared" si="79"/>
        <v>22058791.998666532</v>
      </c>
      <c r="I184" s="17">
        <f t="shared" si="78"/>
        <v>21015788.69751081</v>
      </c>
    </row>
    <row r="185" spans="2:9" ht="12.75">
      <c r="B185" s="6">
        <v>20</v>
      </c>
      <c r="C185" s="15" t="s">
        <v>17</v>
      </c>
      <c r="D185" s="16">
        <f t="shared" si="79"/>
        <v>75071417.0092847</v>
      </c>
      <c r="E185" s="17">
        <f t="shared" si="79"/>
        <v>82890045.42286259</v>
      </c>
      <c r="F185" s="17">
        <f t="shared" si="79"/>
        <v>78428208.6609098</v>
      </c>
      <c r="G185" s="17">
        <f t="shared" si="79"/>
        <v>58012800.60558062</v>
      </c>
      <c r="H185" s="17">
        <f t="shared" si="79"/>
        <v>51305546.7694951</v>
      </c>
      <c r="I185" s="17">
        <f t="shared" si="78"/>
        <v>44228392.18191768</v>
      </c>
    </row>
    <row r="186" spans="2:9" ht="12.75">
      <c r="B186" s="6">
        <v>21</v>
      </c>
      <c r="C186" s="15" t="s">
        <v>18</v>
      </c>
      <c r="D186" s="16">
        <f aca="true" t="shared" si="80" ref="D186:H195">D144/D$158*D$161-D105/D$119*D$161</f>
        <v>647680357.8023899</v>
      </c>
      <c r="E186" s="17">
        <f t="shared" si="80"/>
        <v>670951180.5987426</v>
      </c>
      <c r="F186" s="17">
        <f t="shared" si="80"/>
        <v>631651810.4281819</v>
      </c>
      <c r="G186" s="17">
        <f t="shared" si="80"/>
        <v>610427594.5011346</v>
      </c>
      <c r="H186" s="17">
        <f t="shared" si="80"/>
        <v>618704791.3131543</v>
      </c>
      <c r="I186" s="17">
        <f t="shared" si="78"/>
        <v>577824991.0172338</v>
      </c>
    </row>
    <row r="187" spans="2:9" ht="12.75">
      <c r="B187" s="6">
        <v>22</v>
      </c>
      <c r="C187" s="15" t="s">
        <v>59</v>
      </c>
      <c r="D187" s="16">
        <f t="shared" si="80"/>
        <v>101428367.18195677</v>
      </c>
      <c r="E187" s="17">
        <f t="shared" si="80"/>
        <v>129592849.75969489</v>
      </c>
      <c r="F187" s="17">
        <f t="shared" si="80"/>
        <v>97148768.72720087</v>
      </c>
      <c r="G187" s="17">
        <f t="shared" si="80"/>
        <v>107386483.34531565</v>
      </c>
      <c r="H187" s="17">
        <f t="shared" si="80"/>
        <v>86201372.44140254</v>
      </c>
      <c r="I187" s="17">
        <f t="shared" si="78"/>
        <v>91010343.82626508</v>
      </c>
    </row>
    <row r="188" spans="2:9" ht="12.75">
      <c r="B188" s="6">
        <v>23</v>
      </c>
      <c r="C188" s="15" t="s">
        <v>19</v>
      </c>
      <c r="D188" s="16">
        <f t="shared" si="80"/>
        <v>1473921278.6495922</v>
      </c>
      <c r="E188" s="17">
        <f t="shared" si="80"/>
        <v>1489683964.674552</v>
      </c>
      <c r="F188" s="17">
        <f t="shared" si="80"/>
        <v>1368930722.643256</v>
      </c>
      <c r="G188" s="17">
        <f t="shared" si="80"/>
        <v>1389338826.4006436</v>
      </c>
      <c r="H188" s="17">
        <f t="shared" si="80"/>
        <v>1314322378.675463</v>
      </c>
      <c r="I188" s="17">
        <f t="shared" si="78"/>
        <v>1247142000.086311</v>
      </c>
    </row>
    <row r="189" spans="2:9" ht="12.75">
      <c r="B189" s="6">
        <v>24</v>
      </c>
      <c r="C189" s="15" t="s">
        <v>20</v>
      </c>
      <c r="D189" s="16">
        <f t="shared" si="80"/>
        <v>56991573.06785922</v>
      </c>
      <c r="E189" s="17">
        <f t="shared" si="80"/>
        <v>57977601.56723945</v>
      </c>
      <c r="F189" s="17">
        <f t="shared" si="80"/>
        <v>50724071.030619286</v>
      </c>
      <c r="G189" s="17">
        <f t="shared" si="80"/>
        <v>48892969.06768468</v>
      </c>
      <c r="H189" s="17">
        <f t="shared" si="80"/>
        <v>52417153.692452595</v>
      </c>
      <c r="I189" s="17">
        <f t="shared" si="78"/>
        <v>45062612.460220784</v>
      </c>
    </row>
    <row r="190" spans="2:9" ht="12.75">
      <c r="B190" s="6">
        <v>25</v>
      </c>
      <c r="C190" s="15" t="s">
        <v>21</v>
      </c>
      <c r="D190" s="16">
        <f t="shared" si="80"/>
        <v>-606221869.6052866</v>
      </c>
      <c r="E190" s="17">
        <f t="shared" si="80"/>
        <v>-608390330.3834156</v>
      </c>
      <c r="F190" s="17">
        <f t="shared" si="80"/>
        <v>-561787094.516086</v>
      </c>
      <c r="G190" s="17">
        <f t="shared" si="80"/>
        <v>-517784034.116615</v>
      </c>
      <c r="H190" s="17">
        <f t="shared" si="80"/>
        <v>-486737295.224777</v>
      </c>
      <c r="I190" s="17">
        <f t="shared" si="78"/>
        <v>-470418694.13417673</v>
      </c>
    </row>
    <row r="191" spans="2:9" ht="12.75">
      <c r="B191" s="6">
        <v>26</v>
      </c>
      <c r="C191" s="15" t="s">
        <v>22</v>
      </c>
      <c r="D191" s="16">
        <f t="shared" si="80"/>
        <v>-31346642.934613757</v>
      </c>
      <c r="E191" s="17">
        <f t="shared" si="80"/>
        <v>-33800664.543897696</v>
      </c>
      <c r="F191" s="17">
        <f t="shared" si="80"/>
        <v>-26850393.75980105</v>
      </c>
      <c r="G191" s="17">
        <f t="shared" si="80"/>
        <v>-22056110.910571333</v>
      </c>
      <c r="H191" s="17">
        <f t="shared" si="80"/>
        <v>-16349649.970048517</v>
      </c>
      <c r="I191" s="17">
        <f t="shared" si="78"/>
        <v>-16265677.98200347</v>
      </c>
    </row>
    <row r="192" spans="2:9" ht="12.75">
      <c r="B192" s="6">
        <v>27</v>
      </c>
      <c r="C192" s="15" t="s">
        <v>23</v>
      </c>
      <c r="D192" s="16">
        <f t="shared" si="80"/>
        <v>-26252344.25192746</v>
      </c>
      <c r="E192" s="17">
        <f t="shared" si="80"/>
        <v>-31841657.555028275</v>
      </c>
      <c r="F192" s="17">
        <f t="shared" si="80"/>
        <v>-24563702.7744813</v>
      </c>
      <c r="G192" s="17">
        <f t="shared" si="80"/>
        <v>-20243101.36865553</v>
      </c>
      <c r="H192" s="17">
        <f t="shared" si="80"/>
        <v>-18669944.30444728</v>
      </c>
      <c r="I192" s="17">
        <f t="shared" si="78"/>
        <v>-21302533.115085483</v>
      </c>
    </row>
    <row r="193" spans="2:9" ht="12.75">
      <c r="B193" s="6">
        <v>28</v>
      </c>
      <c r="C193" s="15" t="s">
        <v>24</v>
      </c>
      <c r="D193" s="16">
        <f t="shared" si="80"/>
        <v>-50262596.50818116</v>
      </c>
      <c r="E193" s="17">
        <f t="shared" si="80"/>
        <v>-60578222.84778391</v>
      </c>
      <c r="F193" s="17">
        <f t="shared" si="80"/>
        <v>-56297167.59942353</v>
      </c>
      <c r="G193" s="17">
        <f t="shared" si="80"/>
        <v>-42712439.00201968</v>
      </c>
      <c r="H193" s="17">
        <f t="shared" si="80"/>
        <v>-30839441.51366251</v>
      </c>
      <c r="I193" s="17">
        <f t="shared" si="78"/>
        <v>-31577375.372759514</v>
      </c>
    </row>
    <row r="194" spans="2:9" ht="12.75">
      <c r="B194" s="6">
        <v>29</v>
      </c>
      <c r="C194" s="15" t="s">
        <v>25</v>
      </c>
      <c r="D194" s="16">
        <f t="shared" si="80"/>
        <v>-77019195.9683341</v>
      </c>
      <c r="E194" s="17">
        <f t="shared" si="80"/>
        <v>-80109811.2886049</v>
      </c>
      <c r="F194" s="17">
        <f t="shared" si="80"/>
        <v>-72675926.88742647</v>
      </c>
      <c r="G194" s="17">
        <f t="shared" si="80"/>
        <v>-46373817.162703365</v>
      </c>
      <c r="H194" s="17">
        <f t="shared" si="80"/>
        <v>-37185886.32340723</v>
      </c>
      <c r="I194" s="17">
        <f t="shared" si="78"/>
        <v>-31818188.88159776</v>
      </c>
    </row>
    <row r="195" spans="2:9" ht="12.75">
      <c r="B195" s="6">
        <v>30</v>
      </c>
      <c r="C195" s="15" t="s">
        <v>26</v>
      </c>
      <c r="D195" s="16">
        <f t="shared" si="80"/>
        <v>9206006.326648708</v>
      </c>
      <c r="E195" s="17">
        <f t="shared" si="80"/>
        <v>9255034.206783239</v>
      </c>
      <c r="F195" s="17">
        <f t="shared" si="80"/>
        <v>9469929.772269316</v>
      </c>
      <c r="G195" s="17">
        <f t="shared" si="80"/>
        <v>8917756.361163652</v>
      </c>
      <c r="H195" s="17">
        <f t="shared" si="80"/>
        <v>9766542.927824283</v>
      </c>
      <c r="I195" s="17">
        <f t="shared" si="78"/>
        <v>9845898.367675792</v>
      </c>
    </row>
    <row r="196" spans="2:9" ht="12.75">
      <c r="B196" s="6">
        <v>31</v>
      </c>
      <c r="C196" s="15" t="s">
        <v>60</v>
      </c>
      <c r="D196" s="16">
        <f aca="true" t="shared" si="81" ref="D196:H197">D154/D$158*D$161-D115/D$119*D$161</f>
        <v>-152992096.65226087</v>
      </c>
      <c r="E196" s="17">
        <f t="shared" si="81"/>
        <v>-152699780.13425988</v>
      </c>
      <c r="F196" s="17">
        <f t="shared" si="81"/>
        <v>-160464111.92147613</v>
      </c>
      <c r="G196" s="17">
        <f t="shared" si="81"/>
        <v>-148134335.11757758</v>
      </c>
      <c r="H196" s="17">
        <f t="shared" si="81"/>
        <v>-160682529.6760399</v>
      </c>
      <c r="I196" s="17">
        <f t="shared" si="78"/>
        <v>-153200708.35889176</v>
      </c>
    </row>
    <row r="197" spans="2:9" ht="12.75">
      <c r="B197" s="6">
        <v>32</v>
      </c>
      <c r="C197" s="15" t="s">
        <v>61</v>
      </c>
      <c r="D197" s="16">
        <f t="shared" si="81"/>
        <v>-265488558.90875918</v>
      </c>
      <c r="E197" s="17">
        <f t="shared" si="81"/>
        <v>-253920172.47641283</v>
      </c>
      <c r="F197" s="17">
        <f t="shared" si="81"/>
        <v>-282818349.9480308</v>
      </c>
      <c r="G197" s="17">
        <f t="shared" si="81"/>
        <v>-262754189.4755892</v>
      </c>
      <c r="H197" s="17">
        <f t="shared" si="81"/>
        <v>-278676784.26681244</v>
      </c>
      <c r="I197" s="17">
        <f t="shared" si="78"/>
        <v>-256876482.78311655</v>
      </c>
    </row>
    <row r="198" spans="2:9" ht="12.75">
      <c r="B198" s="6">
        <v>33</v>
      </c>
      <c r="C198" s="15" t="s">
        <v>62</v>
      </c>
      <c r="D198" s="16">
        <f aca="true" t="shared" si="82" ref="D198:I198">D156/D$158*D$161-D117/D$119*D$161</f>
        <v>-423804168.590452</v>
      </c>
      <c r="E198" s="17">
        <f t="shared" si="82"/>
        <v>-431801522.6035264</v>
      </c>
      <c r="F198" s="17">
        <f t="shared" si="82"/>
        <v>-427458861.9139215</v>
      </c>
      <c r="G198" s="17">
        <f t="shared" si="82"/>
        <v>-419711789.99820757</v>
      </c>
      <c r="H198" s="17">
        <f t="shared" si="82"/>
        <v>-441316269.6948746</v>
      </c>
      <c r="I198" s="17">
        <f t="shared" si="82"/>
        <v>-442383660.67172414</v>
      </c>
    </row>
    <row r="199" spans="2:9" ht="12.75">
      <c r="B199" s="7">
        <v>34</v>
      </c>
      <c r="C199" s="18" t="s">
        <v>63</v>
      </c>
      <c r="D199" s="16">
        <f aca="true" t="shared" si="83" ref="D199:I199">D157/D$158*D$161-D118/D$119*D$161</f>
        <v>706949.827762584</v>
      </c>
      <c r="E199" s="17">
        <f t="shared" si="83"/>
        <v>1032803.0213553834</v>
      </c>
      <c r="F199" s="17">
        <f t="shared" si="83"/>
        <v>993676.3303261842</v>
      </c>
      <c r="G199" s="17">
        <f t="shared" si="83"/>
        <v>1016139.9645660858</v>
      </c>
      <c r="H199" s="17">
        <f t="shared" si="83"/>
        <v>1096402.7165034157</v>
      </c>
      <c r="I199" s="17">
        <f t="shared" si="83"/>
        <v>1751982.9925738052</v>
      </c>
    </row>
    <row r="200" spans="2:9" ht="12.75">
      <c r="B200" s="9" t="s">
        <v>28</v>
      </c>
      <c r="C200" s="35"/>
      <c r="D200" s="29">
        <f aca="true" t="shared" si="84" ref="D200:I200">SUM(D166:D199)</f>
        <v>2.4836044758558273E-06</v>
      </c>
      <c r="E200" s="30">
        <f t="shared" si="84"/>
        <v>-8.415663614869118E-07</v>
      </c>
      <c r="F200" s="30">
        <f t="shared" si="84"/>
        <v>4.753004759550095E-06</v>
      </c>
      <c r="G200" s="30">
        <f t="shared" si="84"/>
        <v>-5.025649443268776E-07</v>
      </c>
      <c r="H200" s="30">
        <f t="shared" si="84"/>
        <v>3.4314580261707306E-06</v>
      </c>
      <c r="I200" s="30">
        <f t="shared" si="84"/>
        <v>3.5837292671203613E-06</v>
      </c>
    </row>
    <row r="203" ht="12.75">
      <c r="B203" s="4" t="s">
        <v>69</v>
      </c>
    </row>
    <row r="204" spans="2:10" ht="12.75">
      <c r="B204" s="8" t="s">
        <v>29</v>
      </c>
      <c r="C204" s="9"/>
      <c r="D204" s="27">
        <v>42705</v>
      </c>
      <c r="E204" s="28">
        <v>42736</v>
      </c>
      <c r="F204" s="28">
        <v>42767</v>
      </c>
      <c r="G204" s="28">
        <v>42795</v>
      </c>
      <c r="H204" s="28">
        <v>42826</v>
      </c>
      <c r="I204" s="28">
        <v>42856</v>
      </c>
      <c r="J204" s="28">
        <v>42887</v>
      </c>
    </row>
    <row r="205" spans="2:10" ht="12.75">
      <c r="B205" s="5">
        <v>1</v>
      </c>
      <c r="C205" s="12" t="s">
        <v>0</v>
      </c>
      <c r="D205" s="16">
        <v>5573064.358998463</v>
      </c>
      <c r="E205" s="17">
        <f aca="true" t="shared" si="85" ref="E205:J205">-D85+D124-D166</f>
        <v>8632635.717888683</v>
      </c>
      <c r="F205" s="17">
        <f t="shared" si="85"/>
        <v>5265247.3241485655</v>
      </c>
      <c r="G205" s="17">
        <f t="shared" si="85"/>
        <v>9277324.71653688</v>
      </c>
      <c r="H205" s="17">
        <f t="shared" si="85"/>
        <v>10944667.002416864</v>
      </c>
      <c r="I205" s="17">
        <f t="shared" si="85"/>
        <v>1883771.6074106544</v>
      </c>
      <c r="J205" s="17">
        <f t="shared" si="85"/>
        <v>2418761.2654887363</v>
      </c>
    </row>
    <row r="206" spans="2:10" ht="12.75">
      <c r="B206" s="6">
        <v>2</v>
      </c>
      <c r="C206" s="15" t="s">
        <v>1</v>
      </c>
      <c r="D206" s="16">
        <v>1341430.524662722</v>
      </c>
      <c r="E206" s="17">
        <f aca="true" t="shared" si="86" ref="E206:J206">-D86+D125-D167</f>
        <v>1128920.7238485608</v>
      </c>
      <c r="F206" s="17">
        <f t="shared" si="86"/>
        <v>1061742.511909414</v>
      </c>
      <c r="G206" s="17">
        <f t="shared" si="86"/>
        <v>1102225.47517935</v>
      </c>
      <c r="H206" s="17">
        <f t="shared" si="86"/>
        <v>977269.2975089569</v>
      </c>
      <c r="I206" s="17">
        <f t="shared" si="86"/>
        <v>237102.71896260418</v>
      </c>
      <c r="J206" s="17">
        <f t="shared" si="86"/>
        <v>474622.98158318736</v>
      </c>
    </row>
    <row r="207" spans="2:10" ht="12.75">
      <c r="B207" s="6">
        <v>3</v>
      </c>
      <c r="C207" s="15" t="s">
        <v>2</v>
      </c>
      <c r="D207" s="16">
        <v>4723069.421618946</v>
      </c>
      <c r="E207" s="17">
        <f aca="true" t="shared" si="87" ref="E207:J207">-D87+D126-D168</f>
        <v>4855783.9127397835</v>
      </c>
      <c r="F207" s="17">
        <f t="shared" si="87"/>
        <v>4786703.611213058</v>
      </c>
      <c r="G207" s="17">
        <f t="shared" si="87"/>
        <v>4998640.388841227</v>
      </c>
      <c r="H207" s="17">
        <f t="shared" si="87"/>
        <v>5674751.765465885</v>
      </c>
      <c r="I207" s="17">
        <f t="shared" si="87"/>
        <v>1452920.2810574323</v>
      </c>
      <c r="J207" s="17">
        <f t="shared" si="87"/>
        <v>2808352.6939176917</v>
      </c>
    </row>
    <row r="208" spans="2:10" ht="12.75">
      <c r="B208" s="6">
        <v>4</v>
      </c>
      <c r="C208" s="15" t="s">
        <v>3</v>
      </c>
      <c r="D208" s="16">
        <v>0</v>
      </c>
      <c r="E208" s="17">
        <f aca="true" t="shared" si="88" ref="E208:J208">-D88+D127-D169</f>
        <v>0</v>
      </c>
      <c r="F208" s="17">
        <f t="shared" si="88"/>
        <v>0</v>
      </c>
      <c r="G208" s="17">
        <f t="shared" si="88"/>
        <v>0</v>
      </c>
      <c r="H208" s="17">
        <f t="shared" si="88"/>
        <v>0</v>
      </c>
      <c r="I208" s="17">
        <f t="shared" si="88"/>
        <v>0</v>
      </c>
      <c r="J208" s="17">
        <f t="shared" si="88"/>
        <v>0</v>
      </c>
    </row>
    <row r="209" spans="2:10" ht="12.75">
      <c r="B209" s="6">
        <v>5</v>
      </c>
      <c r="C209" s="15" t="s">
        <v>27</v>
      </c>
      <c r="D209" s="16">
        <v>0</v>
      </c>
      <c r="E209" s="17">
        <f aca="true" t="shared" si="89" ref="E209:J209">-D89+D128-D170</f>
        <v>0</v>
      </c>
      <c r="F209" s="17">
        <f t="shared" si="89"/>
        <v>0</v>
      </c>
      <c r="G209" s="17">
        <f t="shared" si="89"/>
        <v>0</v>
      </c>
      <c r="H209" s="17">
        <f t="shared" si="89"/>
        <v>0</v>
      </c>
      <c r="I209" s="17">
        <f t="shared" si="89"/>
        <v>0</v>
      </c>
      <c r="J209" s="17">
        <f t="shared" si="89"/>
        <v>0</v>
      </c>
    </row>
    <row r="210" spans="2:10" ht="12.75">
      <c r="B210" s="6">
        <v>6</v>
      </c>
      <c r="C210" s="15" t="s">
        <v>58</v>
      </c>
      <c r="D210" s="16">
        <v>0</v>
      </c>
      <c r="E210" s="17">
        <f aca="true" t="shared" si="90" ref="E210:J210">-D90+D129-D171</f>
        <v>0</v>
      </c>
      <c r="F210" s="17">
        <f t="shared" si="90"/>
        <v>0</v>
      </c>
      <c r="G210" s="17">
        <f t="shared" si="90"/>
        <v>0</v>
      </c>
      <c r="H210" s="17">
        <f t="shared" si="90"/>
        <v>0</v>
      </c>
      <c r="I210" s="17">
        <f t="shared" si="90"/>
        <v>0</v>
      </c>
      <c r="J210" s="17">
        <f t="shared" si="90"/>
        <v>0</v>
      </c>
    </row>
    <row r="211" spans="2:10" ht="12.75">
      <c r="B211" s="6">
        <v>7</v>
      </c>
      <c r="C211" s="15" t="s">
        <v>4</v>
      </c>
      <c r="D211" s="16">
        <v>626266.491782397</v>
      </c>
      <c r="E211" s="17">
        <f aca="true" t="shared" si="91" ref="E211:J211">-D91+D130-D172</f>
        <v>731341.6202216335</v>
      </c>
      <c r="F211" s="17">
        <f t="shared" si="91"/>
        <v>715873.3376389742</v>
      </c>
      <c r="G211" s="17">
        <f t="shared" si="91"/>
        <v>676319.6916441917</v>
      </c>
      <c r="H211" s="17">
        <f t="shared" si="91"/>
        <v>561336.000428644</v>
      </c>
      <c r="I211" s="17">
        <f t="shared" si="91"/>
        <v>156961.74445145018</v>
      </c>
      <c r="J211" s="17">
        <f t="shared" si="91"/>
        <v>277442.9309376348</v>
      </c>
    </row>
    <row r="212" spans="2:10" ht="12.75">
      <c r="B212" s="6">
        <v>8</v>
      </c>
      <c r="C212" s="15" t="s">
        <v>5</v>
      </c>
      <c r="D212" s="16">
        <v>76823253.74148607</v>
      </c>
      <c r="E212" s="17">
        <f aca="true" t="shared" si="92" ref="E212:J212">-D92+D131-D173</f>
        <v>83341350.01331782</v>
      </c>
      <c r="F212" s="17">
        <f t="shared" si="92"/>
        <v>82525351.3509618</v>
      </c>
      <c r="G212" s="17">
        <f t="shared" si="92"/>
        <v>79751393.92522168</v>
      </c>
      <c r="H212" s="17">
        <f t="shared" si="92"/>
        <v>75974261.80573952</v>
      </c>
      <c r="I212" s="17">
        <f t="shared" si="92"/>
        <v>16980676.985997677</v>
      </c>
      <c r="J212" s="17">
        <f t="shared" si="92"/>
        <v>27335964.594928384</v>
      </c>
    </row>
    <row r="213" spans="2:10" ht="12.75">
      <c r="B213" s="6">
        <v>9</v>
      </c>
      <c r="C213" s="15" t="s">
        <v>6</v>
      </c>
      <c r="D213" s="16">
        <v>7253979.09188588</v>
      </c>
      <c r="E213" s="17">
        <f aca="true" t="shared" si="93" ref="E213:J213">-D93+D132-D174</f>
        <v>8986599.157095537</v>
      </c>
      <c r="F213" s="17">
        <f t="shared" si="93"/>
        <v>9101056.4190287</v>
      </c>
      <c r="G213" s="17">
        <f t="shared" si="93"/>
        <v>9077259.677460477</v>
      </c>
      <c r="H213" s="17">
        <f t="shared" si="93"/>
        <v>7872578.415059671</v>
      </c>
      <c r="I213" s="17">
        <f t="shared" si="93"/>
        <v>1714212.4584733993</v>
      </c>
      <c r="J213" s="17">
        <f t="shared" si="93"/>
        <v>2738001.570186369</v>
      </c>
    </row>
    <row r="214" spans="2:10" ht="12.75">
      <c r="B214" s="6">
        <v>10</v>
      </c>
      <c r="C214" s="15" t="s">
        <v>7</v>
      </c>
      <c r="D214" s="16">
        <v>545592282.4253893</v>
      </c>
      <c r="E214" s="17">
        <f aca="true" t="shared" si="94" ref="E214:J214">-D94+D133-D175</f>
        <v>611464761.0910234</v>
      </c>
      <c r="F214" s="17">
        <f t="shared" si="94"/>
        <v>579356284.895114</v>
      </c>
      <c r="G214" s="17">
        <f t="shared" si="94"/>
        <v>616824219.5495043</v>
      </c>
      <c r="H214" s="17">
        <f t="shared" si="94"/>
        <v>690477111.6899624</v>
      </c>
      <c r="I214" s="17">
        <f t="shared" si="94"/>
        <v>154814414.87840652</v>
      </c>
      <c r="J214" s="17">
        <f t="shared" si="94"/>
        <v>319459585.00408936</v>
      </c>
    </row>
    <row r="215" spans="2:10" ht="12.75">
      <c r="B215" s="6">
        <v>11</v>
      </c>
      <c r="C215" s="15" t="s">
        <v>8</v>
      </c>
      <c r="D215" s="16">
        <v>0</v>
      </c>
      <c r="E215" s="17">
        <f aca="true" t="shared" si="95" ref="E215:J215">-D95+D134-D176</f>
        <v>0</v>
      </c>
      <c r="F215" s="17">
        <f t="shared" si="95"/>
        <v>0</v>
      </c>
      <c r="G215" s="17">
        <f t="shared" si="95"/>
        <v>0</v>
      </c>
      <c r="H215" s="17">
        <f t="shared" si="95"/>
        <v>0</v>
      </c>
      <c r="I215" s="17">
        <f t="shared" si="95"/>
        <v>0</v>
      </c>
      <c r="J215" s="17">
        <f t="shared" si="95"/>
        <v>0</v>
      </c>
    </row>
    <row r="216" spans="2:10" ht="12.75">
      <c r="B216" s="6">
        <v>12</v>
      </c>
      <c r="C216" s="15" t="s">
        <v>9</v>
      </c>
      <c r="D216" s="16">
        <v>0</v>
      </c>
      <c r="E216" s="17">
        <f aca="true" t="shared" si="96" ref="E216:J216">-D96+D135-D177</f>
        <v>0</v>
      </c>
      <c r="F216" s="17">
        <f t="shared" si="96"/>
        <v>0</v>
      </c>
      <c r="G216" s="17">
        <f t="shared" si="96"/>
        <v>0</v>
      </c>
      <c r="H216" s="17">
        <f t="shared" si="96"/>
        <v>0</v>
      </c>
      <c r="I216" s="17">
        <f t="shared" si="96"/>
        <v>0</v>
      </c>
      <c r="J216" s="17">
        <f t="shared" si="96"/>
        <v>0</v>
      </c>
    </row>
    <row r="217" spans="2:10" ht="12.75">
      <c r="B217" s="6">
        <v>13</v>
      </c>
      <c r="C217" s="15" t="s">
        <v>10</v>
      </c>
      <c r="D217" s="16">
        <v>3394375.04488907</v>
      </c>
      <c r="E217" s="17">
        <f aca="true" t="shared" si="97" ref="E217:J217">-D97+D136-D178</f>
        <v>3781792.2212490365</v>
      </c>
      <c r="F217" s="17">
        <f t="shared" si="97"/>
        <v>3939048.5905248</v>
      </c>
      <c r="G217" s="17">
        <f t="shared" si="97"/>
        <v>3728101.7381195053</v>
      </c>
      <c r="H217" s="17">
        <f t="shared" si="97"/>
        <v>3956969.468420632</v>
      </c>
      <c r="I217" s="17">
        <f t="shared" si="97"/>
        <v>781259.4248816743</v>
      </c>
      <c r="J217" s="17">
        <f t="shared" si="97"/>
        <v>1217185.2603233643</v>
      </c>
    </row>
    <row r="218" spans="2:10" ht="12.75">
      <c r="B218" s="6">
        <v>14</v>
      </c>
      <c r="C218" s="15" t="s">
        <v>11</v>
      </c>
      <c r="D218" s="16">
        <v>292422.8970122677</v>
      </c>
      <c r="E218" s="17">
        <f aca="true" t="shared" si="98" ref="E218:J218">-D98+D137-D179</f>
        <v>299856.2323484095</v>
      </c>
      <c r="F218" s="17">
        <f t="shared" si="98"/>
        <v>236541.98071806692</v>
      </c>
      <c r="G218" s="17">
        <f t="shared" si="98"/>
        <v>295874.06090536434</v>
      </c>
      <c r="H218" s="17">
        <f t="shared" si="98"/>
        <v>353619.87668305775</v>
      </c>
      <c r="I218" s="17">
        <f t="shared" si="98"/>
        <v>108109.90824557468</v>
      </c>
      <c r="J218" s="17">
        <f t="shared" si="98"/>
        <v>407435.93226243556</v>
      </c>
    </row>
    <row r="219" spans="2:10" ht="12.75">
      <c r="B219" s="6">
        <v>15</v>
      </c>
      <c r="C219" s="15" t="s">
        <v>12</v>
      </c>
      <c r="D219" s="16">
        <v>3784799.7880742326</v>
      </c>
      <c r="E219" s="17">
        <f aca="true" t="shared" si="99" ref="E219:J219">-D99+D138-D180</f>
        <v>4441435.231814161</v>
      </c>
      <c r="F219" s="17">
        <f t="shared" si="99"/>
        <v>4044400.5501756817</v>
      </c>
      <c r="G219" s="17">
        <f t="shared" si="99"/>
        <v>4469463.464598335</v>
      </c>
      <c r="H219" s="17">
        <f t="shared" si="99"/>
        <v>5123081.148901202</v>
      </c>
      <c r="I219" s="17">
        <f t="shared" si="99"/>
        <v>1305344.8820375204</v>
      </c>
      <c r="J219" s="17">
        <f t="shared" si="99"/>
        <v>2388589.789719008</v>
      </c>
    </row>
    <row r="220" spans="2:10" ht="12.75">
      <c r="B220" s="6">
        <v>16</v>
      </c>
      <c r="C220" s="15" t="s">
        <v>13</v>
      </c>
      <c r="D220" s="16">
        <v>9442660.684592724</v>
      </c>
      <c r="E220" s="17">
        <f aca="true" t="shared" si="100" ref="E220:J220">-D100+D139-D181</f>
        <v>11997577.595532179</v>
      </c>
      <c r="F220" s="17">
        <f t="shared" si="100"/>
        <v>13210378.922581434</v>
      </c>
      <c r="G220" s="17">
        <f t="shared" si="100"/>
        <v>10591064.518976107</v>
      </c>
      <c r="H220" s="17">
        <f t="shared" si="100"/>
        <v>9358560.230195105</v>
      </c>
      <c r="I220" s="17">
        <f t="shared" si="100"/>
        <v>2170933.9252782017</v>
      </c>
      <c r="J220" s="17">
        <f t="shared" si="100"/>
        <v>3662146.618515879</v>
      </c>
    </row>
    <row r="221" spans="2:10" ht="12.75">
      <c r="B221" s="6">
        <v>17</v>
      </c>
      <c r="C221" s="15" t="s">
        <v>14</v>
      </c>
      <c r="D221" s="16">
        <v>13587958.654014736</v>
      </c>
      <c r="E221" s="17">
        <f aca="true" t="shared" si="101" ref="E221:J221">-D101+D140-D182</f>
        <v>15259964.576063454</v>
      </c>
      <c r="F221" s="17">
        <f t="shared" si="101"/>
        <v>12645156.2467722</v>
      </c>
      <c r="G221" s="17">
        <f t="shared" si="101"/>
        <v>13597526.638293415</v>
      </c>
      <c r="H221" s="17">
        <f t="shared" si="101"/>
        <v>13501066.853966057</v>
      </c>
      <c r="I221" s="17">
        <f t="shared" si="101"/>
        <v>3440070.8503652513</v>
      </c>
      <c r="J221" s="17">
        <f t="shared" si="101"/>
        <v>6603850.217273444</v>
      </c>
    </row>
    <row r="222" spans="2:10" ht="12.75">
      <c r="B222" s="6">
        <v>18</v>
      </c>
      <c r="C222" s="15" t="s">
        <v>15</v>
      </c>
      <c r="D222" s="16">
        <v>2037853.306084849</v>
      </c>
      <c r="E222" s="17">
        <f aca="true" t="shared" si="102" ref="E222:J222">-D102+D141-D183</f>
        <v>2419741.0361741856</v>
      </c>
      <c r="F222" s="17">
        <f t="shared" si="102"/>
        <v>2393438.2553986832</v>
      </c>
      <c r="G222" s="17">
        <f t="shared" si="102"/>
        <v>2075081.630211778</v>
      </c>
      <c r="H222" s="17">
        <f t="shared" si="102"/>
        <v>2194694.975397356</v>
      </c>
      <c r="I222" s="17">
        <f t="shared" si="102"/>
        <v>539504.2744336538</v>
      </c>
      <c r="J222" s="17">
        <f t="shared" si="102"/>
        <v>945878.6261137426</v>
      </c>
    </row>
    <row r="223" spans="2:10" ht="12.75">
      <c r="B223" s="6">
        <v>19</v>
      </c>
      <c r="C223" s="15" t="s">
        <v>16</v>
      </c>
      <c r="D223" s="16">
        <v>1783509.3700557463</v>
      </c>
      <c r="E223" s="17">
        <f aca="true" t="shared" si="103" ref="E223:J223">-D103+D142-D184</f>
        <v>2027796.5263181888</v>
      </c>
      <c r="F223" s="17">
        <f t="shared" si="103"/>
        <v>2189098.1157542355</v>
      </c>
      <c r="G223" s="17">
        <f t="shared" si="103"/>
        <v>1680357.6400234364</v>
      </c>
      <c r="H223" s="17">
        <f t="shared" si="103"/>
        <v>2037642.3888367824</v>
      </c>
      <c r="I223" s="17">
        <f t="shared" si="103"/>
        <v>474577.21508810297</v>
      </c>
      <c r="J223" s="17">
        <f t="shared" si="103"/>
        <v>861014.7545732968</v>
      </c>
    </row>
    <row r="224" spans="2:10" ht="12.75">
      <c r="B224" s="6">
        <v>20</v>
      </c>
      <c r="C224" s="15" t="s">
        <v>17</v>
      </c>
      <c r="D224" s="16">
        <v>4854541.591676757</v>
      </c>
      <c r="E224" s="17">
        <f aca="true" t="shared" si="104" ref="E224:J224">-D104+D143-D185</f>
        <v>6257500.278955579</v>
      </c>
      <c r="F224" s="17">
        <f t="shared" si="104"/>
        <v>6666337.510984734</v>
      </c>
      <c r="G224" s="17">
        <f t="shared" si="104"/>
        <v>6588389.822607651</v>
      </c>
      <c r="H224" s="17">
        <f t="shared" si="104"/>
        <v>5568839.398821361</v>
      </c>
      <c r="I224" s="17">
        <f t="shared" si="104"/>
        <v>1103797.6832961366</v>
      </c>
      <c r="J224" s="17">
        <f t="shared" si="104"/>
        <v>1812032.7905750126</v>
      </c>
    </row>
    <row r="225" spans="2:10" ht="12.75">
      <c r="B225" s="6">
        <v>21</v>
      </c>
      <c r="C225" s="15" t="s">
        <v>18</v>
      </c>
      <c r="D225" s="16">
        <v>48004936.28685403</v>
      </c>
      <c r="E225" s="17">
        <f aca="true" t="shared" si="105" ref="E225:J225">-D105+D144-D186</f>
        <v>53986725.98815143</v>
      </c>
      <c r="F225" s="17">
        <f t="shared" si="105"/>
        <v>53960484.64501393</v>
      </c>
      <c r="G225" s="17">
        <f t="shared" si="105"/>
        <v>53062137.084496975</v>
      </c>
      <c r="H225" s="17">
        <f t="shared" si="105"/>
        <v>58596951.06770384</v>
      </c>
      <c r="I225" s="17">
        <f t="shared" si="105"/>
        <v>13310937.282549977</v>
      </c>
      <c r="J225" s="17">
        <f t="shared" si="105"/>
        <v>23673431.91292882</v>
      </c>
    </row>
    <row r="226" spans="2:10" ht="12.75">
      <c r="B226" s="6">
        <v>22</v>
      </c>
      <c r="C226" s="15" t="s">
        <v>59</v>
      </c>
      <c r="D226" s="16">
        <v>8718974.854963124</v>
      </c>
      <c r="E226" s="17">
        <f aca="true" t="shared" si="106" ref="E226:J226">-D106+D145-D187</f>
        <v>8454456.585741624</v>
      </c>
      <c r="F226" s="17">
        <f t="shared" si="106"/>
        <v>10422357.366330758</v>
      </c>
      <c r="G226" s="17">
        <f t="shared" si="106"/>
        <v>8161017.191256717</v>
      </c>
      <c r="H226" s="17">
        <f t="shared" si="106"/>
        <v>10308381.479806378</v>
      </c>
      <c r="I226" s="17">
        <f t="shared" si="106"/>
        <v>1854553.3804610074</v>
      </c>
      <c r="J226" s="17">
        <f t="shared" si="106"/>
        <v>3728684.6561454237</v>
      </c>
    </row>
    <row r="227" spans="2:10" ht="12.75">
      <c r="B227" s="6">
        <v>23</v>
      </c>
      <c r="C227" s="15" t="s">
        <v>19</v>
      </c>
      <c r="D227" s="16">
        <v>110459827.21147633</v>
      </c>
      <c r="E227" s="17">
        <f aca="true" t="shared" si="107" ref="E227:J227">-D107+D146-D188</f>
        <v>122857182.92979193</v>
      </c>
      <c r="F227" s="17">
        <f t="shared" si="107"/>
        <v>119806136.46139145</v>
      </c>
      <c r="G227" s="17">
        <f t="shared" si="107"/>
        <v>114997516.77247</v>
      </c>
      <c r="H227" s="17">
        <f t="shared" si="107"/>
        <v>133367200.238698</v>
      </c>
      <c r="I227" s="17">
        <f t="shared" si="107"/>
        <v>28276591.67544079</v>
      </c>
      <c r="J227" s="17">
        <f t="shared" si="107"/>
        <v>51095282.62670207</v>
      </c>
    </row>
    <row r="228" spans="2:10" ht="12.75">
      <c r="B228" s="6">
        <v>24</v>
      </c>
      <c r="C228" s="15" t="s">
        <v>20</v>
      </c>
      <c r="D228" s="16">
        <v>4130656.468711905</v>
      </c>
      <c r="E228" s="17">
        <f aca="true" t="shared" si="108" ref="E228:J228">-D108+D147-D189</f>
        <v>4750473.5967104435</v>
      </c>
      <c r="F228" s="17">
        <f t="shared" si="108"/>
        <v>4662782.583275214</v>
      </c>
      <c r="G228" s="17">
        <f t="shared" si="108"/>
        <v>4261093.795782775</v>
      </c>
      <c r="H228" s="17">
        <f t="shared" si="108"/>
        <v>4693396.795659691</v>
      </c>
      <c r="I228" s="17">
        <f t="shared" si="108"/>
        <v>1127713.0145527944</v>
      </c>
      <c r="J228" s="17">
        <f t="shared" si="108"/>
        <v>1846210.7116857395</v>
      </c>
    </row>
    <row r="229" spans="2:10" ht="12.75">
      <c r="B229" s="6">
        <v>25</v>
      </c>
      <c r="C229" s="15" t="s">
        <v>21</v>
      </c>
      <c r="D229" s="16">
        <v>0</v>
      </c>
      <c r="E229" s="17">
        <f aca="true" t="shared" si="109" ref="E229:J229">-D109+D148-D190</f>
        <v>0</v>
      </c>
      <c r="F229" s="17">
        <f t="shared" si="109"/>
        <v>0</v>
      </c>
      <c r="G229" s="17">
        <f t="shared" si="109"/>
        <v>0</v>
      </c>
      <c r="H229" s="17">
        <f t="shared" si="109"/>
        <v>0</v>
      </c>
      <c r="I229" s="17">
        <f t="shared" si="109"/>
        <v>0</v>
      </c>
      <c r="J229" s="17">
        <f t="shared" si="109"/>
        <v>0</v>
      </c>
    </row>
    <row r="230" spans="2:10" ht="12.75">
      <c r="B230" s="6">
        <v>26</v>
      </c>
      <c r="C230" s="15" t="s">
        <v>22</v>
      </c>
      <c r="D230" s="16">
        <v>0</v>
      </c>
      <c r="E230" s="17">
        <f aca="true" t="shared" si="110" ref="E230:J230">-D110+D149-D191</f>
        <v>0</v>
      </c>
      <c r="F230" s="17">
        <f t="shared" si="110"/>
        <v>0</v>
      </c>
      <c r="G230" s="17">
        <f t="shared" si="110"/>
        <v>0</v>
      </c>
      <c r="H230" s="17">
        <f t="shared" si="110"/>
        <v>0</v>
      </c>
      <c r="I230" s="17">
        <f t="shared" si="110"/>
        <v>0</v>
      </c>
      <c r="J230" s="17">
        <f t="shared" si="110"/>
        <v>0</v>
      </c>
    </row>
    <row r="231" spans="2:10" ht="12.75">
      <c r="B231" s="6">
        <v>27</v>
      </c>
      <c r="C231" s="15" t="s">
        <v>23</v>
      </c>
      <c r="D231" s="16">
        <v>0</v>
      </c>
      <c r="E231" s="17">
        <f aca="true" t="shared" si="111" ref="E231:J231">-D111+D150-D192</f>
        <v>0</v>
      </c>
      <c r="F231" s="17">
        <f t="shared" si="111"/>
        <v>0</v>
      </c>
      <c r="G231" s="17">
        <f t="shared" si="111"/>
        <v>0</v>
      </c>
      <c r="H231" s="17">
        <f t="shared" si="111"/>
        <v>0</v>
      </c>
      <c r="I231" s="17">
        <f t="shared" si="111"/>
        <v>0</v>
      </c>
      <c r="J231" s="17">
        <f t="shared" si="111"/>
        <v>0</v>
      </c>
    </row>
    <row r="232" spans="2:10" ht="12.75">
      <c r="B232" s="6">
        <v>28</v>
      </c>
      <c r="C232" s="15" t="s">
        <v>24</v>
      </c>
      <c r="D232" s="16">
        <v>0</v>
      </c>
      <c r="E232" s="17">
        <f aca="true" t="shared" si="112" ref="E232:J232">-D112+D151-D193</f>
        <v>0</v>
      </c>
      <c r="F232" s="17">
        <f t="shared" si="112"/>
        <v>0</v>
      </c>
      <c r="G232" s="17">
        <f t="shared" si="112"/>
        <v>0</v>
      </c>
      <c r="H232" s="17">
        <f t="shared" si="112"/>
        <v>0</v>
      </c>
      <c r="I232" s="17">
        <f t="shared" si="112"/>
        <v>0</v>
      </c>
      <c r="J232" s="17">
        <f t="shared" si="112"/>
        <v>0</v>
      </c>
    </row>
    <row r="233" spans="2:10" ht="12.75">
      <c r="B233" s="6">
        <v>29</v>
      </c>
      <c r="C233" s="15" t="s">
        <v>25</v>
      </c>
      <c r="D233" s="16">
        <v>0</v>
      </c>
      <c r="E233" s="17">
        <f aca="true" t="shared" si="113" ref="E233:J233">-D113+D152-D194</f>
        <v>0</v>
      </c>
      <c r="F233" s="17">
        <f t="shared" si="113"/>
        <v>0</v>
      </c>
      <c r="G233" s="17">
        <f t="shared" si="113"/>
        <v>0</v>
      </c>
      <c r="H233" s="17">
        <f t="shared" si="113"/>
        <v>0</v>
      </c>
      <c r="I233" s="17">
        <f t="shared" si="113"/>
        <v>0</v>
      </c>
      <c r="J233" s="17">
        <f t="shared" si="113"/>
        <v>0</v>
      </c>
    </row>
    <row r="234" spans="2:10" ht="12.75">
      <c r="B234" s="6">
        <v>30</v>
      </c>
      <c r="C234" s="15" t="s">
        <v>26</v>
      </c>
      <c r="D234" s="16">
        <v>640940.5484534362</v>
      </c>
      <c r="E234" s="17">
        <f aca="true" t="shared" si="114" ref="E234:J234">-D114+D153-D195</f>
        <v>767357.1307432018</v>
      </c>
      <c r="F234" s="17">
        <f t="shared" si="114"/>
        <v>744325.5867864285</v>
      </c>
      <c r="G234" s="17">
        <f t="shared" si="114"/>
        <v>795524.8500215411</v>
      </c>
      <c r="H234" s="17">
        <f t="shared" si="114"/>
        <v>856044.7427935526</v>
      </c>
      <c r="I234" s="17">
        <f t="shared" si="114"/>
        <v>210119.33672548644</v>
      </c>
      <c r="J234" s="17">
        <f t="shared" si="114"/>
        <v>403385.468355136</v>
      </c>
    </row>
    <row r="235" spans="2:10" ht="12.75">
      <c r="B235" s="6">
        <v>31</v>
      </c>
      <c r="C235" s="15" t="s">
        <v>60</v>
      </c>
      <c r="D235" s="16">
        <v>0</v>
      </c>
      <c r="E235" s="17">
        <f aca="true" t="shared" si="115" ref="E235:J235">-D115+D154-D196</f>
        <v>0</v>
      </c>
      <c r="F235" s="17">
        <f t="shared" si="115"/>
        <v>0</v>
      </c>
      <c r="G235" s="17">
        <f t="shared" si="115"/>
        <v>0</v>
      </c>
      <c r="H235" s="17">
        <f t="shared" si="115"/>
        <v>0</v>
      </c>
      <c r="I235" s="17">
        <f t="shared" si="115"/>
        <v>0</v>
      </c>
      <c r="J235" s="17">
        <f t="shared" si="115"/>
        <v>0</v>
      </c>
    </row>
    <row r="236" spans="2:10" ht="12.75">
      <c r="B236" s="6">
        <v>32</v>
      </c>
      <c r="C236" s="15" t="s">
        <v>61</v>
      </c>
      <c r="D236" s="16">
        <v>0</v>
      </c>
      <c r="E236" s="17">
        <f aca="true" t="shared" si="116" ref="E236:J236">-D116+D155-D197</f>
        <v>0</v>
      </c>
      <c r="F236" s="17">
        <f t="shared" si="116"/>
        <v>0</v>
      </c>
      <c r="G236" s="17">
        <f t="shared" si="116"/>
        <v>0</v>
      </c>
      <c r="H236" s="17">
        <f t="shared" si="116"/>
        <v>0</v>
      </c>
      <c r="I236" s="17">
        <f t="shared" si="116"/>
        <v>0</v>
      </c>
      <c r="J236" s="17">
        <f t="shared" si="116"/>
        <v>0</v>
      </c>
    </row>
    <row r="237" spans="2:10" ht="12.75">
      <c r="B237" s="6">
        <v>33</v>
      </c>
      <c r="C237" s="15" t="s">
        <v>62</v>
      </c>
      <c r="D237" s="16">
        <v>0</v>
      </c>
      <c r="E237" s="17">
        <f aca="true" t="shared" si="117" ref="E237:J237">-D117+D156-D198</f>
        <v>0</v>
      </c>
      <c r="F237" s="17">
        <f t="shared" si="117"/>
        <v>0</v>
      </c>
      <c r="G237" s="17">
        <f t="shared" si="117"/>
        <v>0</v>
      </c>
      <c r="H237" s="17">
        <f t="shared" si="117"/>
        <v>0</v>
      </c>
      <c r="I237" s="17">
        <f t="shared" si="117"/>
        <v>0</v>
      </c>
      <c r="J237" s="17">
        <f t="shared" si="117"/>
        <v>0</v>
      </c>
    </row>
    <row r="238" spans="2:10" ht="12.75">
      <c r="B238" s="7">
        <v>34</v>
      </c>
      <c r="C238" s="18" t="s">
        <v>63</v>
      </c>
      <c r="D238" s="16">
        <v>74549.00866792153</v>
      </c>
      <c r="E238" s="17">
        <f aca="true" t="shared" si="118" ref="E238:J238">-D118+D157-D199</f>
        <v>58927.071323095704</v>
      </c>
      <c r="F238" s="17">
        <f t="shared" si="118"/>
        <v>83062.00687423849</v>
      </c>
      <c r="G238" s="17">
        <f t="shared" si="118"/>
        <v>83474.13683758117</v>
      </c>
      <c r="H238" s="17">
        <f t="shared" si="118"/>
        <v>97542.61491123762</v>
      </c>
      <c r="I238" s="17">
        <f t="shared" si="118"/>
        <v>23588.224951061653</v>
      </c>
      <c r="J238" s="17">
        <f t="shared" si="118"/>
        <v>71778.56744182971</v>
      </c>
    </row>
    <row r="239" spans="2:10" ht="12.75">
      <c r="B239" s="9" t="s">
        <v>28</v>
      </c>
      <c r="C239" s="35"/>
      <c r="D239" s="29">
        <f aca="true" t="shared" si="119" ref="D239:J239">SUM(D205:D238)</f>
        <v>853141351.771351</v>
      </c>
      <c r="E239" s="30">
        <f t="shared" si="119"/>
        <v>956502179.2370523</v>
      </c>
      <c r="F239" s="30">
        <f t="shared" si="119"/>
        <v>917815808.2725961</v>
      </c>
      <c r="G239" s="30">
        <f t="shared" si="119"/>
        <v>946094006.7689892</v>
      </c>
      <c r="H239" s="30">
        <f t="shared" si="119"/>
        <v>1042495967.2573762</v>
      </c>
      <c r="I239" s="30">
        <f t="shared" si="119"/>
        <v>231967161.75306696</v>
      </c>
      <c r="J239" s="30">
        <f t="shared" si="119"/>
        <v>454229638.97374654</v>
      </c>
    </row>
    <row r="240" ht="12.75">
      <c r="B240" s="3" t="s">
        <v>90</v>
      </c>
    </row>
    <row r="242" ht="12.75">
      <c r="B242" s="43" t="s">
        <v>70</v>
      </c>
    </row>
    <row r="243" spans="2:11" ht="12.75">
      <c r="B243" s="32" t="s">
        <v>29</v>
      </c>
      <c r="C243" s="33"/>
      <c r="D243" s="27">
        <v>42705</v>
      </c>
      <c r="E243" s="28">
        <v>42736</v>
      </c>
      <c r="F243" s="28">
        <v>42767</v>
      </c>
      <c r="G243" s="28">
        <v>42795</v>
      </c>
      <c r="H243" s="28">
        <v>42826</v>
      </c>
      <c r="I243" s="28">
        <v>42856</v>
      </c>
      <c r="J243" s="28">
        <v>42887</v>
      </c>
      <c r="K243" s="28">
        <v>42917</v>
      </c>
    </row>
    <row r="244" spans="2:11" ht="12.75">
      <c r="B244" s="23" t="s">
        <v>30</v>
      </c>
      <c r="C244" s="34"/>
      <c r="D244" s="45">
        <v>113.88</v>
      </c>
      <c r="E244" s="46">
        <v>114.49</v>
      </c>
      <c r="F244" s="46">
        <v>114.76</v>
      </c>
      <c r="G244" s="46">
        <v>115.2</v>
      </c>
      <c r="H244" s="57">
        <v>115.48</v>
      </c>
      <c r="I244" s="57">
        <v>115.63</v>
      </c>
      <c r="J244" s="57">
        <v>115.18</v>
      </c>
      <c r="K244" s="57">
        <v>115.18</v>
      </c>
    </row>
    <row r="245" spans="2:11" ht="12.75">
      <c r="B245" s="23" t="s">
        <v>31</v>
      </c>
      <c r="C245" s="34"/>
      <c r="D245" s="55">
        <f aca="true" t="shared" si="120" ref="D245:J245">E244/D244-1</f>
        <v>0.005356515630488223</v>
      </c>
      <c r="E245" s="56">
        <f t="shared" si="120"/>
        <v>0.0023582845663376872</v>
      </c>
      <c r="F245" s="56">
        <f t="shared" si="120"/>
        <v>0.003834088532589819</v>
      </c>
      <c r="G245" s="56">
        <f t="shared" si="120"/>
        <v>0.0024305555555554914</v>
      </c>
      <c r="H245" s="56">
        <f t="shared" si="120"/>
        <v>0.0012989262209905927</v>
      </c>
      <c r="I245" s="56">
        <f t="shared" si="120"/>
        <v>-0.003891723601141428</v>
      </c>
      <c r="J245" s="56">
        <f t="shared" si="120"/>
        <v>0</v>
      </c>
      <c r="K245" s="56"/>
    </row>
    <row r="248" ht="12.75">
      <c r="B248" s="4" t="s">
        <v>71</v>
      </c>
    </row>
    <row r="249" spans="2:10" ht="12.75">
      <c r="B249" s="8" t="s">
        <v>29</v>
      </c>
      <c r="C249" s="9"/>
      <c r="D249" s="27">
        <v>42705</v>
      </c>
      <c r="E249" s="28">
        <v>42736</v>
      </c>
      <c r="F249" s="28">
        <v>42767</v>
      </c>
      <c r="G249" s="28">
        <v>42795</v>
      </c>
      <c r="H249" s="28">
        <v>42826</v>
      </c>
      <c r="I249" s="28">
        <v>42856</v>
      </c>
      <c r="J249" s="28">
        <v>42887</v>
      </c>
    </row>
    <row r="250" spans="2:10" ht="12.75">
      <c r="B250" s="5">
        <v>1</v>
      </c>
      <c r="C250" s="12" t="s">
        <v>0</v>
      </c>
      <c r="D250" s="13">
        <f aca="true" t="shared" si="121" ref="D250:D283">D205*(1+D$245)</f>
        <v>5602916.565347155</v>
      </c>
      <c r="E250" s="14">
        <f>(E205-21199198)*(1+E$245)</f>
        <v>-12596197.81199314</v>
      </c>
      <c r="F250" s="14">
        <f aca="true" t="shared" si="122" ref="F250:J259">F205*(1+F$245)</f>
        <v>5285434.748535333</v>
      </c>
      <c r="G250" s="14">
        <f t="shared" si="122"/>
        <v>9299873.76966735</v>
      </c>
      <c r="H250" s="14">
        <f t="shared" si="122"/>
        <v>10958883.317366313</v>
      </c>
      <c r="I250" s="14">
        <f t="shared" si="122"/>
        <v>1876440.4889869343</v>
      </c>
      <c r="J250" s="14">
        <f t="shared" si="122"/>
        <v>2418761.2654887363</v>
      </c>
    </row>
    <row r="251" spans="2:10" ht="12.75">
      <c r="B251" s="6">
        <v>2</v>
      </c>
      <c r="C251" s="15" t="s">
        <v>1</v>
      </c>
      <c r="D251" s="16">
        <f t="shared" si="121"/>
        <v>1348615.9182352917</v>
      </c>
      <c r="E251" s="17">
        <f aca="true" t="shared" si="123" ref="E251:E283">E206*(1+E$245)</f>
        <v>1131583.0401682316</v>
      </c>
      <c r="F251" s="17">
        <f t="shared" si="122"/>
        <v>1065813.326698889</v>
      </c>
      <c r="G251" s="17">
        <f t="shared" si="122"/>
        <v>1104904.495431522</v>
      </c>
      <c r="H251" s="17">
        <f t="shared" si="122"/>
        <v>978538.6982244604</v>
      </c>
      <c r="I251" s="17">
        <f t="shared" si="122"/>
        <v>236179.9807153226</v>
      </c>
      <c r="J251" s="17">
        <f t="shared" si="122"/>
        <v>474622.98158318736</v>
      </c>
    </row>
    <row r="252" spans="2:10" ht="12.75">
      <c r="B252" s="6">
        <v>3</v>
      </c>
      <c r="C252" s="15" t="s">
        <v>2</v>
      </c>
      <c r="D252" s="16">
        <f t="shared" si="121"/>
        <v>4748368.616799729</v>
      </c>
      <c r="E252" s="17">
        <f t="shared" si="123"/>
        <v>4867235.232998668</v>
      </c>
      <c r="F252" s="17">
        <f t="shared" si="122"/>
        <v>4805056.256637717</v>
      </c>
      <c r="G252" s="17">
        <f t="shared" si="122"/>
        <v>5010789.862008548</v>
      </c>
      <c r="H252" s="17">
        <f t="shared" si="122"/>
        <v>5682122.849331662</v>
      </c>
      <c r="I252" s="17">
        <f t="shared" si="122"/>
        <v>1447265.916909064</v>
      </c>
      <c r="J252" s="17">
        <f t="shared" si="122"/>
        <v>2808352.6939176917</v>
      </c>
    </row>
    <row r="253" spans="2:10" ht="12.75">
      <c r="B253" s="6">
        <v>4</v>
      </c>
      <c r="C253" s="15" t="s">
        <v>3</v>
      </c>
      <c r="D253" s="16">
        <f t="shared" si="121"/>
        <v>0</v>
      </c>
      <c r="E253" s="17">
        <f t="shared" si="123"/>
        <v>0</v>
      </c>
      <c r="F253" s="17">
        <f t="shared" si="122"/>
        <v>0</v>
      </c>
      <c r="G253" s="17">
        <f t="shared" si="122"/>
        <v>0</v>
      </c>
      <c r="H253" s="17">
        <f t="shared" si="122"/>
        <v>0</v>
      </c>
      <c r="I253" s="17">
        <f t="shared" si="122"/>
        <v>0</v>
      </c>
      <c r="J253" s="17">
        <f t="shared" si="122"/>
        <v>0</v>
      </c>
    </row>
    <row r="254" spans="2:10" ht="12.75">
      <c r="B254" s="6">
        <v>5</v>
      </c>
      <c r="C254" s="15" t="s">
        <v>27</v>
      </c>
      <c r="D254" s="16">
        <f t="shared" si="121"/>
        <v>0</v>
      </c>
      <c r="E254" s="17">
        <f t="shared" si="123"/>
        <v>0</v>
      </c>
      <c r="F254" s="17">
        <f t="shared" si="122"/>
        <v>0</v>
      </c>
      <c r="G254" s="17">
        <f t="shared" si="122"/>
        <v>0</v>
      </c>
      <c r="H254" s="17">
        <f t="shared" si="122"/>
        <v>0</v>
      </c>
      <c r="I254" s="17">
        <f t="shared" si="122"/>
        <v>0</v>
      </c>
      <c r="J254" s="17">
        <f t="shared" si="122"/>
        <v>0</v>
      </c>
    </row>
    <row r="255" spans="2:10" ht="12.75">
      <c r="B255" s="6">
        <v>6</v>
      </c>
      <c r="C255" s="15" t="s">
        <v>58</v>
      </c>
      <c r="D255" s="16">
        <f t="shared" si="121"/>
        <v>0</v>
      </c>
      <c r="E255" s="17">
        <f t="shared" si="123"/>
        <v>0</v>
      </c>
      <c r="F255" s="17">
        <f t="shared" si="122"/>
        <v>0</v>
      </c>
      <c r="G255" s="17">
        <f t="shared" si="122"/>
        <v>0</v>
      </c>
      <c r="H255" s="17">
        <f t="shared" si="122"/>
        <v>0</v>
      </c>
      <c r="I255" s="17">
        <f t="shared" si="122"/>
        <v>0</v>
      </c>
      <c r="J255" s="17">
        <f t="shared" si="122"/>
        <v>0</v>
      </c>
    </row>
    <row r="256" spans="2:10" ht="12.75">
      <c r="B256" s="6">
        <v>7</v>
      </c>
      <c r="C256" s="15" t="s">
        <v>4</v>
      </c>
      <c r="D256" s="16">
        <f t="shared" si="121"/>
        <v>629621.0980344805</v>
      </c>
      <c r="E256" s="17">
        <f t="shared" si="123"/>
        <v>733066.3318773225</v>
      </c>
      <c r="F256" s="17">
        <f t="shared" si="122"/>
        <v>718618.0593936025</v>
      </c>
      <c r="G256" s="17">
        <f t="shared" si="122"/>
        <v>677963.5242280491</v>
      </c>
      <c r="H256" s="17">
        <f t="shared" si="122"/>
        <v>562065.1344783867</v>
      </c>
      <c r="I256" s="17">
        <f t="shared" si="122"/>
        <v>156350.89272609213</v>
      </c>
      <c r="J256" s="17">
        <f t="shared" si="122"/>
        <v>277442.9309376348</v>
      </c>
    </row>
    <row r="257" spans="2:10" ht="12.75">
      <c r="B257" s="6">
        <v>8</v>
      </c>
      <c r="C257" s="15" t="s">
        <v>5</v>
      </c>
      <c r="D257" s="16">
        <f t="shared" si="121"/>
        <v>77234758.7009373</v>
      </c>
      <c r="E257" s="17">
        <f t="shared" si="123"/>
        <v>83537892.63279198</v>
      </c>
      <c r="F257" s="17">
        <f t="shared" si="122"/>
        <v>82841760.85422447</v>
      </c>
      <c r="G257" s="17">
        <f t="shared" si="122"/>
        <v>79945234.11878993</v>
      </c>
      <c r="H257" s="17">
        <f t="shared" si="122"/>
        <v>76072946.7665194</v>
      </c>
      <c r="I257" s="17">
        <f t="shared" si="122"/>
        <v>16914592.88460791</v>
      </c>
      <c r="J257" s="17">
        <f t="shared" si="122"/>
        <v>27335964.594928384</v>
      </c>
    </row>
    <row r="258" spans="2:10" ht="12.75">
      <c r="B258" s="6">
        <v>9</v>
      </c>
      <c r="C258" s="15" t="s">
        <v>6</v>
      </c>
      <c r="D258" s="16">
        <f t="shared" si="121"/>
        <v>7292835.144274801</v>
      </c>
      <c r="E258" s="17">
        <f t="shared" si="123"/>
        <v>9007792.115191579</v>
      </c>
      <c r="F258" s="17">
        <f t="shared" si="122"/>
        <v>9135950.67507935</v>
      </c>
      <c r="G258" s="17">
        <f t="shared" si="122"/>
        <v>9099322.461398749</v>
      </c>
      <c r="H258" s="17">
        <f t="shared" si="122"/>
        <v>7882804.313589796</v>
      </c>
      <c r="I258" s="17">
        <f t="shared" si="122"/>
        <v>1707541.2173913878</v>
      </c>
      <c r="J258" s="17">
        <f t="shared" si="122"/>
        <v>2738001.570186369</v>
      </c>
    </row>
    <row r="259" spans="2:10" ht="12.75">
      <c r="B259" s="6">
        <v>10</v>
      </c>
      <c r="C259" s="15" t="s">
        <v>7</v>
      </c>
      <c r="D259" s="16">
        <f t="shared" si="121"/>
        <v>548514756.0140747</v>
      </c>
      <c r="E259" s="17">
        <f t="shared" si="123"/>
        <v>612906768.9999638</v>
      </c>
      <c r="F259" s="17">
        <f t="shared" si="122"/>
        <v>581577588.1833141</v>
      </c>
      <c r="G259" s="17">
        <f t="shared" si="122"/>
        <v>618323445.0831316</v>
      </c>
      <c r="H259" s="17">
        <f t="shared" si="122"/>
        <v>691373990.5153303</v>
      </c>
      <c r="I259" s="17">
        <f t="shared" si="122"/>
        <v>154211919.96622732</v>
      </c>
      <c r="J259" s="17">
        <f t="shared" si="122"/>
        <v>319459585.00408936</v>
      </c>
    </row>
    <row r="260" spans="2:10" ht="12.75">
      <c r="B260" s="6">
        <v>11</v>
      </c>
      <c r="C260" s="15" t="s">
        <v>8</v>
      </c>
      <c r="D260" s="16">
        <f t="shared" si="121"/>
        <v>0</v>
      </c>
      <c r="E260" s="17">
        <f t="shared" si="123"/>
        <v>0</v>
      </c>
      <c r="F260" s="17">
        <f aca="true" t="shared" si="124" ref="F260:J269">F215*(1+F$245)</f>
        <v>0</v>
      </c>
      <c r="G260" s="17">
        <f t="shared" si="124"/>
        <v>0</v>
      </c>
      <c r="H260" s="17">
        <f t="shared" si="124"/>
        <v>0</v>
      </c>
      <c r="I260" s="17">
        <f t="shared" si="124"/>
        <v>0</v>
      </c>
      <c r="J260" s="17">
        <f t="shared" si="124"/>
        <v>0</v>
      </c>
    </row>
    <row r="261" spans="2:10" ht="12.75">
      <c r="B261" s="6">
        <v>12</v>
      </c>
      <c r="C261" s="15" t="s">
        <v>9</v>
      </c>
      <c r="D261" s="16">
        <f t="shared" si="121"/>
        <v>0</v>
      </c>
      <c r="E261" s="17">
        <f t="shared" si="123"/>
        <v>0</v>
      </c>
      <c r="F261" s="17">
        <f t="shared" si="124"/>
        <v>0</v>
      </c>
      <c r="G261" s="17">
        <f t="shared" si="124"/>
        <v>0</v>
      </c>
      <c r="H261" s="17">
        <f t="shared" si="124"/>
        <v>0</v>
      </c>
      <c r="I261" s="17">
        <f t="shared" si="124"/>
        <v>0</v>
      </c>
      <c r="J261" s="17">
        <f t="shared" si="124"/>
        <v>0</v>
      </c>
    </row>
    <row r="262" spans="2:10" ht="12.75">
      <c r="B262" s="6">
        <v>13</v>
      </c>
      <c r="C262" s="15" t="s">
        <v>10</v>
      </c>
      <c r="D262" s="16">
        <f t="shared" si="121"/>
        <v>3412557.0678727576</v>
      </c>
      <c r="E262" s="17">
        <f t="shared" si="123"/>
        <v>3790710.763477504</v>
      </c>
      <c r="F262" s="17">
        <f t="shared" si="124"/>
        <v>3954151.251555045</v>
      </c>
      <c r="G262" s="17">
        <f t="shared" si="124"/>
        <v>3737163.096510768</v>
      </c>
      <c r="H262" s="17">
        <f t="shared" si="124"/>
        <v>3962109.279818823</v>
      </c>
      <c r="I262" s="17">
        <f t="shared" si="124"/>
        <v>778218.9791392481</v>
      </c>
      <c r="J262" s="17">
        <f t="shared" si="124"/>
        <v>1217185.2603233643</v>
      </c>
    </row>
    <row r="263" spans="2:10" ht="12.75">
      <c r="B263" s="6">
        <v>14</v>
      </c>
      <c r="C263" s="15" t="s">
        <v>11</v>
      </c>
      <c r="D263" s="16">
        <f t="shared" si="121"/>
        <v>293989.2648308266</v>
      </c>
      <c r="E263" s="17">
        <f t="shared" si="123"/>
        <v>300563.3786732769</v>
      </c>
      <c r="F263" s="17">
        <f t="shared" si="124"/>
        <v>237448.90361381415</v>
      </c>
      <c r="G263" s="17">
        <f t="shared" si="124"/>
        <v>296593.19924784265</v>
      </c>
      <c r="H263" s="17">
        <f t="shared" si="124"/>
        <v>354079.20281314483</v>
      </c>
      <c r="I263" s="17">
        <f t="shared" si="124"/>
        <v>107689.17436413815</v>
      </c>
      <c r="J263" s="17">
        <f t="shared" si="124"/>
        <v>407435.93226243556</v>
      </c>
    </row>
    <row r="264" spans="2:10" ht="12.75">
      <c r="B264" s="6">
        <v>15</v>
      </c>
      <c r="C264" s="15" t="s">
        <v>12</v>
      </c>
      <c r="D264" s="16">
        <f t="shared" si="121"/>
        <v>3805073.127297321</v>
      </c>
      <c r="E264" s="17">
        <f t="shared" si="123"/>
        <v>4451909.399973737</v>
      </c>
      <c r="F264" s="17">
        <f t="shared" si="124"/>
        <v>4059907.1399463103</v>
      </c>
      <c r="G264" s="17">
        <f t="shared" si="124"/>
        <v>4480326.743852567</v>
      </c>
      <c r="H264" s="17">
        <f t="shared" si="124"/>
        <v>5129735.653337772</v>
      </c>
      <c r="I264" s="17">
        <f t="shared" si="124"/>
        <v>1300264.8405524658</v>
      </c>
      <c r="J264" s="17">
        <f t="shared" si="124"/>
        <v>2388589.789719008</v>
      </c>
    </row>
    <row r="265" spans="2:10" ht="12.75">
      <c r="B265" s="6">
        <v>16</v>
      </c>
      <c r="C265" s="15" t="s">
        <v>13</v>
      </c>
      <c r="D265" s="16">
        <f t="shared" si="121"/>
        <v>9493240.44414314</v>
      </c>
      <c r="E265" s="17">
        <f t="shared" si="123"/>
        <v>12025871.297609162</v>
      </c>
      <c r="F265" s="17">
        <f t="shared" si="124"/>
        <v>13261028.68491967</v>
      </c>
      <c r="G265" s="17">
        <f t="shared" si="124"/>
        <v>10616806.689681951</v>
      </c>
      <c r="H265" s="17">
        <f t="shared" si="124"/>
        <v>9370716.309468824</v>
      </c>
      <c r="I265" s="17">
        <f t="shared" si="124"/>
        <v>2162485.250484678</v>
      </c>
      <c r="J265" s="17">
        <f t="shared" si="124"/>
        <v>3662146.618515879</v>
      </c>
    </row>
    <row r="266" spans="2:10" ht="12.75">
      <c r="B266" s="6">
        <v>17</v>
      </c>
      <c r="C266" s="15" t="s">
        <v>14</v>
      </c>
      <c r="D266" s="16">
        <f t="shared" si="121"/>
        <v>13660742.766931394</v>
      </c>
      <c r="E266" s="17">
        <f t="shared" si="123"/>
        <v>15295951.915006045</v>
      </c>
      <c r="F266" s="17">
        <f t="shared" si="124"/>
        <v>12693638.895330755</v>
      </c>
      <c r="G266" s="17">
        <f t="shared" si="124"/>
        <v>13630576.182205934</v>
      </c>
      <c r="H266" s="17">
        <f t="shared" si="124"/>
        <v>13518603.743714022</v>
      </c>
      <c r="I266" s="17">
        <f t="shared" si="124"/>
        <v>3426683.045447286</v>
      </c>
      <c r="J266" s="17">
        <f t="shared" si="124"/>
        <v>6603850.217273444</v>
      </c>
    </row>
    <row r="267" spans="2:10" ht="12.75">
      <c r="B267" s="6">
        <v>18</v>
      </c>
      <c r="C267" s="15" t="s">
        <v>15</v>
      </c>
      <c r="D267" s="16">
        <f t="shared" si="121"/>
        <v>2048769.0991715346</v>
      </c>
      <c r="E267" s="17">
        <f t="shared" si="123"/>
        <v>2425447.474114329</v>
      </c>
      <c r="F267" s="17">
        <f t="shared" si="124"/>
        <v>2402614.909567169</v>
      </c>
      <c r="G267" s="17">
        <f t="shared" si="124"/>
        <v>2080125.2313963203</v>
      </c>
      <c r="H267" s="17">
        <f t="shared" si="124"/>
        <v>2197545.722247976</v>
      </c>
      <c r="I267" s="17">
        <f t="shared" si="124"/>
        <v>537404.6729159236</v>
      </c>
      <c r="J267" s="17">
        <f t="shared" si="124"/>
        <v>945878.6261137426</v>
      </c>
    </row>
    <row r="268" spans="2:10" ht="12.75">
      <c r="B268" s="6">
        <v>19</v>
      </c>
      <c r="C268" s="15" t="s">
        <v>16</v>
      </c>
      <c r="D268" s="16">
        <f t="shared" si="121"/>
        <v>1793062.765873572</v>
      </c>
      <c r="E268" s="17">
        <f t="shared" si="123"/>
        <v>2032578.647569878</v>
      </c>
      <c r="F268" s="17">
        <f t="shared" si="124"/>
        <v>2197491.3117365628</v>
      </c>
      <c r="G268" s="17">
        <f t="shared" si="124"/>
        <v>1684441.8426207155</v>
      </c>
      <c r="H268" s="17">
        <f t="shared" si="124"/>
        <v>2040289.1359646444</v>
      </c>
      <c r="I268" s="17">
        <f t="shared" si="124"/>
        <v>472730.2917395806</v>
      </c>
      <c r="J268" s="17">
        <f t="shared" si="124"/>
        <v>861014.7545732968</v>
      </c>
    </row>
    <row r="269" spans="2:10" ht="12.75">
      <c r="B269" s="6">
        <v>20</v>
      </c>
      <c r="C269" s="15" t="s">
        <v>17</v>
      </c>
      <c r="D269" s="16">
        <f t="shared" si="121"/>
        <v>4880545.019591428</v>
      </c>
      <c r="E269" s="17">
        <f t="shared" si="123"/>
        <v>6272257.245287294</v>
      </c>
      <c r="F269" s="17">
        <f t="shared" si="124"/>
        <v>6691896.839189974</v>
      </c>
      <c r="G269" s="17">
        <f t="shared" si="124"/>
        <v>6604403.270093156</v>
      </c>
      <c r="H269" s="17">
        <f t="shared" si="124"/>
        <v>5576072.910336976</v>
      </c>
      <c r="I269" s="17">
        <f t="shared" si="124"/>
        <v>1099502.0078011677</v>
      </c>
      <c r="J269" s="17">
        <f t="shared" si="124"/>
        <v>1812032.7905750126</v>
      </c>
    </row>
    <row r="270" spans="2:10" ht="12.75">
      <c r="B270" s="6">
        <v>21</v>
      </c>
      <c r="C270" s="15" t="s">
        <v>18</v>
      </c>
      <c r="D270" s="16">
        <f t="shared" si="121"/>
        <v>48262075.478415154</v>
      </c>
      <c r="E270" s="17">
        <f t="shared" si="123"/>
        <v>54114042.05083639</v>
      </c>
      <c r="F270" s="17">
        <f aca="true" t="shared" si="125" ref="F270:J279">F225*(1+F$245)</f>
        <v>54167373.92040437</v>
      </c>
      <c r="G270" s="17">
        <f t="shared" si="125"/>
        <v>53191107.55657735</v>
      </c>
      <c r="H270" s="17">
        <f t="shared" si="125"/>
        <v>58673064.18391579</v>
      </c>
      <c r="I270" s="17">
        <f t="shared" si="125"/>
        <v>13259134.793774163</v>
      </c>
      <c r="J270" s="17">
        <f t="shared" si="125"/>
        <v>23673431.91292882</v>
      </c>
    </row>
    <row r="271" spans="2:10" ht="12.75">
      <c r="B271" s="6">
        <v>22</v>
      </c>
      <c r="C271" s="15" t="s">
        <v>59</v>
      </c>
      <c r="D271" s="16">
        <f t="shared" si="121"/>
        <v>8765678.180055568</v>
      </c>
      <c r="E271" s="17">
        <f t="shared" si="123"/>
        <v>8474394.60022455</v>
      </c>
      <c r="F271" s="17">
        <f t="shared" si="125"/>
        <v>10462317.607191559</v>
      </c>
      <c r="G271" s="17">
        <f t="shared" si="125"/>
        <v>8180852.99692991</v>
      </c>
      <c r="H271" s="17">
        <f t="shared" si="125"/>
        <v>10321771.306806473</v>
      </c>
      <c r="I271" s="17">
        <f t="shared" si="125"/>
        <v>1847335.9713006907</v>
      </c>
      <c r="J271" s="17">
        <f t="shared" si="125"/>
        <v>3728684.6561454237</v>
      </c>
    </row>
    <row r="272" spans="2:10" ht="12.75">
      <c r="B272" s="6">
        <v>23</v>
      </c>
      <c r="C272" s="15" t="s">
        <v>19</v>
      </c>
      <c r="D272" s="16">
        <f t="shared" si="121"/>
        <v>111051507.00247563</v>
      </c>
      <c r="E272" s="17">
        <f t="shared" si="123"/>
        <v>123146915.12815899</v>
      </c>
      <c r="F272" s="17">
        <f t="shared" si="125"/>
        <v>120265483.79533195</v>
      </c>
      <c r="G272" s="17">
        <f t="shared" si="125"/>
        <v>115277024.62573642</v>
      </c>
      <c r="H272" s="17">
        <f t="shared" si="125"/>
        <v>133540434.39210816</v>
      </c>
      <c r="I272" s="17">
        <f t="shared" si="125"/>
        <v>28166546.996257637</v>
      </c>
      <c r="J272" s="17">
        <f t="shared" si="125"/>
        <v>51095282.62670207</v>
      </c>
    </row>
    <row r="273" spans="2:10" ht="12.75">
      <c r="B273" s="6">
        <v>24</v>
      </c>
      <c r="C273" s="15" t="s">
        <v>20</v>
      </c>
      <c r="D273" s="16">
        <f t="shared" si="121"/>
        <v>4152782.3946507378</v>
      </c>
      <c r="E273" s="17">
        <f t="shared" si="123"/>
        <v>4761676.56527636</v>
      </c>
      <c r="F273" s="17">
        <f t="shared" si="125"/>
        <v>4680660.104507709</v>
      </c>
      <c r="G273" s="17">
        <f t="shared" si="125"/>
        <v>4271450.620980858</v>
      </c>
      <c r="H273" s="17">
        <f t="shared" si="125"/>
        <v>4699493.171823087</v>
      </c>
      <c r="I273" s="17">
        <f t="shared" si="125"/>
        <v>1123324.267198745</v>
      </c>
      <c r="J273" s="17">
        <f t="shared" si="125"/>
        <v>1846210.7116857395</v>
      </c>
    </row>
    <row r="274" spans="2:10" ht="12.75">
      <c r="B274" s="6">
        <v>25</v>
      </c>
      <c r="C274" s="15" t="s">
        <v>21</v>
      </c>
      <c r="D274" s="16">
        <f t="shared" si="121"/>
        <v>0</v>
      </c>
      <c r="E274" s="17">
        <f t="shared" si="123"/>
        <v>0</v>
      </c>
      <c r="F274" s="17">
        <f t="shared" si="125"/>
        <v>0</v>
      </c>
      <c r="G274" s="17">
        <f t="shared" si="125"/>
        <v>0</v>
      </c>
      <c r="H274" s="17">
        <f t="shared" si="125"/>
        <v>0</v>
      </c>
      <c r="I274" s="17">
        <f t="shared" si="125"/>
        <v>0</v>
      </c>
      <c r="J274" s="17">
        <f t="shared" si="125"/>
        <v>0</v>
      </c>
    </row>
    <row r="275" spans="2:10" ht="12.75">
      <c r="B275" s="6">
        <v>26</v>
      </c>
      <c r="C275" s="15" t="s">
        <v>22</v>
      </c>
      <c r="D275" s="16">
        <f t="shared" si="121"/>
        <v>0</v>
      </c>
      <c r="E275" s="17">
        <f t="shared" si="123"/>
        <v>0</v>
      </c>
      <c r="F275" s="17">
        <f t="shared" si="125"/>
        <v>0</v>
      </c>
      <c r="G275" s="17">
        <f t="shared" si="125"/>
        <v>0</v>
      </c>
      <c r="H275" s="17">
        <f t="shared" si="125"/>
        <v>0</v>
      </c>
      <c r="I275" s="17">
        <f t="shared" si="125"/>
        <v>0</v>
      </c>
      <c r="J275" s="17">
        <f t="shared" si="125"/>
        <v>0</v>
      </c>
    </row>
    <row r="276" spans="2:10" ht="12.75">
      <c r="B276" s="6">
        <v>27</v>
      </c>
      <c r="C276" s="15" t="s">
        <v>23</v>
      </c>
      <c r="D276" s="16">
        <f t="shared" si="121"/>
        <v>0</v>
      </c>
      <c r="E276" s="17">
        <f t="shared" si="123"/>
        <v>0</v>
      </c>
      <c r="F276" s="17">
        <f t="shared" si="125"/>
        <v>0</v>
      </c>
      <c r="G276" s="17">
        <f t="shared" si="125"/>
        <v>0</v>
      </c>
      <c r="H276" s="17">
        <f t="shared" si="125"/>
        <v>0</v>
      </c>
      <c r="I276" s="17">
        <f t="shared" si="125"/>
        <v>0</v>
      </c>
      <c r="J276" s="17">
        <f t="shared" si="125"/>
        <v>0</v>
      </c>
    </row>
    <row r="277" spans="2:10" ht="12.75">
      <c r="B277" s="6">
        <v>28</v>
      </c>
      <c r="C277" s="15" t="s">
        <v>24</v>
      </c>
      <c r="D277" s="16">
        <f t="shared" si="121"/>
        <v>0</v>
      </c>
      <c r="E277" s="17">
        <f t="shared" si="123"/>
        <v>0</v>
      </c>
      <c r="F277" s="17">
        <f t="shared" si="125"/>
        <v>0</v>
      </c>
      <c r="G277" s="17">
        <f t="shared" si="125"/>
        <v>0</v>
      </c>
      <c r="H277" s="17">
        <f t="shared" si="125"/>
        <v>0</v>
      </c>
      <c r="I277" s="17">
        <f t="shared" si="125"/>
        <v>0</v>
      </c>
      <c r="J277" s="17">
        <f t="shared" si="125"/>
        <v>0</v>
      </c>
    </row>
    <row r="278" spans="2:10" ht="12.75">
      <c r="B278" s="6">
        <v>29</v>
      </c>
      <c r="C278" s="15" t="s">
        <v>25</v>
      </c>
      <c r="D278" s="16">
        <f t="shared" si="121"/>
        <v>0</v>
      </c>
      <c r="E278" s="17">
        <f t="shared" si="123"/>
        <v>0</v>
      </c>
      <c r="F278" s="17">
        <f t="shared" si="125"/>
        <v>0</v>
      </c>
      <c r="G278" s="17">
        <f t="shared" si="125"/>
        <v>0</v>
      </c>
      <c r="H278" s="17">
        <f t="shared" si="125"/>
        <v>0</v>
      </c>
      <c r="I278" s="17">
        <f t="shared" si="125"/>
        <v>0</v>
      </c>
      <c r="J278" s="17">
        <f t="shared" si="125"/>
        <v>0</v>
      </c>
    </row>
    <row r="279" spans="2:10" ht="12.75">
      <c r="B279" s="6">
        <v>30</v>
      </c>
      <c r="C279" s="15" t="s">
        <v>26</v>
      </c>
      <c r="D279" s="16">
        <f t="shared" si="121"/>
        <v>644373.7565194408</v>
      </c>
      <c r="E279" s="17">
        <f t="shared" si="123"/>
        <v>769166.7772215027</v>
      </c>
      <c r="F279" s="17">
        <f t="shared" si="125"/>
        <v>747179.3969832395</v>
      </c>
      <c r="G279" s="17">
        <f t="shared" si="125"/>
        <v>797458.4173653434</v>
      </c>
      <c r="H279" s="17">
        <f t="shared" si="125"/>
        <v>857156.6817563083</v>
      </c>
      <c r="I279" s="17">
        <f t="shared" si="125"/>
        <v>209301.61034369568</v>
      </c>
      <c r="J279" s="17">
        <f t="shared" si="125"/>
        <v>403385.468355136</v>
      </c>
    </row>
    <row r="280" spans="2:10" ht="12.75">
      <c r="B280" s="6">
        <v>31</v>
      </c>
      <c r="C280" s="15" t="s">
        <v>60</v>
      </c>
      <c r="D280" s="16">
        <f t="shared" si="121"/>
        <v>0</v>
      </c>
      <c r="E280" s="17">
        <f t="shared" si="123"/>
        <v>0</v>
      </c>
      <c r="F280" s="17">
        <f aca="true" t="shared" si="126" ref="F280:J283">F235*(1+F$245)</f>
        <v>0</v>
      </c>
      <c r="G280" s="17">
        <f t="shared" si="126"/>
        <v>0</v>
      </c>
      <c r="H280" s="17">
        <f t="shared" si="126"/>
        <v>0</v>
      </c>
      <c r="I280" s="17">
        <f t="shared" si="126"/>
        <v>0</v>
      </c>
      <c r="J280" s="17">
        <f t="shared" si="126"/>
        <v>0</v>
      </c>
    </row>
    <row r="281" spans="2:10" ht="12.75">
      <c r="B281" s="6">
        <v>32</v>
      </c>
      <c r="C281" s="15" t="s">
        <v>61</v>
      </c>
      <c r="D281" s="16">
        <f t="shared" si="121"/>
        <v>0</v>
      </c>
      <c r="E281" s="17">
        <f t="shared" si="123"/>
        <v>0</v>
      </c>
      <c r="F281" s="17">
        <f t="shared" si="126"/>
        <v>0</v>
      </c>
      <c r="G281" s="17">
        <f t="shared" si="126"/>
        <v>0</v>
      </c>
      <c r="H281" s="17">
        <f t="shared" si="126"/>
        <v>0</v>
      </c>
      <c r="I281" s="17">
        <f t="shared" si="126"/>
        <v>0</v>
      </c>
      <c r="J281" s="17">
        <f t="shared" si="126"/>
        <v>0</v>
      </c>
    </row>
    <row r="282" spans="2:10" ht="12.75">
      <c r="B282" s="6">
        <v>33</v>
      </c>
      <c r="C282" s="15" t="s">
        <v>62</v>
      </c>
      <c r="D282" s="16">
        <f t="shared" si="121"/>
        <v>0</v>
      </c>
      <c r="E282" s="17">
        <f t="shared" si="123"/>
        <v>0</v>
      </c>
      <c r="F282" s="17">
        <f t="shared" si="126"/>
        <v>0</v>
      </c>
      <c r="G282" s="17">
        <f t="shared" si="126"/>
        <v>0</v>
      </c>
      <c r="H282" s="17">
        <f t="shared" si="126"/>
        <v>0</v>
      </c>
      <c r="I282" s="17">
        <f t="shared" si="126"/>
        <v>0</v>
      </c>
      <c r="J282" s="17">
        <f t="shared" si="126"/>
        <v>0</v>
      </c>
    </row>
    <row r="283" spans="2:10" ht="12.75">
      <c r="B283" s="7">
        <v>34</v>
      </c>
      <c r="C283" s="18" t="s">
        <v>63</v>
      </c>
      <c r="D283" s="16">
        <f t="shared" si="121"/>
        <v>74948.33159808865</v>
      </c>
      <c r="E283" s="17">
        <f t="shared" si="123"/>
        <v>59066.038125936444</v>
      </c>
      <c r="F283" s="17">
        <f t="shared" si="126"/>
        <v>83380.4739622889</v>
      </c>
      <c r="G283" s="17">
        <f t="shared" si="126"/>
        <v>83677.02536461696</v>
      </c>
      <c r="H283" s="17">
        <f t="shared" si="126"/>
        <v>97669.31557140981</v>
      </c>
      <c r="I283" s="17">
        <f t="shared" si="126"/>
        <v>23496.426099310575</v>
      </c>
      <c r="J283" s="17">
        <f t="shared" si="126"/>
        <v>71778.56744182971</v>
      </c>
    </row>
    <row r="284" spans="2:10" ht="12.75">
      <c r="B284" s="9" t="s">
        <v>28</v>
      </c>
      <c r="C284" s="35"/>
      <c r="D284" s="29">
        <f aca="true" t="shared" si="127" ref="D284:J284">SUM(D250:D283)</f>
        <v>857711216.75713</v>
      </c>
      <c r="E284" s="30">
        <f t="shared" si="127"/>
        <v>937508691.8225535</v>
      </c>
      <c r="F284" s="30">
        <f t="shared" si="127"/>
        <v>921334795.338124</v>
      </c>
      <c r="G284" s="30">
        <f t="shared" si="127"/>
        <v>948393540.8132194</v>
      </c>
      <c r="H284" s="30">
        <f t="shared" si="127"/>
        <v>1043850092.6045235</v>
      </c>
      <c r="I284" s="30">
        <f t="shared" si="127"/>
        <v>231064409.6749828</v>
      </c>
      <c r="J284" s="30">
        <f t="shared" si="127"/>
        <v>454229638.97374654</v>
      </c>
    </row>
    <row r="289" ht="12.75">
      <c r="J289" s="3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8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2" customWidth="1"/>
    <col min="2" max="2" width="3.57421875" style="2" customWidth="1"/>
    <col min="3" max="3" width="18.7109375" style="2" customWidth="1"/>
    <col min="4" max="4" width="15.57421875" style="2" customWidth="1"/>
    <col min="5" max="5" width="14.8515625" style="2" customWidth="1"/>
    <col min="6" max="7" width="14.57421875" style="2" customWidth="1"/>
    <col min="8" max="8" width="13.7109375" style="2" customWidth="1"/>
    <col min="9" max="15" width="14.57421875" style="2" customWidth="1"/>
    <col min="16" max="16" width="12.8515625" style="2" bestFit="1" customWidth="1"/>
    <col min="17" max="16384" width="11.421875" style="2" customWidth="1"/>
  </cols>
  <sheetData>
    <row r="2" ht="12.75">
      <c r="B2" s="4" t="s">
        <v>57</v>
      </c>
    </row>
    <row r="3" ht="12.75">
      <c r="B3" s="3"/>
    </row>
    <row r="5" ht="12.75">
      <c r="B5" s="4" t="s">
        <v>73</v>
      </c>
    </row>
    <row r="6" spans="2:9" ht="12.75">
      <c r="B6" s="8" t="s">
        <v>29</v>
      </c>
      <c r="C6" s="9"/>
      <c r="D6" s="27">
        <v>42736</v>
      </c>
      <c r="E6" s="28">
        <v>42767</v>
      </c>
      <c r="F6" s="28">
        <v>42795</v>
      </c>
      <c r="G6" s="28">
        <v>42826</v>
      </c>
      <c r="H6" s="28">
        <v>42856</v>
      </c>
      <c r="I6" s="28">
        <v>42887</v>
      </c>
    </row>
    <row r="7" spans="2:9" ht="12.75">
      <c r="B7" s="5">
        <v>1</v>
      </c>
      <c r="C7" s="12" t="s">
        <v>0</v>
      </c>
      <c r="D7" s="37">
        <f>VLOOKUP($C7,'[2]Resumen Reliquidacion SIC-SING'!$B$4:$U$37,MATCH(D$6,'[2]Resumen Reliquidacion SIC-SING'!$B$3:$U$3,0),0)</f>
        <v>86900449.79176904</v>
      </c>
      <c r="E7" s="38">
        <f>VLOOKUP($C7,'[2]Resumen Reliquidacion SIC-SING'!$B$4:$U$37,MATCH(E$6,'[2]Resumen Reliquidacion SIC-SING'!$B$3:$U$3,0),0)</f>
        <v>76409596.88545191</v>
      </c>
      <c r="F7" s="38">
        <f>VLOOKUP($C7,'[2]Resumen Reliquidacion SIC-SING'!$B$4:$U$37,MATCH(F$6,'[2]Resumen Reliquidacion SIC-SING'!$B$3:$U$3,0),0)</f>
        <v>104888029.43652658</v>
      </c>
      <c r="G7" s="38">
        <f>VLOOKUP($C7,'[2]Resumen Reliquidacion SIC-SING'!$B$4:$U$37,MATCH(G$6,'[2]Resumen Reliquidacion SIC-SING'!$B$3:$U$3,0),0)</f>
        <v>106000776.88399076</v>
      </c>
      <c r="H7" s="38">
        <f>VLOOKUP($C7,'[2]Resumen Reliquidacion SIC-SING'!$B$4:$U$37,MATCH(H$6,'[2]Resumen Reliquidacion SIC-SING'!$B$3:$U$3,0),0)</f>
        <v>71963190.82582226</v>
      </c>
      <c r="I7" s="38">
        <f>VLOOKUP($C7,'[2]Resumen Reliquidacion SIC-SING'!$B$4:$U$37,MATCH(I$6,'[2]Resumen Reliquidacion SIC-SING'!$B$3:$U$3,0),0)</f>
        <v>54654476.65050512</v>
      </c>
    </row>
    <row r="8" spans="2:9" ht="12.75">
      <c r="B8" s="6">
        <v>2</v>
      </c>
      <c r="C8" s="15" t="s">
        <v>1</v>
      </c>
      <c r="D8" s="39">
        <f>VLOOKUP($C8,'[2]Resumen Reliquidacion SIC-SING'!$B$4:$U$37,MATCH(D$6,'[2]Resumen Reliquidacion SIC-SING'!$B$3:$U$3,0),0)</f>
        <v>16556961.995834377</v>
      </c>
      <c r="E8" s="40">
        <f>VLOOKUP($C8,'[2]Resumen Reliquidacion SIC-SING'!$B$4:$U$37,MATCH(E$6,'[2]Resumen Reliquidacion SIC-SING'!$B$3:$U$3,0),0)</f>
        <v>16315540.30425221</v>
      </c>
      <c r="F8" s="40">
        <f>VLOOKUP($C8,'[2]Resumen Reliquidacion SIC-SING'!$B$4:$U$37,MATCH(F$6,'[2]Resumen Reliquidacion SIC-SING'!$B$3:$U$3,0),0)</f>
        <v>16348817.926926684</v>
      </c>
      <c r="G8" s="40">
        <f>VLOOKUP($C8,'[2]Resumen Reliquidacion SIC-SING'!$B$4:$U$37,MATCH(G$6,'[2]Resumen Reliquidacion SIC-SING'!$B$3:$U$3,0),0)</f>
        <v>12494480.212765688</v>
      </c>
      <c r="H8" s="40">
        <f>VLOOKUP($C8,'[2]Resumen Reliquidacion SIC-SING'!$B$4:$U$37,MATCH(H$6,'[2]Resumen Reliquidacion SIC-SING'!$B$3:$U$3,0),0)</f>
        <v>12776653.185085926</v>
      </c>
      <c r="I8" s="40">
        <f>VLOOKUP($C8,'[2]Resumen Reliquidacion SIC-SING'!$B$4:$U$37,MATCH(I$6,'[2]Resumen Reliquidacion SIC-SING'!$B$3:$U$3,0),0)</f>
        <v>14692027.732537756</v>
      </c>
    </row>
    <row r="9" spans="2:9" ht="12.75">
      <c r="B9" s="6">
        <v>3</v>
      </c>
      <c r="C9" s="15" t="s">
        <v>2</v>
      </c>
      <c r="D9" s="39">
        <f>VLOOKUP($C9,'[2]Resumen Reliquidacion SIC-SING'!$B$4:$U$37,MATCH(D$6,'[2]Resumen Reliquidacion SIC-SING'!$B$3:$U$3,0),0)</f>
        <v>53763326.642307416</v>
      </c>
      <c r="E9" s="40">
        <f>VLOOKUP($C9,'[2]Resumen Reliquidacion SIC-SING'!$B$4:$U$37,MATCH(E$6,'[2]Resumen Reliquidacion SIC-SING'!$B$3:$U$3,0),0)</f>
        <v>52524889.0052449</v>
      </c>
      <c r="F9" s="40">
        <f>VLOOKUP($C9,'[2]Resumen Reliquidacion SIC-SING'!$B$4:$U$37,MATCH(F$6,'[2]Resumen Reliquidacion SIC-SING'!$B$3:$U$3,0),0)</f>
        <v>52757136.54696661</v>
      </c>
      <c r="G9" s="40">
        <f>VLOOKUP($C9,'[2]Resumen Reliquidacion SIC-SING'!$B$4:$U$37,MATCH(G$6,'[2]Resumen Reliquidacion SIC-SING'!$B$3:$U$3,0),0)</f>
        <v>52804404.78618629</v>
      </c>
      <c r="H9" s="40">
        <f>VLOOKUP($C9,'[2]Resumen Reliquidacion SIC-SING'!$B$4:$U$37,MATCH(H$6,'[2]Resumen Reliquidacion SIC-SING'!$B$3:$U$3,0),0)</f>
        <v>55915184.192423195</v>
      </c>
      <c r="I9" s="40">
        <f>VLOOKUP($C9,'[2]Resumen Reliquidacion SIC-SING'!$B$4:$U$37,MATCH(I$6,'[2]Resumen Reliquidacion SIC-SING'!$B$3:$U$3,0),0)</f>
        <v>61707433.662376724</v>
      </c>
    </row>
    <row r="10" spans="2:9" ht="12.75">
      <c r="B10" s="6">
        <v>4</v>
      </c>
      <c r="C10" s="15" t="s">
        <v>3</v>
      </c>
      <c r="D10" s="39">
        <f>VLOOKUP($C10,'[2]Resumen Reliquidacion SIC-SING'!$B$4:$U$37,MATCH(D$6,'[2]Resumen Reliquidacion SIC-SING'!$B$3:$U$3,0),0)</f>
        <v>-17193355.608230054</v>
      </c>
      <c r="E10" s="40">
        <f>VLOOKUP($C10,'[2]Resumen Reliquidacion SIC-SING'!$B$4:$U$37,MATCH(E$6,'[2]Resumen Reliquidacion SIC-SING'!$B$3:$U$3,0),0)</f>
        <v>-17133823.864623077</v>
      </c>
      <c r="F10" s="40">
        <f>VLOOKUP($C10,'[2]Resumen Reliquidacion SIC-SING'!$B$4:$U$37,MATCH(F$6,'[2]Resumen Reliquidacion SIC-SING'!$B$3:$U$3,0),0)</f>
        <v>-14987666.882567944</v>
      </c>
      <c r="G10" s="40">
        <f>VLOOKUP($C10,'[2]Resumen Reliquidacion SIC-SING'!$B$4:$U$37,MATCH(G$6,'[2]Resumen Reliquidacion SIC-SING'!$B$3:$U$3,0),0)</f>
        <v>-15949039.906774668</v>
      </c>
      <c r="H10" s="40">
        <f>VLOOKUP($C10,'[2]Resumen Reliquidacion SIC-SING'!$B$4:$U$37,MATCH(H$6,'[2]Resumen Reliquidacion SIC-SING'!$B$3:$U$3,0),0)</f>
        <v>-14415108.952027043</v>
      </c>
      <c r="I10" s="40">
        <f>VLOOKUP($C10,'[2]Resumen Reliquidacion SIC-SING'!$B$4:$U$37,MATCH(I$6,'[2]Resumen Reliquidacion SIC-SING'!$B$3:$U$3,0),0)</f>
        <v>-15798954.224952903</v>
      </c>
    </row>
    <row r="11" spans="2:9" ht="12.75">
      <c r="B11" s="6">
        <v>5</v>
      </c>
      <c r="C11" s="15" t="s">
        <v>27</v>
      </c>
      <c r="D11" s="39">
        <f>VLOOKUP($C11,'[2]Resumen Reliquidacion SIC-SING'!$B$4:$U$37,MATCH(D$6,'[2]Resumen Reliquidacion SIC-SING'!$B$3:$U$3,0),0)</f>
        <v>-7634505375.548528</v>
      </c>
      <c r="E11" s="40">
        <f>VLOOKUP($C11,'[2]Resumen Reliquidacion SIC-SING'!$B$4:$U$37,MATCH(E$6,'[2]Resumen Reliquidacion SIC-SING'!$B$3:$U$3,0),0)</f>
        <v>-5605165153.374554</v>
      </c>
      <c r="F11" s="40">
        <f>VLOOKUP($C11,'[2]Resumen Reliquidacion SIC-SING'!$B$4:$U$37,MATCH(F$6,'[2]Resumen Reliquidacion SIC-SING'!$B$3:$U$3,0),0)</f>
        <v>-5467177109.018614</v>
      </c>
      <c r="G11" s="40">
        <f>VLOOKUP($C11,'[2]Resumen Reliquidacion SIC-SING'!$B$4:$U$37,MATCH(G$6,'[2]Resumen Reliquidacion SIC-SING'!$B$3:$U$3,0),0)</f>
        <v>-5351726792.736694</v>
      </c>
      <c r="H11" s="40">
        <f>VLOOKUP($C11,'[2]Resumen Reliquidacion SIC-SING'!$B$4:$U$37,MATCH(H$6,'[2]Resumen Reliquidacion SIC-SING'!$B$3:$U$3,0),0)</f>
        <v>-5322747746.897956</v>
      </c>
      <c r="I11" s="40">
        <f>VLOOKUP($C11,'[2]Resumen Reliquidacion SIC-SING'!$B$4:$U$37,MATCH(I$6,'[2]Resumen Reliquidacion SIC-SING'!$B$3:$U$3,0),0)</f>
        <v>-5603623697.531082</v>
      </c>
    </row>
    <row r="12" spans="2:9" ht="12.75">
      <c r="B12" s="6">
        <v>6</v>
      </c>
      <c r="C12" s="58" t="s">
        <v>58</v>
      </c>
      <c r="D12" s="39">
        <f>VLOOKUP($C12,'[2]Resumen Reliquidacion SIC-SING'!$B$4:$U$37,MATCH(D$6,'[2]Resumen Reliquidacion SIC-SING'!$B$3:$U$3,0),0)</f>
        <v>-5647639.64039903</v>
      </c>
      <c r="E12" s="40">
        <f>VLOOKUP($C12,'[2]Resumen Reliquidacion SIC-SING'!$B$4:$U$37,MATCH(E$6,'[2]Resumen Reliquidacion SIC-SING'!$B$3:$U$3,0),0)</f>
        <v>-4443910.361803971</v>
      </c>
      <c r="F12" s="40">
        <f>VLOOKUP($C12,'[2]Resumen Reliquidacion SIC-SING'!$B$4:$U$37,MATCH(F$6,'[2]Resumen Reliquidacion SIC-SING'!$B$3:$U$3,0),0)</f>
        <v>-4427462.820945574</v>
      </c>
      <c r="G12" s="40">
        <f>VLOOKUP($C12,'[2]Resumen Reliquidacion SIC-SING'!$B$4:$U$37,MATCH(G$6,'[2]Resumen Reliquidacion SIC-SING'!$B$3:$U$3,0),0)</f>
        <v>-4413745.277546077</v>
      </c>
      <c r="H12" s="40">
        <f>VLOOKUP($C12,'[2]Resumen Reliquidacion SIC-SING'!$B$4:$U$37,MATCH(H$6,'[2]Resumen Reliquidacion SIC-SING'!$B$3:$U$3,0),0)</f>
        <v>-4577323.529462151</v>
      </c>
      <c r="I12" s="40">
        <f>VLOOKUP($C12,'[2]Resumen Reliquidacion SIC-SING'!$B$4:$U$37,MATCH(I$6,'[2]Resumen Reliquidacion SIC-SING'!$B$3:$U$3,0),0)</f>
        <v>-4246855.113961395</v>
      </c>
    </row>
    <row r="13" spans="2:9" ht="12.75">
      <c r="B13" s="6">
        <v>7</v>
      </c>
      <c r="C13" s="15" t="s">
        <v>4</v>
      </c>
      <c r="D13" s="39">
        <f>VLOOKUP($C13,'[2]Resumen Reliquidacion SIC-SING'!$B$4:$U$37,MATCH(D$6,'[2]Resumen Reliquidacion SIC-SING'!$B$3:$U$3,0),0)</f>
        <v>-26885983.272969764</v>
      </c>
      <c r="E13" s="40">
        <f>VLOOKUP($C13,'[2]Resumen Reliquidacion SIC-SING'!$B$4:$U$37,MATCH(E$6,'[2]Resumen Reliquidacion SIC-SING'!$B$3:$U$3,0),0)</f>
        <v>-71984661.49837223</v>
      </c>
      <c r="F13" s="40">
        <f>VLOOKUP($C13,'[2]Resumen Reliquidacion SIC-SING'!$B$4:$U$37,MATCH(F$6,'[2]Resumen Reliquidacion SIC-SING'!$B$3:$U$3,0),0)</f>
        <v>-67492847.81594113</v>
      </c>
      <c r="G13" s="40">
        <f>VLOOKUP($C13,'[2]Resumen Reliquidacion SIC-SING'!$B$4:$U$37,MATCH(G$6,'[2]Resumen Reliquidacion SIC-SING'!$B$3:$U$3,0),0)</f>
        <v>-48509267.41024627</v>
      </c>
      <c r="H13" s="40">
        <f>VLOOKUP($C13,'[2]Resumen Reliquidacion SIC-SING'!$B$4:$U$37,MATCH(H$6,'[2]Resumen Reliquidacion SIC-SING'!$B$3:$U$3,0),0)</f>
        <v>-57428357.11842179</v>
      </c>
      <c r="I13" s="40">
        <f>VLOOKUP($C13,'[2]Resumen Reliquidacion SIC-SING'!$B$4:$U$37,MATCH(I$6,'[2]Resumen Reliquidacion SIC-SING'!$B$3:$U$3,0),0)</f>
        <v>-54942652.66305292</v>
      </c>
    </row>
    <row r="14" spans="2:9" ht="12.75">
      <c r="B14" s="6">
        <v>8</v>
      </c>
      <c r="C14" s="15" t="s">
        <v>5</v>
      </c>
      <c r="D14" s="39">
        <f>VLOOKUP($C14,'[2]Resumen Reliquidacion SIC-SING'!$B$4:$U$37,MATCH(D$6,'[2]Resumen Reliquidacion SIC-SING'!$B$3:$U$3,0),0)</f>
        <v>349271771.7285613</v>
      </c>
      <c r="E14" s="40">
        <f>VLOOKUP($C14,'[2]Resumen Reliquidacion SIC-SING'!$B$4:$U$37,MATCH(E$6,'[2]Resumen Reliquidacion SIC-SING'!$B$3:$U$3,0),0)</f>
        <v>-1027447976.7067086</v>
      </c>
      <c r="F14" s="40">
        <f>VLOOKUP($C14,'[2]Resumen Reliquidacion SIC-SING'!$B$4:$U$37,MATCH(F$6,'[2]Resumen Reliquidacion SIC-SING'!$B$3:$U$3,0),0)</f>
        <v>-1020888893.6572493</v>
      </c>
      <c r="G14" s="40">
        <f>VLOOKUP($C14,'[2]Resumen Reliquidacion SIC-SING'!$B$4:$U$37,MATCH(G$6,'[2]Resumen Reliquidacion SIC-SING'!$B$3:$U$3,0),0)</f>
        <v>-856220909.6269366</v>
      </c>
      <c r="H14" s="40">
        <f>VLOOKUP($C14,'[2]Resumen Reliquidacion SIC-SING'!$B$4:$U$37,MATCH(H$6,'[2]Resumen Reliquidacion SIC-SING'!$B$3:$U$3,0),0)</f>
        <v>-796525057.7095481</v>
      </c>
      <c r="I14" s="40">
        <f>VLOOKUP($C14,'[2]Resumen Reliquidacion SIC-SING'!$B$4:$U$37,MATCH(I$6,'[2]Resumen Reliquidacion SIC-SING'!$B$3:$U$3,0),0)</f>
        <v>-732293411.4511746</v>
      </c>
    </row>
    <row r="15" spans="2:9" ht="12.75">
      <c r="B15" s="6">
        <v>9</v>
      </c>
      <c r="C15" s="15" t="s">
        <v>6</v>
      </c>
      <c r="D15" s="39">
        <f>VLOOKUP($C15,'[2]Resumen Reliquidacion SIC-SING'!$B$4:$U$37,MATCH(D$6,'[2]Resumen Reliquidacion SIC-SING'!$B$3:$U$3,0),0)</f>
        <v>29852363.048119757</v>
      </c>
      <c r="E15" s="40">
        <f>VLOOKUP($C15,'[2]Resumen Reliquidacion SIC-SING'!$B$4:$U$37,MATCH(E$6,'[2]Resumen Reliquidacion SIC-SING'!$B$3:$U$3,0),0)</f>
        <v>-107177364.02254404</v>
      </c>
      <c r="F15" s="40">
        <f>VLOOKUP($C15,'[2]Resumen Reliquidacion SIC-SING'!$B$4:$U$37,MATCH(F$6,'[2]Resumen Reliquidacion SIC-SING'!$B$3:$U$3,0),0)</f>
        <v>-113089698.4976928</v>
      </c>
      <c r="G15" s="40">
        <f>VLOOKUP($C15,'[2]Resumen Reliquidacion SIC-SING'!$B$4:$U$37,MATCH(G$6,'[2]Resumen Reliquidacion SIC-SING'!$B$3:$U$3,0),0)</f>
        <v>-85634856.37310708</v>
      </c>
      <c r="H15" s="40">
        <f>VLOOKUP($C15,'[2]Resumen Reliquidacion SIC-SING'!$B$4:$U$37,MATCH(H$6,'[2]Resumen Reliquidacion SIC-SING'!$B$3:$U$3,0),0)</f>
        <v>-77806936.14685576</v>
      </c>
      <c r="I15" s="40">
        <f>VLOOKUP($C15,'[2]Resumen Reliquidacion SIC-SING'!$B$4:$U$37,MATCH(I$6,'[2]Resumen Reliquidacion SIC-SING'!$B$3:$U$3,0),0)</f>
        <v>-71787124.83203487</v>
      </c>
    </row>
    <row r="16" spans="2:9" ht="12.75">
      <c r="B16" s="6">
        <v>10</v>
      </c>
      <c r="C16" s="15" t="s">
        <v>7</v>
      </c>
      <c r="D16" s="39">
        <f>VLOOKUP($C16,'[2]Resumen Reliquidacion SIC-SING'!$B$4:$U$37,MATCH(D$6,'[2]Resumen Reliquidacion SIC-SING'!$B$3:$U$3,0),0)</f>
        <v>7240365332.664689</v>
      </c>
      <c r="E16" s="40">
        <f>VLOOKUP($C16,'[2]Resumen Reliquidacion SIC-SING'!$B$4:$U$37,MATCH(E$6,'[2]Resumen Reliquidacion SIC-SING'!$B$3:$U$3,0),0)</f>
        <v>6579152442.461307</v>
      </c>
      <c r="F16" s="40">
        <f>VLOOKUP($C16,'[2]Resumen Reliquidacion SIC-SING'!$B$4:$U$37,MATCH(F$6,'[2]Resumen Reliquidacion SIC-SING'!$B$3:$U$3,0),0)</f>
        <v>6765452076.912472</v>
      </c>
      <c r="G16" s="40">
        <f>VLOOKUP($C16,'[2]Resumen Reliquidacion SIC-SING'!$B$4:$U$37,MATCH(G$6,'[2]Resumen Reliquidacion SIC-SING'!$B$3:$U$3,0),0)</f>
        <v>6661957264.629237</v>
      </c>
      <c r="H16" s="40">
        <f>VLOOKUP($C16,'[2]Resumen Reliquidacion SIC-SING'!$B$4:$U$37,MATCH(H$6,'[2]Resumen Reliquidacion SIC-SING'!$B$3:$U$3,0),0)</f>
        <v>6106892857.770516</v>
      </c>
      <c r="I16" s="40">
        <f>VLOOKUP($C16,'[2]Resumen Reliquidacion SIC-SING'!$B$4:$U$37,MATCH(I$6,'[2]Resumen Reliquidacion SIC-SING'!$B$3:$U$3,0),0)</f>
        <v>7302357555.799815</v>
      </c>
    </row>
    <row r="17" spans="2:9" ht="12.75">
      <c r="B17" s="6">
        <v>11</v>
      </c>
      <c r="C17" s="15" t="s">
        <v>8</v>
      </c>
      <c r="D17" s="39">
        <f>VLOOKUP($C17,'[2]Resumen Reliquidacion SIC-SING'!$B$4:$U$37,MATCH(D$6,'[2]Resumen Reliquidacion SIC-SING'!$B$3:$U$3,0),0)</f>
        <v>-767349574.311648</v>
      </c>
      <c r="E17" s="40">
        <f>VLOOKUP($C17,'[2]Resumen Reliquidacion SIC-SING'!$B$4:$U$37,MATCH(E$6,'[2]Resumen Reliquidacion SIC-SING'!$B$3:$U$3,0),0)</f>
        <v>-275690173.3731543</v>
      </c>
      <c r="F17" s="40">
        <f>VLOOKUP($C17,'[2]Resumen Reliquidacion SIC-SING'!$B$4:$U$37,MATCH(F$6,'[2]Resumen Reliquidacion SIC-SING'!$B$3:$U$3,0),0)</f>
        <v>-243571700.27684975</v>
      </c>
      <c r="G17" s="40">
        <f>VLOOKUP($C17,'[2]Resumen Reliquidacion SIC-SING'!$B$4:$U$37,MATCH(G$6,'[2]Resumen Reliquidacion SIC-SING'!$B$3:$U$3,0),0)</f>
        <v>-222549499.1127754</v>
      </c>
      <c r="H17" s="40">
        <f>VLOOKUP($C17,'[2]Resumen Reliquidacion SIC-SING'!$B$4:$U$37,MATCH(H$6,'[2]Resumen Reliquidacion SIC-SING'!$B$3:$U$3,0),0)</f>
        <v>-219527360.18060786</v>
      </c>
      <c r="I17" s="40">
        <f>VLOOKUP($C17,'[2]Resumen Reliquidacion SIC-SING'!$B$4:$U$37,MATCH(I$6,'[2]Resumen Reliquidacion SIC-SING'!$B$3:$U$3,0),0)</f>
        <v>-198437654.4784325</v>
      </c>
    </row>
    <row r="18" spans="2:9" ht="12.75">
      <c r="B18" s="6">
        <v>12</v>
      </c>
      <c r="C18" s="15" t="s">
        <v>9</v>
      </c>
      <c r="D18" s="39">
        <f>VLOOKUP($C18,'[2]Resumen Reliquidacion SIC-SING'!$B$4:$U$37,MATCH(D$6,'[2]Resumen Reliquidacion SIC-SING'!$B$3:$U$3,0),0)</f>
        <v>-187362800.34506688</v>
      </c>
      <c r="E18" s="40">
        <f>VLOOKUP($C18,'[2]Resumen Reliquidacion SIC-SING'!$B$4:$U$37,MATCH(E$6,'[2]Resumen Reliquidacion SIC-SING'!$B$3:$U$3,0),0)</f>
        <v>-60095542.34868052</v>
      </c>
      <c r="F18" s="40">
        <f>VLOOKUP($C18,'[2]Resumen Reliquidacion SIC-SING'!$B$4:$U$37,MATCH(F$6,'[2]Resumen Reliquidacion SIC-SING'!$B$3:$U$3,0),0)</f>
        <v>-55839357.51587469</v>
      </c>
      <c r="G18" s="40">
        <f>VLOOKUP($C18,'[2]Resumen Reliquidacion SIC-SING'!$B$4:$U$37,MATCH(G$6,'[2]Resumen Reliquidacion SIC-SING'!$B$3:$U$3,0),0)</f>
        <v>-55909915.008309014</v>
      </c>
      <c r="H18" s="40">
        <f>VLOOKUP($C18,'[2]Resumen Reliquidacion SIC-SING'!$B$4:$U$37,MATCH(H$6,'[2]Resumen Reliquidacion SIC-SING'!$B$3:$U$3,0),0)</f>
        <v>-53246387.36169859</v>
      </c>
      <c r="I18" s="40">
        <f>VLOOKUP($C18,'[2]Resumen Reliquidacion SIC-SING'!$B$4:$U$37,MATCH(I$6,'[2]Resumen Reliquidacion SIC-SING'!$B$3:$U$3,0),0)</f>
        <v>-57331786.09355823</v>
      </c>
    </row>
    <row r="19" spans="2:9" ht="12.75">
      <c r="B19" s="6">
        <v>13</v>
      </c>
      <c r="C19" s="15" t="s">
        <v>10</v>
      </c>
      <c r="D19" s="39">
        <f>VLOOKUP($C19,'[2]Resumen Reliquidacion SIC-SING'!$B$4:$U$37,MATCH(D$6,'[2]Resumen Reliquidacion SIC-SING'!$B$3:$U$3,0),0)</f>
        <v>45816684.40775003</v>
      </c>
      <c r="E19" s="40">
        <f>VLOOKUP($C19,'[2]Resumen Reliquidacion SIC-SING'!$B$4:$U$37,MATCH(E$6,'[2]Resumen Reliquidacion SIC-SING'!$B$3:$U$3,0),0)</f>
        <v>5662552.541681362</v>
      </c>
      <c r="F19" s="40">
        <f>VLOOKUP($C19,'[2]Resumen Reliquidacion SIC-SING'!$B$4:$U$37,MATCH(F$6,'[2]Resumen Reliquidacion SIC-SING'!$B$3:$U$3,0),0)</f>
        <v>-10323921.711028647</v>
      </c>
      <c r="G19" s="40">
        <f>VLOOKUP($C19,'[2]Resumen Reliquidacion SIC-SING'!$B$4:$U$37,MATCH(G$6,'[2]Resumen Reliquidacion SIC-SING'!$B$3:$U$3,0),0)</f>
        <v>-10485521.256627133</v>
      </c>
      <c r="H19" s="40">
        <f>VLOOKUP($C19,'[2]Resumen Reliquidacion SIC-SING'!$B$4:$U$37,MATCH(H$6,'[2]Resumen Reliquidacion SIC-SING'!$B$3:$U$3,0),0)</f>
        <v>-8383595.099085141</v>
      </c>
      <c r="I19" s="40">
        <f>VLOOKUP($C19,'[2]Resumen Reliquidacion SIC-SING'!$B$4:$U$37,MATCH(I$6,'[2]Resumen Reliquidacion SIC-SING'!$B$3:$U$3,0),0)</f>
        <v>-7297739.900556669</v>
      </c>
    </row>
    <row r="20" spans="2:9" ht="12.75">
      <c r="B20" s="6">
        <v>14</v>
      </c>
      <c r="C20" s="15" t="s">
        <v>11</v>
      </c>
      <c r="D20" s="39">
        <f>VLOOKUP($C20,'[2]Resumen Reliquidacion SIC-SING'!$B$4:$U$37,MATCH(D$6,'[2]Resumen Reliquidacion SIC-SING'!$B$3:$U$3,0),0)</f>
        <v>3600671.2503949823</v>
      </c>
      <c r="E20" s="40">
        <f>VLOOKUP($C20,'[2]Resumen Reliquidacion SIC-SING'!$B$4:$U$37,MATCH(E$6,'[2]Resumen Reliquidacion SIC-SING'!$B$3:$U$3,0),0)</f>
        <v>2647129.817646202</v>
      </c>
      <c r="F20" s="40">
        <f>VLOOKUP($C20,'[2]Resumen Reliquidacion SIC-SING'!$B$4:$U$37,MATCH(F$6,'[2]Resumen Reliquidacion SIC-SING'!$B$3:$U$3,0),0)</f>
        <v>3294345.767641336</v>
      </c>
      <c r="G20" s="40">
        <f>VLOOKUP($C20,'[2]Resumen Reliquidacion SIC-SING'!$B$4:$U$37,MATCH(G$6,'[2]Resumen Reliquidacion SIC-SING'!$B$3:$U$3,0),0)</f>
        <v>3442067.0757939336</v>
      </c>
      <c r="H20" s="40">
        <f>VLOOKUP($C20,'[2]Resumen Reliquidacion SIC-SING'!$B$4:$U$37,MATCH(H$6,'[2]Resumen Reliquidacion SIC-SING'!$B$3:$U$3,0),0)</f>
        <v>4399375.444218729</v>
      </c>
      <c r="I20" s="40">
        <f>VLOOKUP($C20,'[2]Resumen Reliquidacion SIC-SING'!$B$4:$U$37,MATCH(I$6,'[2]Resumen Reliquidacion SIC-SING'!$B$3:$U$3,0),0)</f>
        <v>9416834.4263221</v>
      </c>
    </row>
    <row r="21" spans="2:9" ht="12.75">
      <c r="B21" s="6">
        <v>15</v>
      </c>
      <c r="C21" s="15" t="s">
        <v>12</v>
      </c>
      <c r="D21" s="39">
        <f>VLOOKUP($C21,'[2]Resumen Reliquidacion SIC-SING'!$B$4:$U$37,MATCH(D$6,'[2]Resumen Reliquidacion SIC-SING'!$B$3:$U$3,0),0)</f>
        <v>50626259.20148394</v>
      </c>
      <c r="E21" s="40">
        <f>VLOOKUP($C21,'[2]Resumen Reliquidacion SIC-SING'!$B$4:$U$37,MATCH(E$6,'[2]Resumen Reliquidacion SIC-SING'!$B$3:$U$3,0),0)</f>
        <v>45246471.07136876</v>
      </c>
      <c r="F21" s="40">
        <f>VLOOKUP($C21,'[2]Resumen Reliquidacion SIC-SING'!$B$4:$U$37,MATCH(F$6,'[2]Resumen Reliquidacion SIC-SING'!$B$3:$U$3,0),0)</f>
        <v>48637770.777701214</v>
      </c>
      <c r="G21" s="40">
        <f>VLOOKUP($C21,'[2]Resumen Reliquidacion SIC-SING'!$B$4:$U$37,MATCH(G$6,'[2]Resumen Reliquidacion SIC-SING'!$B$3:$U$3,0),0)</f>
        <v>48993990.81972589</v>
      </c>
      <c r="H21" s="40">
        <f>VLOOKUP($C21,'[2]Resumen Reliquidacion SIC-SING'!$B$4:$U$37,MATCH(H$6,'[2]Resumen Reliquidacion SIC-SING'!$B$3:$U$3,0),0)</f>
        <v>51578928.76610185</v>
      </c>
      <c r="I21" s="40">
        <f>VLOOKUP($C21,'[2]Resumen Reliquidacion SIC-SING'!$B$4:$U$37,MATCH(I$6,'[2]Resumen Reliquidacion SIC-SING'!$B$3:$U$3,0),0)</f>
        <v>53879377.902658336</v>
      </c>
    </row>
    <row r="22" spans="2:9" ht="12.75">
      <c r="B22" s="6">
        <v>16</v>
      </c>
      <c r="C22" s="15" t="s">
        <v>13</v>
      </c>
      <c r="D22" s="39">
        <f>VLOOKUP($C22,'[2]Resumen Reliquidacion SIC-SING'!$B$4:$U$37,MATCH(D$6,'[2]Resumen Reliquidacion SIC-SING'!$B$3:$U$3,0),0)</f>
        <v>139087323.227874</v>
      </c>
      <c r="E22" s="40">
        <f>VLOOKUP($C22,'[2]Resumen Reliquidacion SIC-SING'!$B$4:$U$37,MATCH(E$6,'[2]Resumen Reliquidacion SIC-SING'!$B$3:$U$3,0),0)</f>
        <v>151741412.80649704</v>
      </c>
      <c r="F22" s="40">
        <f>VLOOKUP($C22,'[2]Resumen Reliquidacion SIC-SING'!$B$4:$U$37,MATCH(F$6,'[2]Resumen Reliquidacion SIC-SING'!$B$3:$U$3,0),0)</f>
        <v>112127326.15265715</v>
      </c>
      <c r="G22" s="40">
        <f>VLOOKUP($C22,'[2]Resumen Reliquidacion SIC-SING'!$B$4:$U$37,MATCH(G$6,'[2]Resumen Reliquidacion SIC-SING'!$B$3:$U$3,0),0)</f>
        <v>87422811.7671725</v>
      </c>
      <c r="H22" s="40">
        <f>VLOOKUP($C22,'[2]Resumen Reliquidacion SIC-SING'!$B$4:$U$37,MATCH(H$6,'[2]Resumen Reliquidacion SIC-SING'!$B$3:$U$3,0),0)</f>
        <v>85127934.44036826</v>
      </c>
      <c r="I22" s="40">
        <f>VLOOKUP($C22,'[2]Resumen Reliquidacion SIC-SING'!$B$4:$U$37,MATCH(I$6,'[2]Resumen Reliquidacion SIC-SING'!$B$3:$U$3,0),0)</f>
        <v>82558651.49419102</v>
      </c>
    </row>
    <row r="23" spans="2:9" ht="12.75">
      <c r="B23" s="6">
        <v>17</v>
      </c>
      <c r="C23" s="15" t="s">
        <v>14</v>
      </c>
      <c r="D23" s="39">
        <f>VLOOKUP($C23,'[2]Resumen Reliquidacion SIC-SING'!$B$4:$U$37,MATCH(D$6,'[2]Resumen Reliquidacion SIC-SING'!$B$3:$U$3,0),0)</f>
        <v>175827916.428655</v>
      </c>
      <c r="E23" s="40">
        <f>VLOOKUP($C23,'[2]Resumen Reliquidacion SIC-SING'!$B$4:$U$37,MATCH(E$6,'[2]Resumen Reliquidacion SIC-SING'!$B$3:$U$3,0),0)</f>
        <v>142073692.04567024</v>
      </c>
      <c r="F23" s="40">
        <f>VLOOKUP($C23,'[2]Resumen Reliquidacion SIC-SING'!$B$4:$U$37,MATCH(F$6,'[2]Resumen Reliquidacion SIC-SING'!$B$3:$U$3,0),0)</f>
        <v>149580516.87035638</v>
      </c>
      <c r="G23" s="40">
        <f>VLOOKUP($C23,'[2]Resumen Reliquidacion SIC-SING'!$B$4:$U$37,MATCH(G$6,'[2]Resumen Reliquidacion SIC-SING'!$B$3:$U$3,0),0)</f>
        <v>129207460.49613005</v>
      </c>
      <c r="H23" s="40">
        <f>VLOOKUP($C23,'[2]Resumen Reliquidacion SIC-SING'!$B$4:$U$37,MATCH(H$6,'[2]Resumen Reliquidacion SIC-SING'!$B$3:$U$3,0),0)</f>
        <v>137764134.68686053</v>
      </c>
      <c r="I23" s="40">
        <f>VLOOKUP($C23,'[2]Resumen Reliquidacion SIC-SING'!$B$4:$U$37,MATCH(I$6,'[2]Resumen Reliquidacion SIC-SING'!$B$3:$U$3,0),0)</f>
        <v>151171136.03779507</v>
      </c>
    </row>
    <row r="24" spans="2:9" ht="12.75">
      <c r="B24" s="6">
        <v>18</v>
      </c>
      <c r="C24" s="15" t="s">
        <v>15</v>
      </c>
      <c r="D24" s="39">
        <f>VLOOKUP($C24,'[2]Resumen Reliquidacion SIC-SING'!$B$4:$U$37,MATCH(D$6,'[2]Resumen Reliquidacion SIC-SING'!$B$3:$U$3,0),0)</f>
        <v>26435438.90228522</v>
      </c>
      <c r="E24" s="40">
        <f>VLOOKUP($C24,'[2]Resumen Reliquidacion SIC-SING'!$B$4:$U$37,MATCH(E$6,'[2]Resumen Reliquidacion SIC-SING'!$B$3:$U$3,0),0)</f>
        <v>26728591.705591608</v>
      </c>
      <c r="F24" s="40">
        <f>VLOOKUP($C24,'[2]Resumen Reliquidacion SIC-SING'!$B$4:$U$37,MATCH(F$6,'[2]Resumen Reliquidacion SIC-SING'!$B$3:$U$3,0),0)</f>
        <v>21904003.23080462</v>
      </c>
      <c r="G24" s="40">
        <f>VLOOKUP($C24,'[2]Resumen Reliquidacion SIC-SING'!$B$4:$U$37,MATCH(G$6,'[2]Resumen Reliquidacion SIC-SING'!$B$3:$U$3,0),0)</f>
        <v>20634156.75406683</v>
      </c>
      <c r="H24" s="40">
        <f>VLOOKUP($C24,'[2]Resumen Reliquidacion SIC-SING'!$B$4:$U$37,MATCH(H$6,'[2]Resumen Reliquidacion SIC-SING'!$B$3:$U$3,0),0)</f>
        <v>21036082.23191537</v>
      </c>
      <c r="I24" s="40">
        <f>VLOOKUP($C24,'[2]Resumen Reliquidacion SIC-SING'!$B$4:$U$37,MATCH(I$6,'[2]Resumen Reliquidacion SIC-SING'!$B$3:$U$3,0),0)</f>
        <v>21100847.705426667</v>
      </c>
    </row>
    <row r="25" spans="2:9" ht="12.75">
      <c r="B25" s="6">
        <v>19</v>
      </c>
      <c r="C25" s="15" t="s">
        <v>16</v>
      </c>
      <c r="D25" s="39">
        <f>VLOOKUP($C25,'[2]Resumen Reliquidacion SIC-SING'!$B$4:$U$37,MATCH(D$6,'[2]Resumen Reliquidacion SIC-SING'!$B$3:$U$3,0),0)</f>
        <v>22321010.42562631</v>
      </c>
      <c r="E25" s="40">
        <f>VLOOKUP($C25,'[2]Resumen Reliquidacion SIC-SING'!$B$4:$U$37,MATCH(E$6,'[2]Resumen Reliquidacion SIC-SING'!$B$3:$U$3,0),0)</f>
        <v>24873536.058988366</v>
      </c>
      <c r="F25" s="40">
        <f>VLOOKUP($C25,'[2]Resumen Reliquidacion SIC-SING'!$B$4:$U$37,MATCH(F$6,'[2]Resumen Reliquidacion SIC-SING'!$B$3:$U$3,0),0)</f>
        <v>17703352.707660317</v>
      </c>
      <c r="G25" s="40">
        <f>VLOOKUP($C25,'[2]Resumen Reliquidacion SIC-SING'!$B$4:$U$37,MATCH(G$6,'[2]Resumen Reliquidacion SIC-SING'!$B$3:$U$3,0),0)</f>
        <v>19606463.784230296</v>
      </c>
      <c r="H25" s="40">
        <f>VLOOKUP($C25,'[2]Resumen Reliquidacion SIC-SING'!$B$4:$U$37,MATCH(H$6,'[2]Resumen Reliquidacion SIC-SING'!$B$3:$U$3,0),0)</f>
        <v>18617198.664068047</v>
      </c>
      <c r="I25" s="40">
        <f>VLOOKUP($C25,'[2]Resumen Reliquidacion SIC-SING'!$B$4:$U$37,MATCH(I$6,'[2]Resumen Reliquidacion SIC-SING'!$B$3:$U$3,0),0)</f>
        <v>19441896.37628039</v>
      </c>
    </row>
    <row r="26" spans="2:9" ht="12.75">
      <c r="B26" s="6">
        <v>20</v>
      </c>
      <c r="C26" s="15" t="s">
        <v>17</v>
      </c>
      <c r="D26" s="39">
        <f>VLOOKUP($C26,'[2]Resumen Reliquidacion SIC-SING'!$B$4:$U$37,MATCH(D$6,'[2]Resumen Reliquidacion SIC-SING'!$B$3:$U$3,0),0)</f>
        <v>77789793.85085346</v>
      </c>
      <c r="E26" s="40">
        <f>VLOOKUP($C26,'[2]Resumen Reliquidacion SIC-SING'!$B$4:$U$37,MATCH(E$6,'[2]Resumen Reliquidacion SIC-SING'!$B$3:$U$3,0),0)</f>
        <v>76335665.64239478</v>
      </c>
      <c r="F26" s="40">
        <f>VLOOKUP($C26,'[2]Resumen Reliquidacion SIC-SING'!$B$4:$U$37,MATCH(F$6,'[2]Resumen Reliquidacion SIC-SING'!$B$3:$U$3,0),0)</f>
        <v>71763742.16374028</v>
      </c>
      <c r="G26" s="40">
        <f>VLOOKUP($C26,'[2]Resumen Reliquidacion SIC-SING'!$B$4:$U$37,MATCH(G$6,'[2]Resumen Reliquidacion SIC-SING'!$B$3:$U$3,0),0)</f>
        <v>52172029.85898132</v>
      </c>
      <c r="H26" s="40">
        <f>VLOOKUP($C26,'[2]Resumen Reliquidacion SIC-SING'!$B$4:$U$37,MATCH(H$6,'[2]Resumen Reliquidacion SIC-SING'!$B$3:$U$3,0),0)</f>
        <v>42840743.92966647</v>
      </c>
      <c r="I26" s="40">
        <f>VLOOKUP($C26,'[2]Resumen Reliquidacion SIC-SING'!$B$4:$U$37,MATCH(I$6,'[2]Resumen Reliquidacion SIC-SING'!$B$3:$U$3,0),0)</f>
        <v>41112788.793151364</v>
      </c>
    </row>
    <row r="27" spans="2:9" ht="12.75">
      <c r="B27" s="6">
        <v>21</v>
      </c>
      <c r="C27" s="15" t="s">
        <v>18</v>
      </c>
      <c r="D27" s="39">
        <f>VLOOKUP($C27,'[2]Resumen Reliquidacion SIC-SING'!$B$4:$U$37,MATCH(D$6,'[2]Resumen Reliquidacion SIC-SING'!$B$3:$U$3,0),0)</f>
        <v>648290169.0906229</v>
      </c>
      <c r="E27" s="40">
        <f>VLOOKUP($C27,'[2]Resumen Reliquidacion SIC-SING'!$B$4:$U$37,MATCH(E$6,'[2]Resumen Reliquidacion SIC-SING'!$B$3:$U$3,0),0)</f>
        <v>615892729.4540153</v>
      </c>
      <c r="F27" s="40">
        <f>VLOOKUP($C27,'[2]Resumen Reliquidacion SIC-SING'!$B$4:$U$37,MATCH(F$6,'[2]Resumen Reliquidacion SIC-SING'!$B$3:$U$3,0),0)</f>
        <v>577363407.5248775</v>
      </c>
      <c r="G27" s="40">
        <f>VLOOKUP($C27,'[2]Resumen Reliquidacion SIC-SING'!$B$4:$U$37,MATCH(G$6,'[2]Resumen Reliquidacion SIC-SING'!$B$3:$U$3,0),0)</f>
        <v>563928372.4617798</v>
      </c>
      <c r="H27" s="40">
        <f>VLOOKUP($C27,'[2]Resumen Reliquidacion SIC-SING'!$B$4:$U$37,MATCH(H$6,'[2]Resumen Reliquidacion SIC-SING'!$B$3:$U$3,0),0)</f>
        <v>524681913.36389107</v>
      </c>
      <c r="I27" s="40">
        <f>VLOOKUP($C27,'[2]Resumen Reliquidacion SIC-SING'!$B$4:$U$37,MATCH(I$6,'[2]Resumen Reliquidacion SIC-SING'!$B$3:$U$3,0),0)</f>
        <v>538341050.2234987</v>
      </c>
    </row>
    <row r="28" spans="2:9" ht="12.75">
      <c r="B28" s="6">
        <v>22</v>
      </c>
      <c r="C28" s="58" t="s">
        <v>59</v>
      </c>
      <c r="D28" s="39">
        <f>VLOOKUP($C28,'[2]Resumen Reliquidacion SIC-SING'!$B$4:$U$37,MATCH(D$6,'[2]Resumen Reliquidacion SIC-SING'!$B$3:$U$3,0),0)</f>
        <v>99622162.25923692</v>
      </c>
      <c r="E28" s="40">
        <f>VLOOKUP($C28,'[2]Resumen Reliquidacion SIC-SING'!$B$4:$U$37,MATCH(E$6,'[2]Resumen Reliquidacion SIC-SING'!$B$3:$U$3,0),0)</f>
        <v>121679097.07330109</v>
      </c>
      <c r="F28" s="40">
        <f>VLOOKUP($C28,'[2]Resumen Reliquidacion SIC-SING'!$B$4:$U$37,MATCH(F$6,'[2]Resumen Reliquidacion SIC-SING'!$B$3:$U$3,0),0)</f>
        <v>86989747.4785646</v>
      </c>
      <c r="G28" s="40">
        <f>VLOOKUP($C28,'[2]Resumen Reliquidacion SIC-SING'!$B$4:$U$37,MATCH(G$6,'[2]Resumen Reliquidacion SIC-SING'!$B$3:$U$3,0),0)</f>
        <v>100422934.34643231</v>
      </c>
      <c r="H28" s="40">
        <f>VLOOKUP($C28,'[2]Resumen Reliquidacion SIC-SING'!$B$4:$U$37,MATCH(H$6,'[2]Resumen Reliquidacion SIC-SING'!$B$3:$U$3,0),0)</f>
        <v>71261435.07124645</v>
      </c>
      <c r="I28" s="40">
        <f>VLOOKUP($C28,'[2]Resumen Reliquidacion SIC-SING'!$B$4:$U$37,MATCH(I$6,'[2]Resumen Reliquidacion SIC-SING'!$B$3:$U$3,0),0)</f>
        <v>85150630.54427002</v>
      </c>
    </row>
    <row r="29" spans="2:9" ht="12.75">
      <c r="B29" s="6">
        <v>23</v>
      </c>
      <c r="C29" s="15" t="s">
        <v>19</v>
      </c>
      <c r="D29" s="39">
        <f>VLOOKUP($C29,'[2]Resumen Reliquidacion SIC-SING'!$B$4:$U$37,MATCH(D$6,'[2]Resumen Reliquidacion SIC-SING'!$B$3:$U$3,0),0)</f>
        <v>1472373182.673824</v>
      </c>
      <c r="E29" s="40">
        <f>VLOOKUP($C29,'[2]Resumen Reliquidacion SIC-SING'!$B$4:$U$37,MATCH(E$6,'[2]Resumen Reliquidacion SIC-SING'!$B$3:$U$3,0),0)</f>
        <v>1352148180.2514014</v>
      </c>
      <c r="F29" s="40">
        <f>VLOOKUP($C29,'[2]Resumen Reliquidacion SIC-SING'!$B$4:$U$37,MATCH(F$6,'[2]Resumen Reliquidacion SIC-SING'!$B$3:$U$3,0),0)</f>
        <v>1237444777.1131654</v>
      </c>
      <c r="G29" s="40">
        <f>VLOOKUP($C29,'[2]Resumen Reliquidacion SIC-SING'!$B$4:$U$37,MATCH(G$6,'[2]Resumen Reliquidacion SIC-SING'!$B$3:$U$3,0),0)</f>
        <v>1277131259.489208</v>
      </c>
      <c r="H29" s="40">
        <f>VLOOKUP($C29,'[2]Resumen Reliquidacion SIC-SING'!$B$4:$U$37,MATCH(H$6,'[2]Resumen Reliquidacion SIC-SING'!$B$3:$U$3,0),0)</f>
        <v>1095343456.5579197</v>
      </c>
      <c r="I29" s="40">
        <f>VLOOKUP($C29,'[2]Resumen Reliquidacion SIC-SING'!$B$4:$U$37,MATCH(I$6,'[2]Resumen Reliquidacion SIC-SING'!$B$3:$U$3,0),0)</f>
        <v>1150551563.7568355</v>
      </c>
    </row>
    <row r="30" spans="2:9" ht="12.75">
      <c r="B30" s="6">
        <v>24</v>
      </c>
      <c r="C30" s="15" t="s">
        <v>20</v>
      </c>
      <c r="D30" s="39">
        <f>VLOOKUP($C30,'[2]Resumen Reliquidacion SIC-SING'!$B$4:$U$37,MATCH(D$6,'[2]Resumen Reliquidacion SIC-SING'!$B$3:$U$3,0),0)</f>
        <v>53315276.737432</v>
      </c>
      <c r="E30" s="40">
        <f>VLOOKUP($C30,'[2]Resumen Reliquidacion SIC-SING'!$B$4:$U$37,MATCH(E$6,'[2]Resumen Reliquidacion SIC-SING'!$B$3:$U$3,0),0)</f>
        <v>53583000.94533912</v>
      </c>
      <c r="F30" s="40">
        <f>VLOOKUP($C30,'[2]Resumen Reliquidacion SIC-SING'!$B$4:$U$37,MATCH(F$6,'[2]Resumen Reliquidacion SIC-SING'!$B$3:$U$3,0),0)</f>
        <v>46569782.132997304</v>
      </c>
      <c r="G30" s="40">
        <f>VLOOKUP($C30,'[2]Resumen Reliquidacion SIC-SING'!$B$4:$U$37,MATCH(G$6,'[2]Resumen Reliquidacion SIC-SING'!$B$3:$U$3,0),0)</f>
        <v>45652037.23492591</v>
      </c>
      <c r="H30" s="40">
        <f>VLOOKUP($C30,'[2]Resumen Reliquidacion SIC-SING'!$B$4:$U$37,MATCH(H$6,'[2]Resumen Reliquidacion SIC-SING'!$B$3:$U$3,0),0)</f>
        <v>45217779.46834941</v>
      </c>
      <c r="I30" s="40">
        <f>VLOOKUP($C30,'[2]Resumen Reliquidacion SIC-SING'!$B$4:$U$37,MATCH(I$6,'[2]Resumen Reliquidacion SIC-SING'!$B$3:$U$3,0),0)</f>
        <v>42382318.00144005</v>
      </c>
    </row>
    <row r="31" spans="2:9" ht="12.75">
      <c r="B31" s="6">
        <v>25</v>
      </c>
      <c r="C31" s="15" t="s">
        <v>21</v>
      </c>
      <c r="D31" s="39">
        <f>VLOOKUP($C31,'[2]Resumen Reliquidacion SIC-SING'!$B$4:$U$37,MATCH(D$6,'[2]Resumen Reliquidacion SIC-SING'!$B$3:$U$3,0),0)</f>
        <v>-596788192.8483663</v>
      </c>
      <c r="E31" s="40">
        <f>VLOOKUP($C31,'[2]Resumen Reliquidacion SIC-SING'!$B$4:$U$37,MATCH(E$6,'[2]Resumen Reliquidacion SIC-SING'!$B$3:$U$3,0),0)</f>
        <v>-548611814.7945399</v>
      </c>
      <c r="F31" s="40">
        <f>VLOOKUP($C31,'[2]Resumen Reliquidacion SIC-SING'!$B$4:$U$37,MATCH(F$6,'[2]Resumen Reliquidacion SIC-SING'!$B$3:$U$3,0),0)</f>
        <v>-502817773.9482938</v>
      </c>
      <c r="G31" s="40">
        <f>VLOOKUP($C31,'[2]Resumen Reliquidacion SIC-SING'!$B$4:$U$37,MATCH(G$6,'[2]Resumen Reliquidacion SIC-SING'!$B$3:$U$3,0),0)</f>
        <v>-460555712.3964296</v>
      </c>
      <c r="H31" s="40">
        <f>VLOOKUP($C31,'[2]Resumen Reliquidacion SIC-SING'!$B$4:$U$37,MATCH(H$6,'[2]Resumen Reliquidacion SIC-SING'!$B$3:$U$3,0),0)</f>
        <v>-431748552.6155884</v>
      </c>
      <c r="I31" s="40">
        <f>VLOOKUP($C31,'[2]Resumen Reliquidacion SIC-SING'!$B$4:$U$37,MATCH(I$6,'[2]Resumen Reliquidacion SIC-SING'!$B$3:$U$3,0),0)</f>
        <v>-415447324.14201784</v>
      </c>
    </row>
    <row r="32" spans="2:9" ht="12.75">
      <c r="B32" s="6">
        <v>26</v>
      </c>
      <c r="C32" s="15" t="s">
        <v>22</v>
      </c>
      <c r="D32" s="39">
        <f>VLOOKUP($C32,'[2]Resumen Reliquidacion SIC-SING'!$B$4:$U$37,MATCH(D$6,'[2]Resumen Reliquidacion SIC-SING'!$B$3:$U$3,0),0)</f>
        <v>-27142797.52631876</v>
      </c>
      <c r="E32" s="40">
        <f>VLOOKUP($C32,'[2]Resumen Reliquidacion SIC-SING'!$B$4:$U$37,MATCH(E$6,'[2]Resumen Reliquidacion SIC-SING'!$B$3:$U$3,0),0)</f>
        <v>-27132000.86232837</v>
      </c>
      <c r="F32" s="40">
        <f>VLOOKUP($C32,'[2]Resumen Reliquidacion SIC-SING'!$B$4:$U$37,MATCH(F$6,'[2]Resumen Reliquidacion SIC-SING'!$B$3:$U$3,0),0)</f>
        <v>-21547858.043129586</v>
      </c>
      <c r="G32" s="40">
        <f>VLOOKUP($C32,'[2]Resumen Reliquidacion SIC-SING'!$B$4:$U$37,MATCH(G$6,'[2]Resumen Reliquidacion SIC-SING'!$B$3:$U$3,0),0)</f>
        <v>-17707489.043997258</v>
      </c>
      <c r="H32" s="40">
        <f>VLOOKUP($C32,'[2]Resumen Reliquidacion SIC-SING'!$B$4:$U$37,MATCH(H$6,'[2]Resumen Reliquidacion SIC-SING'!$B$3:$U$3,0),0)</f>
        <v>-13121864.883684319</v>
      </c>
      <c r="I32" s="40">
        <f>VLOOKUP($C32,'[2]Resumen Reliquidacion SIC-SING'!$B$4:$U$37,MATCH(I$6,'[2]Resumen Reliquidacion SIC-SING'!$B$3:$U$3,0),0)</f>
        <v>-13064660.362701237</v>
      </c>
    </row>
    <row r="33" spans="2:9" ht="12.75">
      <c r="B33" s="6">
        <v>27</v>
      </c>
      <c r="C33" s="15" t="s">
        <v>23</v>
      </c>
      <c r="D33" s="39">
        <f>VLOOKUP($C33,'[2]Resumen Reliquidacion SIC-SING'!$B$4:$U$37,MATCH(D$6,'[2]Resumen Reliquidacion SIC-SING'!$B$3:$U$3,0),0)</f>
        <v>-21615985.365336724</v>
      </c>
      <c r="E33" s="40">
        <f>VLOOKUP($C33,'[2]Resumen Reliquidacion SIC-SING'!$B$4:$U$37,MATCH(E$6,'[2]Resumen Reliquidacion SIC-SING'!$B$3:$U$3,0),0)</f>
        <v>-23893782.33527886</v>
      </c>
      <c r="F33" s="40">
        <f>VLOOKUP($C33,'[2]Resumen Reliquidacion SIC-SING'!$B$4:$U$37,MATCH(F$6,'[2]Resumen Reliquidacion SIC-SING'!$B$3:$U$3,0),0)</f>
        <v>-18442703.824871976</v>
      </c>
      <c r="G33" s="40">
        <f>VLOOKUP($C33,'[2]Resumen Reliquidacion SIC-SING'!$B$4:$U$37,MATCH(G$6,'[2]Resumen Reliquidacion SIC-SING'!$B$3:$U$3,0),0)</f>
        <v>-15189513.35947743</v>
      </c>
      <c r="H33" s="40">
        <f>VLOOKUP($C33,'[2]Resumen Reliquidacion SIC-SING'!$B$4:$U$37,MATCH(H$6,'[2]Resumen Reliquidacion SIC-SING'!$B$3:$U$3,0),0)</f>
        <v>-13997557.566814616</v>
      </c>
      <c r="I33" s="40">
        <f>VLOOKUP($C33,'[2]Resumen Reliquidacion SIC-SING'!$B$4:$U$37,MATCH(I$6,'[2]Resumen Reliquidacion SIC-SING'!$B$3:$U$3,0),0)</f>
        <v>-15975329.745114742</v>
      </c>
    </row>
    <row r="34" spans="2:9" ht="12.75">
      <c r="B34" s="6">
        <v>28</v>
      </c>
      <c r="C34" s="15" t="s">
        <v>24</v>
      </c>
      <c r="D34" s="39">
        <f>VLOOKUP($C34,'[2]Resumen Reliquidacion SIC-SING'!$B$4:$U$37,MATCH(D$6,'[2]Resumen Reliquidacion SIC-SING'!$B$3:$U$3,0),0)</f>
        <v>-43164145.64431806</v>
      </c>
      <c r="E34" s="40">
        <f>VLOOKUP($C34,'[2]Resumen Reliquidacion SIC-SING'!$B$4:$U$37,MATCH(E$6,'[2]Resumen Reliquidacion SIC-SING'!$B$3:$U$3,0),0)</f>
        <v>-47197907.60009734</v>
      </c>
      <c r="F34" s="40">
        <f>VLOOKUP($C34,'[2]Resumen Reliquidacion SIC-SING'!$B$4:$U$37,MATCH(F$6,'[2]Resumen Reliquidacion SIC-SING'!$B$3:$U$3,0),0)</f>
        <v>-43690042.4105856</v>
      </c>
      <c r="G34" s="40">
        <f>VLOOKUP($C34,'[2]Resumen Reliquidacion SIC-SING'!$B$4:$U$37,MATCH(G$6,'[2]Resumen Reliquidacion SIC-SING'!$B$3:$U$3,0),0)</f>
        <v>-33250175.423386235</v>
      </c>
      <c r="H34" s="40">
        <f>VLOOKUP($C34,'[2]Resumen Reliquidacion SIC-SING'!$B$4:$U$37,MATCH(H$6,'[2]Resumen Reliquidacion SIC-SING'!$B$3:$U$3,0),0)</f>
        <v>-23986795.726063523</v>
      </c>
      <c r="I34" s="40">
        <f>VLOOKUP($C34,'[2]Resumen Reliquidacion SIC-SING'!$B$4:$U$37,MATCH(I$6,'[2]Resumen Reliquidacion SIC-SING'!$B$3:$U$3,0),0)</f>
        <v>-24553111.00431413</v>
      </c>
    </row>
    <row r="35" spans="2:9" ht="12.75">
      <c r="B35" s="6">
        <v>29</v>
      </c>
      <c r="C35" s="15" t="s">
        <v>25</v>
      </c>
      <c r="D35" s="39">
        <f>VLOOKUP($C35,'[2]Resumen Reliquidacion SIC-SING'!$B$4:$U$37,MATCH(D$6,'[2]Resumen Reliquidacion SIC-SING'!$B$3:$U$3,0),0)</f>
        <v>-72691843.29135033</v>
      </c>
      <c r="E35" s="40">
        <f>VLOOKUP($C35,'[2]Resumen Reliquidacion SIC-SING'!$B$4:$U$37,MATCH(E$6,'[2]Resumen Reliquidacion SIC-SING'!$B$3:$U$3,0),0)</f>
        <v>-72514164.75111155</v>
      </c>
      <c r="F35" s="40">
        <f>VLOOKUP($C35,'[2]Resumen Reliquidacion SIC-SING'!$B$4:$U$37,MATCH(F$6,'[2]Resumen Reliquidacion SIC-SING'!$B$3:$U$3,0),0)</f>
        <v>-65592670.783484936</v>
      </c>
      <c r="G35" s="40">
        <f>VLOOKUP($C35,'[2]Resumen Reliquidacion SIC-SING'!$B$4:$U$37,MATCH(G$6,'[2]Resumen Reliquidacion SIC-SING'!$B$3:$U$3,0),0)</f>
        <v>-41829289.30803406</v>
      </c>
      <c r="H35" s="40">
        <f>VLOOKUP($C35,'[2]Resumen Reliquidacion SIC-SING'!$B$4:$U$37,MATCH(H$6,'[2]Resumen Reliquidacion SIC-SING'!$B$3:$U$3,0),0)</f>
        <v>-33534160.95236583</v>
      </c>
      <c r="I35" s="40">
        <f>VLOOKUP($C35,'[2]Resumen Reliquidacion SIC-SING'!$B$4:$U$37,MATCH(I$6,'[2]Resumen Reliquidacion SIC-SING'!$B$3:$U$3,0),0)</f>
        <v>-28662154.934112594</v>
      </c>
    </row>
    <row r="36" spans="2:9" ht="12.75">
      <c r="B36" s="6">
        <v>30</v>
      </c>
      <c r="C36" s="15" t="s">
        <v>26</v>
      </c>
      <c r="D36" s="39">
        <f>VLOOKUP($C36,'[2]Resumen Reliquidacion SIC-SING'!$B$4:$U$37,MATCH(D$6,'[2]Resumen Reliquidacion SIC-SING'!$B$3:$U$3,0),0)</f>
        <v>8840145.886356626</v>
      </c>
      <c r="E36" s="40">
        <f>VLOOKUP($C36,'[2]Resumen Reliquidacion SIC-SING'!$B$4:$U$37,MATCH(E$6,'[2]Resumen Reliquidacion SIC-SING'!$B$3:$U$3,0),0)</f>
        <v>8288742.840047352</v>
      </c>
      <c r="F36" s="40">
        <f>VLOOKUP($C36,'[2]Resumen Reliquidacion SIC-SING'!$B$4:$U$37,MATCH(F$6,'[2]Resumen Reliquidacion SIC-SING'!$B$3:$U$3,0),0)</f>
        <v>8550345.85290783</v>
      </c>
      <c r="G36" s="40">
        <f>VLOOKUP($C36,'[2]Resumen Reliquidacion SIC-SING'!$B$4:$U$37,MATCH(G$6,'[2]Resumen Reliquidacion SIC-SING'!$B$3:$U$3,0),0)</f>
        <v>8066675.664078424</v>
      </c>
      <c r="H36" s="40">
        <f>VLOOKUP($C36,'[2]Resumen Reliquidacion SIC-SING'!$B$4:$U$37,MATCH(H$6,'[2]Resumen Reliquidacion SIC-SING'!$B$3:$U$3,0),0)</f>
        <v>8197617.193772127</v>
      </c>
      <c r="I36" s="40">
        <f>VLOOKUP($C36,'[2]Resumen Reliquidacion SIC-SING'!$B$4:$U$37,MATCH(I$6,'[2]Resumen Reliquidacion SIC-SING'!$B$3:$U$3,0),0)</f>
        <v>9024405.586033272</v>
      </c>
    </row>
    <row r="37" spans="2:9" ht="12.75">
      <c r="B37" s="6">
        <v>31</v>
      </c>
      <c r="C37" s="15" t="s">
        <v>60</v>
      </c>
      <c r="D37" s="39">
        <f>VLOOKUP($C37,'[2]Resumen Reliquidacion SIC-SING'!$B$4:$U$37,MATCH(D$6,'[2]Resumen Reliquidacion SIC-SING'!$B$3:$U$3,0),0)</f>
        <v>-212055839.04239896</v>
      </c>
      <c r="E37" s="40">
        <f>VLOOKUP($C37,'[2]Resumen Reliquidacion SIC-SING'!$B$4:$U$37,MATCH(E$6,'[2]Resumen Reliquidacion SIC-SING'!$B$3:$U$3,0),0)</f>
        <v>-274286293.3044589</v>
      </c>
      <c r="F37" s="40">
        <f>VLOOKUP($C37,'[2]Resumen Reliquidacion SIC-SING'!$B$4:$U$37,MATCH(F$6,'[2]Resumen Reliquidacion SIC-SING'!$B$3:$U$3,0),0)</f>
        <v>-289764840.3117667</v>
      </c>
      <c r="G37" s="40">
        <f>VLOOKUP($C37,'[2]Resumen Reliquidacion SIC-SING'!$B$4:$U$37,MATCH(G$6,'[2]Resumen Reliquidacion SIC-SING'!$B$3:$U$3,0),0)</f>
        <v>-267481572.19046488</v>
      </c>
      <c r="H37" s="40">
        <f>VLOOKUP($C37,'[2]Resumen Reliquidacion SIC-SING'!$B$4:$U$37,MATCH(H$6,'[2]Resumen Reliquidacion SIC-SING'!$B$3:$U$3,0),0)</f>
        <v>-290223380.8367143</v>
      </c>
      <c r="I37" s="40">
        <f>VLOOKUP($C37,'[2]Resumen Reliquidacion SIC-SING'!$B$4:$U$37,MATCH(I$6,'[2]Resumen Reliquidacion SIC-SING'!$B$3:$U$3,0),0)</f>
        <v>-276607702.5843236</v>
      </c>
    </row>
    <row r="38" spans="2:9" ht="12.75">
      <c r="B38" s="6">
        <v>32</v>
      </c>
      <c r="C38" s="15" t="s">
        <v>61</v>
      </c>
      <c r="D38" s="39">
        <f>VLOOKUP($C38,'[2]Resumen Reliquidacion SIC-SING'!$B$4:$U$37,MATCH(D$6,'[2]Resumen Reliquidacion SIC-SING'!$B$3:$U$3,0),0)</f>
        <v>-360303834.653981</v>
      </c>
      <c r="E38" s="40">
        <f>VLOOKUP($C38,'[2]Resumen Reliquidacion SIC-SING'!$B$4:$U$37,MATCH(E$6,'[2]Resumen Reliquidacion SIC-SING'!$B$3:$U$3,0),0)</f>
        <v>-444417025.197787</v>
      </c>
      <c r="F38" s="40">
        <f>VLOOKUP($C38,'[2]Resumen Reliquidacion SIC-SING'!$B$4:$U$37,MATCH(F$6,'[2]Resumen Reliquidacion SIC-SING'!$B$3:$U$3,0),0)</f>
        <v>-500386508.0953008</v>
      </c>
      <c r="G38" s="40">
        <f>VLOOKUP($C38,'[2]Resumen Reliquidacion SIC-SING'!$B$4:$U$37,MATCH(G$6,'[2]Resumen Reliquidacion SIC-SING'!$B$3:$U$3,0),0)</f>
        <v>-465225213.1238146</v>
      </c>
      <c r="H38" s="40">
        <f>VLOOKUP($C38,'[2]Resumen Reliquidacion SIC-SING'!$B$4:$U$37,MATCH(H$6,'[2]Resumen Reliquidacion SIC-SING'!$B$3:$U$3,0),0)</f>
        <v>-493701312.683381</v>
      </c>
      <c r="I38" s="40">
        <f>VLOOKUP($C38,'[2]Resumen Reliquidacion SIC-SING'!$B$4:$U$37,MATCH(I$6,'[2]Resumen Reliquidacion SIC-SING'!$B$3:$U$3,0),0)</f>
        <v>-455076925.0205795</v>
      </c>
    </row>
    <row r="39" spans="2:9" ht="12.75">
      <c r="B39" s="6">
        <v>33</v>
      </c>
      <c r="C39" s="15" t="s">
        <v>62</v>
      </c>
      <c r="D39" s="39">
        <f>VLOOKUP($C39,'[2]Resumen Reliquidacion SIC-SING'!$B$4:$U$37,MATCH(D$6,'[2]Resumen Reliquidacion SIC-SING'!$B$3:$U$3,0),0)</f>
        <v>-584205514.5024009</v>
      </c>
      <c r="E39" s="40">
        <f>VLOOKUP($C39,'[2]Resumen Reliquidacion SIC-SING'!$B$4:$U$37,MATCH(E$6,'[2]Resumen Reliquidacion SIC-SING'!$B$3:$U$3,0),0)</f>
        <v>-790741065.4539051</v>
      </c>
      <c r="F39" s="40">
        <f>VLOOKUP($C39,'[2]Resumen Reliquidacion SIC-SING'!$B$4:$U$37,MATCH(F$6,'[2]Resumen Reliquidacion SIC-SING'!$B$3:$U$3,0),0)</f>
        <v>-789976068.3769441</v>
      </c>
      <c r="G39" s="40">
        <f>VLOOKUP($C39,'[2]Resumen Reliquidacion SIC-SING'!$B$4:$U$37,MATCH(G$6,'[2]Resumen Reliquidacion SIC-SING'!$B$3:$U$3,0),0)</f>
        <v>-775506278.976142</v>
      </c>
      <c r="H39" s="40">
        <f>VLOOKUP($C39,'[2]Resumen Reliquidacion SIC-SING'!$B$4:$U$37,MATCH(H$6,'[2]Resumen Reliquidacion SIC-SING'!$B$3:$U$3,0),0)</f>
        <v>-815801468.609692</v>
      </c>
      <c r="I39" s="40">
        <f>VLOOKUP($C39,'[2]Resumen Reliquidacion SIC-SING'!$B$4:$U$37,MATCH(I$6,'[2]Resumen Reliquidacion SIC-SING'!$B$3:$U$3,0),0)</f>
        <v>-817709742.3578242</v>
      </c>
    </row>
    <row r="40" spans="2:9" ht="12.75">
      <c r="B40" s="7">
        <v>34</v>
      </c>
      <c r="C40" s="18" t="s">
        <v>63</v>
      </c>
      <c r="D40" s="39">
        <f>VLOOKUP($C40,'[2]Resumen Reliquidacion SIC-SING'!$B$4:$U$37,MATCH(D$6,'[2]Resumen Reliquidacion SIC-SING'!$B$3:$U$3,0),0)</f>
        <v>696567.9443772369</v>
      </c>
      <c r="E40" s="40">
        <f>VLOOKUP($C40,'[2]Resumen Reliquidacion SIC-SING'!$B$4:$U$37,MATCH(E$6,'[2]Resumen Reliquidacion SIC-SING'!$B$3:$U$3,0),0)</f>
        <v>960012.20015336</v>
      </c>
      <c r="F40" s="40">
        <f>VLOOKUP($C40,'[2]Resumen Reliquidacion SIC-SING'!$B$4:$U$37,MATCH(F$6,'[2]Resumen Reliquidacion SIC-SING'!$B$3:$U$3,0),0)</f>
        <v>902524.6594542215</v>
      </c>
      <c r="G40" s="40">
        <f>VLOOKUP($C40,'[2]Resumen Reliquidacion SIC-SING'!$B$4:$U$37,MATCH(G$6,'[2]Resumen Reliquidacion SIC-SING'!$B$3:$U$3,0),0)</f>
        <v>935731.8212016509</v>
      </c>
      <c r="H40" s="40">
        <f>VLOOKUP($C40,'[2]Resumen Reliquidacion SIC-SING'!$B$4:$U$37,MATCH(H$6,'[2]Resumen Reliquidacion SIC-SING'!$B$3:$U$3,0),0)</f>
        <v>928778.2522982905</v>
      </c>
      <c r="I40" s="40">
        <f>VLOOKUP($C40,'[2]Resumen Reliquidacion SIC-SING'!$B$4:$U$37,MATCH(I$6,'[2]Resumen Reliquidacion SIC-SING'!$B$3:$U$3,0),0)</f>
        <v>1634676.5052448506</v>
      </c>
    </row>
    <row r="41" spans="2:9" ht="12.75">
      <c r="B41" s="9" t="s">
        <v>28</v>
      </c>
      <c r="C41" s="35"/>
      <c r="D41" s="48">
        <f aca="true" t="shared" si="0" ref="D41:I41">SUM(D7:D40)</f>
        <v>44439926.55674105</v>
      </c>
      <c r="E41" s="49">
        <f t="shared" si="0"/>
        <v>-45669376.739595644</v>
      </c>
      <c r="F41" s="49">
        <f t="shared" si="0"/>
        <v>92260579.26427889</v>
      </c>
      <c r="G41" s="49">
        <f t="shared" si="0"/>
        <v>462728127.5551433</v>
      </c>
      <c r="H41" s="49">
        <f t="shared" si="0"/>
        <v>-316229702.825441</v>
      </c>
      <c r="I41" s="49">
        <f t="shared" si="0"/>
        <v>846320844.7585886</v>
      </c>
    </row>
    <row r="42" ht="12.75">
      <c r="B42" s="52" t="s">
        <v>91</v>
      </c>
    </row>
    <row r="44" ht="12.75">
      <c r="B44" s="4" t="s">
        <v>74</v>
      </c>
    </row>
    <row r="45" spans="2:9" ht="12.75">
      <c r="B45" s="8" t="s">
        <v>29</v>
      </c>
      <c r="C45" s="9"/>
      <c r="D45" s="27">
        <v>42736</v>
      </c>
      <c r="E45" s="28">
        <v>42767</v>
      </c>
      <c r="F45" s="28">
        <v>42795</v>
      </c>
      <c r="G45" s="28">
        <v>42826</v>
      </c>
      <c r="H45" s="28">
        <v>42856</v>
      </c>
      <c r="I45" s="28">
        <v>42887</v>
      </c>
    </row>
    <row r="46" spans="2:9" ht="12.75">
      <c r="B46" s="5">
        <v>1</v>
      </c>
      <c r="C46" s="12" t="s">
        <v>0</v>
      </c>
      <c r="D46" s="13">
        <f aca="true" t="shared" si="1" ref="D46:I46">D7+D250</f>
        <v>86900449.79176904</v>
      </c>
      <c r="E46" s="14">
        <f t="shared" si="1"/>
        <v>76774734.90291698</v>
      </c>
      <c r="F46" s="14">
        <f t="shared" si="1"/>
        <v>104888029.43652658</v>
      </c>
      <c r="G46" s="14">
        <f t="shared" si="1"/>
        <v>107028621.04354985</v>
      </c>
      <c r="H46" s="14">
        <f t="shared" si="1"/>
        <v>78360318.1120123</v>
      </c>
      <c r="I46" s="14">
        <f t="shared" si="1"/>
        <v>56744615.39274984</v>
      </c>
    </row>
    <row r="47" spans="2:9" ht="12.75">
      <c r="B47" s="6">
        <v>2</v>
      </c>
      <c r="C47" s="15" t="s">
        <v>1</v>
      </c>
      <c r="D47" s="16">
        <f aca="true" t="shared" si="2" ref="D47:I47">D8+D251</f>
        <v>16556961.995834377</v>
      </c>
      <c r="E47" s="17">
        <f t="shared" si="2"/>
        <v>16385109.29144261</v>
      </c>
      <c r="F47" s="17">
        <f t="shared" si="2"/>
        <v>16348817.926926684</v>
      </c>
      <c r="G47" s="17">
        <f t="shared" si="2"/>
        <v>12654689.505591188</v>
      </c>
      <c r="H47" s="17">
        <f t="shared" si="2"/>
        <v>13533027.12268473</v>
      </c>
      <c r="I47" s="17">
        <f t="shared" si="2"/>
        <v>15053000.032937797</v>
      </c>
    </row>
    <row r="48" spans="2:9" ht="12.75">
      <c r="B48" s="6">
        <v>3</v>
      </c>
      <c r="C48" s="15" t="s">
        <v>2</v>
      </c>
      <c r="D48" s="16">
        <f aca="true" t="shared" si="3" ref="D48:I48">D9+D252</f>
        <v>53763326.642307416</v>
      </c>
      <c r="E48" s="17">
        <f t="shared" si="3"/>
        <v>52750791.57018604</v>
      </c>
      <c r="F48" s="17">
        <f t="shared" si="3"/>
        <v>52757136.54696661</v>
      </c>
      <c r="G48" s="17">
        <f t="shared" si="3"/>
        <v>53321395.285160966</v>
      </c>
      <c r="H48" s="17">
        <f t="shared" si="3"/>
        <v>59102217.24386869</v>
      </c>
      <c r="I48" s="17">
        <f t="shared" si="3"/>
        <v>63283892.72980153</v>
      </c>
    </row>
    <row r="49" spans="2:9" ht="12.75">
      <c r="B49" s="6">
        <v>4</v>
      </c>
      <c r="C49" s="15" t="s">
        <v>3</v>
      </c>
      <c r="D49" s="16">
        <f aca="true" t="shared" si="4" ref="D49:I49">D10+D253</f>
        <v>-17193355.608230054</v>
      </c>
      <c r="E49" s="17">
        <f t="shared" si="4"/>
        <v>-17133823.864623077</v>
      </c>
      <c r="F49" s="17">
        <f t="shared" si="4"/>
        <v>-14989725.493235737</v>
      </c>
      <c r="G49" s="17">
        <f t="shared" si="4"/>
        <v>-15949039.906774668</v>
      </c>
      <c r="H49" s="17">
        <f t="shared" si="4"/>
        <v>-14415108.952027043</v>
      </c>
      <c r="I49" s="17">
        <f t="shared" si="4"/>
        <v>-15798954.224952903</v>
      </c>
    </row>
    <row r="50" spans="2:9" ht="12.75">
      <c r="B50" s="6">
        <v>5</v>
      </c>
      <c r="C50" s="15" t="s">
        <v>27</v>
      </c>
      <c r="D50" s="16">
        <f aca="true" t="shared" si="5" ref="D50:I50">D11+D254</f>
        <v>-7634505375.548528</v>
      </c>
      <c r="E50" s="17">
        <f t="shared" si="5"/>
        <v>-5605165153.374554</v>
      </c>
      <c r="F50" s="17">
        <f t="shared" si="5"/>
        <v>-5467850563.635087</v>
      </c>
      <c r="G50" s="17">
        <f t="shared" si="5"/>
        <v>-5351726792.736694</v>
      </c>
      <c r="H50" s="17">
        <f t="shared" si="5"/>
        <v>-5322747746.897956</v>
      </c>
      <c r="I50" s="17">
        <f t="shared" si="5"/>
        <v>-5603623697.531082</v>
      </c>
    </row>
    <row r="51" spans="2:9" ht="12.75">
      <c r="B51" s="6">
        <v>6</v>
      </c>
      <c r="C51" s="15" t="s">
        <v>58</v>
      </c>
      <c r="D51" s="16">
        <f aca="true" t="shared" si="6" ref="D51:I51">D12+D255</f>
        <v>-5647639.64039903</v>
      </c>
      <c r="E51" s="17">
        <f t="shared" si="6"/>
        <v>-4443910.361803971</v>
      </c>
      <c r="F51" s="17">
        <f t="shared" si="6"/>
        <v>-4427996.75203707</v>
      </c>
      <c r="G51" s="17">
        <f t="shared" si="6"/>
        <v>-4413745.277546077</v>
      </c>
      <c r="H51" s="17">
        <f t="shared" si="6"/>
        <v>-4577323.529462151</v>
      </c>
      <c r="I51" s="17">
        <f t="shared" si="6"/>
        <v>-4246855.113961395</v>
      </c>
    </row>
    <row r="52" spans="2:9" ht="12.75">
      <c r="B52" s="6">
        <v>7</v>
      </c>
      <c r="C52" s="15" t="s">
        <v>4</v>
      </c>
      <c r="D52" s="16">
        <f aca="true" t="shared" si="7" ref="D52:I52">D13+D256</f>
        <v>-26885983.272969764</v>
      </c>
      <c r="E52" s="17">
        <f t="shared" si="7"/>
        <v>-71984661.49837223</v>
      </c>
      <c r="F52" s="17">
        <f t="shared" si="7"/>
        <v>-67501496.696264</v>
      </c>
      <c r="G52" s="17">
        <f t="shared" si="7"/>
        <v>-48509267.41024627</v>
      </c>
      <c r="H52" s="17">
        <f t="shared" si="7"/>
        <v>-57428357.11842179</v>
      </c>
      <c r="I52" s="17">
        <f t="shared" si="7"/>
        <v>-54942652.66305292</v>
      </c>
    </row>
    <row r="53" spans="2:9" ht="12.75">
      <c r="B53" s="6">
        <v>8</v>
      </c>
      <c r="C53" s="15" t="s">
        <v>5</v>
      </c>
      <c r="D53" s="16">
        <f aca="true" t="shared" si="8" ref="D53:I53">D14+D257</f>
        <v>349271771.7285613</v>
      </c>
      <c r="E53" s="17">
        <f t="shared" si="8"/>
        <v>-1025980407.7517598</v>
      </c>
      <c r="F53" s="17">
        <f t="shared" si="8"/>
        <v>-1021012164.109253</v>
      </c>
      <c r="G53" s="17">
        <f t="shared" si="8"/>
        <v>-856220909.6269366</v>
      </c>
      <c r="H53" s="17">
        <f t="shared" si="8"/>
        <v>-796525057.7095481</v>
      </c>
      <c r="I53" s="17">
        <f t="shared" si="8"/>
        <v>-732293411.4511746</v>
      </c>
    </row>
    <row r="54" spans="2:9" ht="12.75">
      <c r="B54" s="6">
        <v>9</v>
      </c>
      <c r="C54" s="15" t="s">
        <v>6</v>
      </c>
      <c r="D54" s="16">
        <f aca="true" t="shared" si="9" ref="D54:I54">D15+D258</f>
        <v>29852363.048119757</v>
      </c>
      <c r="E54" s="17">
        <f t="shared" si="9"/>
        <v>-107051930.46395881</v>
      </c>
      <c r="F54" s="17">
        <f t="shared" si="9"/>
        <v>-113102560.67299017</v>
      </c>
      <c r="G54" s="17">
        <f t="shared" si="9"/>
        <v>-85634856.37310708</v>
      </c>
      <c r="H54" s="17">
        <f t="shared" si="9"/>
        <v>-77806936.14685576</v>
      </c>
      <c r="I54" s="17">
        <f t="shared" si="9"/>
        <v>-71787124.83203487</v>
      </c>
    </row>
    <row r="55" spans="2:9" ht="12.75">
      <c r="B55" s="6">
        <v>10</v>
      </c>
      <c r="C55" s="15" t="s">
        <v>7</v>
      </c>
      <c r="D55" s="16">
        <f aca="true" t="shared" si="10" ref="D55:I55">D16+D259</f>
        <v>7240365332.664689</v>
      </c>
      <c r="E55" s="17">
        <f t="shared" si="10"/>
        <v>6609574985.148106</v>
      </c>
      <c r="F55" s="17">
        <f t="shared" si="10"/>
        <v>6765452076.912472</v>
      </c>
      <c r="G55" s="17">
        <f t="shared" si="10"/>
        <v>6728254919.770517</v>
      </c>
      <c r="H55" s="17">
        <f t="shared" si="10"/>
        <v>6509042326.912913</v>
      </c>
      <c r="I55" s="17">
        <f t="shared" si="10"/>
        <v>7475976064.123685</v>
      </c>
    </row>
    <row r="56" spans="2:9" ht="12.75">
      <c r="B56" s="6">
        <v>11</v>
      </c>
      <c r="C56" s="15" t="s">
        <v>8</v>
      </c>
      <c r="D56" s="16">
        <f aca="true" t="shared" si="11" ref="D56:I56">D17+D260</f>
        <v>-767349574.311648</v>
      </c>
      <c r="E56" s="17">
        <f t="shared" si="11"/>
        <v>-275690173.3731543</v>
      </c>
      <c r="F56" s="17">
        <f t="shared" si="11"/>
        <v>-243604824.15721622</v>
      </c>
      <c r="G56" s="17">
        <f t="shared" si="11"/>
        <v>-222549499.1127754</v>
      </c>
      <c r="H56" s="17">
        <f t="shared" si="11"/>
        <v>-219527360.18060786</v>
      </c>
      <c r="I56" s="17">
        <f t="shared" si="11"/>
        <v>-198437654.4784325</v>
      </c>
    </row>
    <row r="57" spans="2:9" ht="12.75">
      <c r="B57" s="6">
        <v>12</v>
      </c>
      <c r="C57" s="15" t="s">
        <v>9</v>
      </c>
      <c r="D57" s="16">
        <f aca="true" t="shared" si="12" ref="D57:I57">D18+D261</f>
        <v>-187362800.34506688</v>
      </c>
      <c r="E57" s="17">
        <f t="shared" si="12"/>
        <v>-60095542.34868052</v>
      </c>
      <c r="F57" s="17">
        <f t="shared" si="12"/>
        <v>-55846577.93120891</v>
      </c>
      <c r="G57" s="17">
        <f t="shared" si="12"/>
        <v>-55909915.008309014</v>
      </c>
      <c r="H57" s="17">
        <f t="shared" si="12"/>
        <v>-53246387.36169859</v>
      </c>
      <c r="I57" s="17">
        <f t="shared" si="12"/>
        <v>-57331786.09355823</v>
      </c>
    </row>
    <row r="58" spans="2:9" ht="12.75">
      <c r="B58" s="6">
        <v>13</v>
      </c>
      <c r="C58" s="15" t="s">
        <v>10</v>
      </c>
      <c r="D58" s="16">
        <f aca="true" t="shared" si="13" ref="D58:I58">D19+D262</f>
        <v>45816684.40775003</v>
      </c>
      <c r="E58" s="17">
        <f t="shared" si="13"/>
        <v>5855064.932026368</v>
      </c>
      <c r="F58" s="17">
        <f t="shared" si="13"/>
        <v>-10323921.711028647</v>
      </c>
      <c r="G58" s="17">
        <f t="shared" si="13"/>
        <v>-10485521.256627133</v>
      </c>
      <c r="H58" s="17">
        <f t="shared" si="13"/>
        <v>-8383595.099085141</v>
      </c>
      <c r="I58" s="17">
        <f t="shared" si="13"/>
        <v>-7297739.900556669</v>
      </c>
    </row>
    <row r="59" spans="2:9" ht="12.75">
      <c r="B59" s="6">
        <v>14</v>
      </c>
      <c r="C59" s="15" t="s">
        <v>11</v>
      </c>
      <c r="D59" s="16">
        <f aca="true" t="shared" si="14" ref="D59:I59">D20+D263</f>
        <v>3600671.2503949823</v>
      </c>
      <c r="E59" s="17">
        <f t="shared" si="14"/>
        <v>2662259.1059877826</v>
      </c>
      <c r="F59" s="17">
        <f t="shared" si="14"/>
        <v>3294345.767641336</v>
      </c>
      <c r="G59" s="17">
        <f t="shared" si="14"/>
        <v>3474349.8260279573</v>
      </c>
      <c r="H59" s="17">
        <f t="shared" si="14"/>
        <v>4607038.197014632</v>
      </c>
      <c r="I59" s="17">
        <f t="shared" si="14"/>
        <v>9539719.953775126</v>
      </c>
    </row>
    <row r="60" spans="2:9" ht="12.75">
      <c r="B60" s="6">
        <v>15</v>
      </c>
      <c r="C60" s="15" t="s">
        <v>12</v>
      </c>
      <c r="D60" s="16">
        <f aca="true" t="shared" si="15" ref="D60:I60">D21+D264</f>
        <v>50626259.20148394</v>
      </c>
      <c r="E60" s="17">
        <f t="shared" si="15"/>
        <v>45459192.31689509</v>
      </c>
      <c r="F60" s="17">
        <f t="shared" si="15"/>
        <v>48637770.777701214</v>
      </c>
      <c r="G60" s="17">
        <f t="shared" si="15"/>
        <v>49470613.83282279</v>
      </c>
      <c r="H60" s="17">
        <f t="shared" si="15"/>
        <v>54535799.652869135</v>
      </c>
      <c r="I60" s="17">
        <f t="shared" si="15"/>
        <v>55334034.93366756</v>
      </c>
    </row>
    <row r="61" spans="2:9" ht="12.75">
      <c r="B61" s="6">
        <v>16</v>
      </c>
      <c r="C61" s="15" t="s">
        <v>13</v>
      </c>
      <c r="D61" s="16">
        <f aca="true" t="shared" si="16" ref="D61:I61">D22+D265</f>
        <v>139087323.227874</v>
      </c>
      <c r="E61" s="17">
        <f t="shared" si="16"/>
        <v>152325829.45312715</v>
      </c>
      <c r="F61" s="17">
        <f t="shared" si="16"/>
        <v>112127326.15265715</v>
      </c>
      <c r="G61" s="17">
        <f t="shared" si="16"/>
        <v>88521596.99492556</v>
      </c>
      <c r="H61" s="17">
        <f t="shared" si="16"/>
        <v>90418892.29848115</v>
      </c>
      <c r="I61" s="17">
        <f t="shared" si="16"/>
        <v>84970433.81434137</v>
      </c>
    </row>
    <row r="62" spans="2:9" ht="12.75">
      <c r="B62" s="6">
        <v>17</v>
      </c>
      <c r="C62" s="15" t="s">
        <v>14</v>
      </c>
      <c r="D62" s="16">
        <f aca="true" t="shared" si="17" ref="D62:I62">D23+D266</f>
        <v>175827916.428655</v>
      </c>
      <c r="E62" s="17">
        <f t="shared" si="17"/>
        <v>142812485.19315815</v>
      </c>
      <c r="F62" s="17">
        <f t="shared" si="17"/>
        <v>149580516.87035638</v>
      </c>
      <c r="G62" s="17">
        <f t="shared" si="17"/>
        <v>130673266.0935368</v>
      </c>
      <c r="H62" s="17">
        <f t="shared" si="17"/>
        <v>145574508.28554863</v>
      </c>
      <c r="I62" s="17">
        <f t="shared" si="17"/>
        <v>155054108.01879072</v>
      </c>
    </row>
    <row r="63" spans="2:9" ht="12.75">
      <c r="B63" s="6">
        <v>18</v>
      </c>
      <c r="C63" s="15" t="s">
        <v>15</v>
      </c>
      <c r="D63" s="16">
        <f aca="true" t="shared" si="18" ref="D63:I63">D24+D267</f>
        <v>26435438.90228522</v>
      </c>
      <c r="E63" s="17">
        <f t="shared" si="18"/>
        <v>26839668.043800782</v>
      </c>
      <c r="F63" s="17">
        <f t="shared" si="18"/>
        <v>21904003.23080462</v>
      </c>
      <c r="G63" s="17">
        <f t="shared" si="18"/>
        <v>20848803.76300287</v>
      </c>
      <c r="H63" s="17">
        <f t="shared" si="18"/>
        <v>22282220.415667716</v>
      </c>
      <c r="I63" s="17">
        <f t="shared" si="18"/>
        <v>21695191.032204</v>
      </c>
    </row>
    <row r="64" spans="2:9" ht="12.75">
      <c r="B64" s="6">
        <v>19</v>
      </c>
      <c r="C64" s="15" t="s">
        <v>16</v>
      </c>
      <c r="D64" s="16">
        <f aca="true" t="shared" si="19" ref="D64:I64">D25+D268</f>
        <v>22321010.42562631</v>
      </c>
      <c r="E64" s="17">
        <f t="shared" si="19"/>
        <v>24967324.40547173</v>
      </c>
      <c r="F64" s="17">
        <f t="shared" si="19"/>
        <v>17703352.707660317</v>
      </c>
      <c r="G64" s="17">
        <f t="shared" si="19"/>
        <v>19779946.762058523</v>
      </c>
      <c r="H64" s="17">
        <f t="shared" si="19"/>
        <v>19799450.999165066</v>
      </c>
      <c r="I64" s="17">
        <f t="shared" si="19"/>
        <v>19970015.717875905</v>
      </c>
    </row>
    <row r="65" spans="2:9" ht="12.75">
      <c r="B65" s="6">
        <v>20</v>
      </c>
      <c r="C65" s="15" t="s">
        <v>17</v>
      </c>
      <c r="D65" s="16">
        <f aca="true" t="shared" si="20" ref="D65:I65">D26+D269</f>
        <v>77789793.85085346</v>
      </c>
      <c r="E65" s="17">
        <f t="shared" si="20"/>
        <v>76662522.53638992</v>
      </c>
      <c r="F65" s="17">
        <f t="shared" si="20"/>
        <v>71763742.16374028</v>
      </c>
      <c r="G65" s="17">
        <f t="shared" si="20"/>
        <v>52875274.48706102</v>
      </c>
      <c r="H65" s="17">
        <f t="shared" si="20"/>
        <v>46001112.230107635</v>
      </c>
      <c r="I65" s="17">
        <f t="shared" si="20"/>
        <v>42339796.40587003</v>
      </c>
    </row>
    <row r="66" spans="2:9" ht="12.75">
      <c r="B66" s="6">
        <v>21</v>
      </c>
      <c r="C66" s="15" t="s">
        <v>18</v>
      </c>
      <c r="D66" s="16">
        <f aca="true" t="shared" si="21" ref="D66:I66">D27+D270</f>
        <v>648290169.0906229</v>
      </c>
      <c r="E66" s="17">
        <f t="shared" si="21"/>
        <v>618616712.904631</v>
      </c>
      <c r="F66" s="17">
        <f t="shared" si="21"/>
        <v>577363407.5248775</v>
      </c>
      <c r="G66" s="17">
        <f t="shared" si="21"/>
        <v>569586211.6790442</v>
      </c>
      <c r="H66" s="17">
        <f t="shared" si="21"/>
        <v>558726222.8303001</v>
      </c>
      <c r="I66" s="17">
        <f t="shared" si="21"/>
        <v>553244197.0302323</v>
      </c>
    </row>
    <row r="67" spans="2:9" ht="12.75">
      <c r="B67" s="6">
        <v>22</v>
      </c>
      <c r="C67" s="15" t="s">
        <v>59</v>
      </c>
      <c r="D67" s="16">
        <f aca="true" t="shared" si="22" ref="D67:I67">D28+D271</f>
        <v>99622162.25923692</v>
      </c>
      <c r="E67" s="17">
        <f t="shared" si="22"/>
        <v>122097689.1393961</v>
      </c>
      <c r="F67" s="17">
        <f t="shared" si="22"/>
        <v>86989747.4785646</v>
      </c>
      <c r="G67" s="17">
        <f t="shared" si="22"/>
        <v>101275385.33028333</v>
      </c>
      <c r="H67" s="17">
        <f t="shared" si="22"/>
        <v>77314690.02864842</v>
      </c>
      <c r="I67" s="17">
        <f t="shared" si="22"/>
        <v>87212878.79526006</v>
      </c>
    </row>
    <row r="68" spans="2:9" ht="12.75">
      <c r="B68" s="6">
        <v>23</v>
      </c>
      <c r="C68" s="15" t="s">
        <v>19</v>
      </c>
      <c r="D68" s="16">
        <f aca="true" t="shared" si="23" ref="D68:I68">D29+D272</f>
        <v>1472373182.673824</v>
      </c>
      <c r="E68" s="17">
        <f t="shared" si="23"/>
        <v>1358334792.9349782</v>
      </c>
      <c r="F68" s="17">
        <f t="shared" si="23"/>
        <v>1237444777.1131654</v>
      </c>
      <c r="G68" s="17">
        <f t="shared" si="23"/>
        <v>1289257527.7942326</v>
      </c>
      <c r="H68" s="17">
        <f t="shared" si="23"/>
        <v>1172402699.4927835</v>
      </c>
      <c r="I68" s="17">
        <f t="shared" si="23"/>
        <v>1181823569.3173451</v>
      </c>
    </row>
    <row r="69" spans="2:9" ht="12.75">
      <c r="B69" s="6">
        <v>24</v>
      </c>
      <c r="C69" s="15" t="s">
        <v>20</v>
      </c>
      <c r="D69" s="16">
        <f aca="true" t="shared" si="24" ref="D69:I69">D30+D273</f>
        <v>53315276.737432</v>
      </c>
      <c r="E69" s="17">
        <f t="shared" si="24"/>
        <v>53807020.89569791</v>
      </c>
      <c r="F69" s="17">
        <f t="shared" si="24"/>
        <v>46569782.132997304</v>
      </c>
      <c r="G69" s="17">
        <f t="shared" si="24"/>
        <v>46108395.11326995</v>
      </c>
      <c r="H69" s="17">
        <f t="shared" si="24"/>
        <v>47973689.70642967</v>
      </c>
      <c r="I69" s="17">
        <f t="shared" si="24"/>
        <v>43661941.028499514</v>
      </c>
    </row>
    <row r="70" spans="2:9" ht="12.75">
      <c r="B70" s="6">
        <v>25</v>
      </c>
      <c r="C70" s="15" t="s">
        <v>21</v>
      </c>
      <c r="D70" s="16">
        <f aca="true" t="shared" si="25" ref="D70:I70">D31+D274</f>
        <v>-596788192.8483663</v>
      </c>
      <c r="E70" s="17">
        <f t="shared" si="25"/>
        <v>-548611814.7945399</v>
      </c>
      <c r="F70" s="17">
        <f t="shared" si="25"/>
        <v>-502883689.0728648</v>
      </c>
      <c r="G70" s="17">
        <f t="shared" si="25"/>
        <v>-460555712.3964296</v>
      </c>
      <c r="H70" s="17">
        <f t="shared" si="25"/>
        <v>-431748552.6155884</v>
      </c>
      <c r="I70" s="17">
        <f t="shared" si="25"/>
        <v>-415447324.14201784</v>
      </c>
    </row>
    <row r="71" spans="2:9" ht="12.75">
      <c r="B71" s="6">
        <v>26</v>
      </c>
      <c r="C71" s="15" t="s">
        <v>22</v>
      </c>
      <c r="D71" s="16">
        <f aca="true" t="shared" si="26" ref="D71:I71">D32+D275</f>
        <v>-27142797.52631876</v>
      </c>
      <c r="E71" s="17">
        <f t="shared" si="26"/>
        <v>-27132000.86232837</v>
      </c>
      <c r="F71" s="17">
        <f t="shared" si="26"/>
        <v>-21551117.924102746</v>
      </c>
      <c r="G71" s="17">
        <f t="shared" si="26"/>
        <v>-17707489.043997258</v>
      </c>
      <c r="H71" s="17">
        <f t="shared" si="26"/>
        <v>-13121864.883684319</v>
      </c>
      <c r="I71" s="17">
        <f t="shared" si="26"/>
        <v>-13064660.362701237</v>
      </c>
    </row>
    <row r="72" spans="2:9" ht="12.75">
      <c r="B72" s="6">
        <v>27</v>
      </c>
      <c r="C72" s="15" t="s">
        <v>23</v>
      </c>
      <c r="D72" s="16">
        <f aca="true" t="shared" si="27" ref="D72:I72">D33+D276</f>
        <v>-21615985.365336724</v>
      </c>
      <c r="E72" s="17">
        <f t="shared" si="27"/>
        <v>-23893782.33527886</v>
      </c>
      <c r="F72" s="17">
        <f t="shared" si="27"/>
        <v>-18445574.63734198</v>
      </c>
      <c r="G72" s="17">
        <f t="shared" si="27"/>
        <v>-15189513.35947743</v>
      </c>
      <c r="H72" s="17">
        <f t="shared" si="27"/>
        <v>-13997557.566814616</v>
      </c>
      <c r="I72" s="17">
        <f t="shared" si="27"/>
        <v>-15975329.745114742</v>
      </c>
    </row>
    <row r="73" spans="2:9" ht="12.75">
      <c r="B73" s="6">
        <v>28</v>
      </c>
      <c r="C73" s="15" t="s">
        <v>24</v>
      </c>
      <c r="D73" s="16">
        <f aca="true" t="shared" si="28" ref="D73:I73">D34+D277</f>
        <v>-43164145.64431806</v>
      </c>
      <c r="E73" s="17">
        <f t="shared" si="28"/>
        <v>-47197907.60009734</v>
      </c>
      <c r="F73" s="17">
        <f t="shared" si="28"/>
        <v>-43695713.188857324</v>
      </c>
      <c r="G73" s="17">
        <f t="shared" si="28"/>
        <v>-33250175.423386235</v>
      </c>
      <c r="H73" s="17">
        <f t="shared" si="28"/>
        <v>-23986795.726063523</v>
      </c>
      <c r="I73" s="17">
        <f t="shared" si="28"/>
        <v>-24553111.00431413</v>
      </c>
    </row>
    <row r="74" spans="2:9" ht="12.75">
      <c r="B74" s="6">
        <v>29</v>
      </c>
      <c r="C74" s="15" t="s">
        <v>25</v>
      </c>
      <c r="D74" s="16">
        <f aca="true" t="shared" si="29" ref="D74:I74">D35+D278</f>
        <v>-72691843.29135033</v>
      </c>
      <c r="E74" s="17">
        <f t="shared" si="29"/>
        <v>-72514164.75111155</v>
      </c>
      <c r="F74" s="17">
        <f t="shared" si="29"/>
        <v>-65601383.28305901</v>
      </c>
      <c r="G74" s="17">
        <f t="shared" si="29"/>
        <v>-41829289.30803406</v>
      </c>
      <c r="H74" s="17">
        <f t="shared" si="29"/>
        <v>-33534160.95236583</v>
      </c>
      <c r="I74" s="17">
        <f t="shared" si="29"/>
        <v>-28662154.934112594</v>
      </c>
    </row>
    <row r="75" spans="2:9" ht="12.75">
      <c r="B75" s="6">
        <v>30</v>
      </c>
      <c r="C75" s="15" t="s">
        <v>26</v>
      </c>
      <c r="D75" s="16">
        <f aca="true" t="shared" si="30" ref="D75:I75">D36+D279</f>
        <v>8840145.886356626</v>
      </c>
      <c r="E75" s="17">
        <f t="shared" si="30"/>
        <v>8325887.335280472</v>
      </c>
      <c r="F75" s="17">
        <f t="shared" si="30"/>
        <v>8550345.85290783</v>
      </c>
      <c r="G75" s="17">
        <f t="shared" si="30"/>
        <v>8150464.282229934</v>
      </c>
      <c r="H75" s="17">
        <f t="shared" si="30"/>
        <v>8684772.470058037</v>
      </c>
      <c r="I75" s="17">
        <f t="shared" si="30"/>
        <v>9256058.287867647</v>
      </c>
    </row>
    <row r="76" spans="2:9" ht="12.75">
      <c r="B76" s="6">
        <v>31</v>
      </c>
      <c r="C76" s="15" t="s">
        <v>60</v>
      </c>
      <c r="D76" s="16">
        <f aca="true" t="shared" si="31" ref="D76:I76">D37+D280</f>
        <v>-212055839.04239896</v>
      </c>
      <c r="E76" s="17">
        <f t="shared" si="31"/>
        <v>-274286293.3044589</v>
      </c>
      <c r="F76" s="17">
        <f t="shared" si="31"/>
        <v>-289797795.51743984</v>
      </c>
      <c r="G76" s="17">
        <f t="shared" si="31"/>
        <v>-267481572.19046488</v>
      </c>
      <c r="H76" s="17">
        <f t="shared" si="31"/>
        <v>-290223380.8367143</v>
      </c>
      <c r="I76" s="17">
        <f t="shared" si="31"/>
        <v>-276607702.5843236</v>
      </c>
    </row>
    <row r="77" spans="2:9" ht="12.75">
      <c r="B77" s="6">
        <v>32</v>
      </c>
      <c r="C77" s="15" t="s">
        <v>61</v>
      </c>
      <c r="D77" s="16">
        <f aca="true" t="shared" si="32" ref="D77:I77">D38+D281</f>
        <v>-360303834.653981</v>
      </c>
      <c r="E77" s="17">
        <f t="shared" si="32"/>
        <v>-444417025.197787</v>
      </c>
      <c r="F77" s="17">
        <f t="shared" si="32"/>
        <v>-500439904.32700306</v>
      </c>
      <c r="G77" s="17">
        <f t="shared" si="32"/>
        <v>-465225213.1238146</v>
      </c>
      <c r="H77" s="17">
        <f t="shared" si="32"/>
        <v>-493701312.683381</v>
      </c>
      <c r="I77" s="17">
        <f t="shared" si="32"/>
        <v>-455076925.0205795</v>
      </c>
    </row>
    <row r="78" spans="2:9" ht="12.75">
      <c r="B78" s="6">
        <v>33</v>
      </c>
      <c r="C78" s="15" t="s">
        <v>62</v>
      </c>
      <c r="D78" s="16">
        <f aca="true" t="shared" si="33" ref="D78:I78">D39+D282</f>
        <v>-584205514.5024009</v>
      </c>
      <c r="E78" s="17">
        <f t="shared" si="33"/>
        <v>-790741065.4539051</v>
      </c>
      <c r="F78" s="17">
        <f t="shared" si="33"/>
        <v>-790071075.0728029</v>
      </c>
      <c r="G78" s="17">
        <f t="shared" si="33"/>
        <v>-775506278.976142</v>
      </c>
      <c r="H78" s="17">
        <f t="shared" si="33"/>
        <v>-815801468.609692</v>
      </c>
      <c r="I78" s="17">
        <f t="shared" si="33"/>
        <v>-817709742.3578242</v>
      </c>
    </row>
    <row r="79" spans="2:9" ht="12.75">
      <c r="B79" s="7">
        <v>34</v>
      </c>
      <c r="C79" s="18" t="s">
        <v>63</v>
      </c>
      <c r="D79" s="19">
        <f aca="true" t="shared" si="34" ref="D79:I79">D40+D283</f>
        <v>696567.9443772369</v>
      </c>
      <c r="E79" s="20">
        <f t="shared" si="34"/>
        <v>962939.0369976927</v>
      </c>
      <c r="F79" s="20">
        <f t="shared" si="34"/>
        <v>902524.6594542215</v>
      </c>
      <c r="G79" s="20">
        <f t="shared" si="34"/>
        <v>944576.0592435091</v>
      </c>
      <c r="H79" s="20">
        <f t="shared" si="34"/>
        <v>985235.798172957</v>
      </c>
      <c r="I79" s="20">
        <f t="shared" si="34"/>
        <v>1660956.1268903888</v>
      </c>
    </row>
    <row r="80" spans="2:9" ht="12.75">
      <c r="B80" s="9" t="s">
        <v>28</v>
      </c>
      <c r="C80" s="35"/>
      <c r="D80" s="21">
        <f aca="true" t="shared" si="35" ref="D80:I80">SUM(D46:D79)</f>
        <v>44439926.55674105</v>
      </c>
      <c r="E80" s="22">
        <f t="shared" si="35"/>
        <v>-1124648.1899231505</v>
      </c>
      <c r="F80" s="22">
        <f t="shared" si="35"/>
        <v>91131619.07362771</v>
      </c>
      <c r="G80" s="22">
        <f t="shared" si="35"/>
        <v>554081247.0917957</v>
      </c>
      <c r="H80" s="22">
        <f t="shared" si="35"/>
        <v>238571254.92675984</v>
      </c>
      <c r="I80" s="22">
        <f t="shared" si="35"/>
        <v>1083963646.3019998</v>
      </c>
    </row>
    <row r="83" ht="12.75">
      <c r="B83" s="4" t="s">
        <v>75</v>
      </c>
    </row>
    <row r="84" spans="2:9" ht="12.75">
      <c r="B84" s="8" t="s">
        <v>29</v>
      </c>
      <c r="C84" s="9"/>
      <c r="D84" s="27">
        <v>42736</v>
      </c>
      <c r="E84" s="28">
        <v>42767</v>
      </c>
      <c r="F84" s="28">
        <v>42795</v>
      </c>
      <c r="G84" s="28">
        <v>42826</v>
      </c>
      <c r="H84" s="28">
        <v>42856</v>
      </c>
      <c r="I84" s="28">
        <v>42887</v>
      </c>
    </row>
    <row r="85" spans="2:9" ht="12.75">
      <c r="B85" s="5">
        <v>1</v>
      </c>
      <c r="C85" s="12" t="s">
        <v>0</v>
      </c>
      <c r="D85" s="37">
        <f aca="true" t="shared" si="36" ref="D85:I85">IF(D46&lt;0,-D46,0)</f>
        <v>0</v>
      </c>
      <c r="E85" s="38">
        <f t="shared" si="36"/>
        <v>0</v>
      </c>
      <c r="F85" s="38">
        <f t="shared" si="36"/>
        <v>0</v>
      </c>
      <c r="G85" s="38">
        <f t="shared" si="36"/>
        <v>0</v>
      </c>
      <c r="H85" s="38">
        <f t="shared" si="36"/>
        <v>0</v>
      </c>
      <c r="I85" s="38">
        <f t="shared" si="36"/>
        <v>0</v>
      </c>
    </row>
    <row r="86" spans="2:9" ht="12.75">
      <c r="B86" s="6">
        <v>2</v>
      </c>
      <c r="C86" s="15" t="s">
        <v>1</v>
      </c>
      <c r="D86" s="39">
        <f aca="true" t="shared" si="37" ref="D86:I86">IF(D47&lt;0,-D47,0)</f>
        <v>0</v>
      </c>
      <c r="E86" s="40">
        <f t="shared" si="37"/>
        <v>0</v>
      </c>
      <c r="F86" s="40">
        <f t="shared" si="37"/>
        <v>0</v>
      </c>
      <c r="G86" s="40">
        <f t="shared" si="37"/>
        <v>0</v>
      </c>
      <c r="H86" s="40">
        <f t="shared" si="37"/>
        <v>0</v>
      </c>
      <c r="I86" s="40">
        <f t="shared" si="37"/>
        <v>0</v>
      </c>
    </row>
    <row r="87" spans="2:9" ht="12.75">
      <c r="B87" s="6">
        <v>3</v>
      </c>
      <c r="C87" s="15" t="s">
        <v>2</v>
      </c>
      <c r="D87" s="39">
        <f aca="true" t="shared" si="38" ref="D87:I87">IF(D48&lt;0,-D48,0)</f>
        <v>0</v>
      </c>
      <c r="E87" s="40">
        <f t="shared" si="38"/>
        <v>0</v>
      </c>
      <c r="F87" s="40">
        <f t="shared" si="38"/>
        <v>0</v>
      </c>
      <c r="G87" s="40">
        <f t="shared" si="38"/>
        <v>0</v>
      </c>
      <c r="H87" s="40">
        <f t="shared" si="38"/>
        <v>0</v>
      </c>
      <c r="I87" s="40">
        <f t="shared" si="38"/>
        <v>0</v>
      </c>
    </row>
    <row r="88" spans="2:9" ht="12.75">
      <c r="B88" s="6">
        <v>4</v>
      </c>
      <c r="C88" s="15" t="s">
        <v>3</v>
      </c>
      <c r="D88" s="39">
        <f aca="true" t="shared" si="39" ref="D88:I88">IF(D49&lt;0,-D49,0)</f>
        <v>17193355.608230054</v>
      </c>
      <c r="E88" s="40">
        <f t="shared" si="39"/>
        <v>17133823.864623077</v>
      </c>
      <c r="F88" s="40">
        <f t="shared" si="39"/>
        <v>14989725.493235737</v>
      </c>
      <c r="G88" s="40">
        <f t="shared" si="39"/>
        <v>15949039.906774668</v>
      </c>
      <c r="H88" s="40">
        <f t="shared" si="39"/>
        <v>14415108.952027043</v>
      </c>
      <c r="I88" s="40">
        <f t="shared" si="39"/>
        <v>15798954.224952903</v>
      </c>
    </row>
    <row r="89" spans="2:9" ht="12.75">
      <c r="B89" s="6">
        <v>5</v>
      </c>
      <c r="C89" s="15" t="s">
        <v>27</v>
      </c>
      <c r="D89" s="39">
        <f aca="true" t="shared" si="40" ref="D89:I89">IF(D50&lt;0,-D50,0)</f>
        <v>7634505375.548528</v>
      </c>
      <c r="E89" s="40">
        <f t="shared" si="40"/>
        <v>5605165153.374554</v>
      </c>
      <c r="F89" s="40">
        <f t="shared" si="40"/>
        <v>5467850563.635087</v>
      </c>
      <c r="G89" s="40">
        <f t="shared" si="40"/>
        <v>5351726792.736694</v>
      </c>
      <c r="H89" s="40">
        <f t="shared" si="40"/>
        <v>5322747746.897956</v>
      </c>
      <c r="I89" s="40">
        <f t="shared" si="40"/>
        <v>5603623697.531082</v>
      </c>
    </row>
    <row r="90" spans="2:9" ht="12.75">
      <c r="B90" s="6">
        <v>6</v>
      </c>
      <c r="C90" s="15" t="s">
        <v>58</v>
      </c>
      <c r="D90" s="39">
        <f aca="true" t="shared" si="41" ref="D90:I90">IF(D51&lt;0,-D51,0)</f>
        <v>5647639.64039903</v>
      </c>
      <c r="E90" s="40">
        <f t="shared" si="41"/>
        <v>4443910.361803971</v>
      </c>
      <c r="F90" s="40">
        <f t="shared" si="41"/>
        <v>4427996.75203707</v>
      </c>
      <c r="G90" s="40">
        <f t="shared" si="41"/>
        <v>4413745.277546077</v>
      </c>
      <c r="H90" s="40">
        <f t="shared" si="41"/>
        <v>4577323.529462151</v>
      </c>
      <c r="I90" s="40">
        <f t="shared" si="41"/>
        <v>4246855.113961395</v>
      </c>
    </row>
    <row r="91" spans="2:9" ht="12.75">
      <c r="B91" s="6">
        <v>7</v>
      </c>
      <c r="C91" s="15" t="s">
        <v>4</v>
      </c>
      <c r="D91" s="39">
        <f aca="true" t="shared" si="42" ref="D91:I91">IF(D52&lt;0,-D52,0)</f>
        <v>26885983.272969764</v>
      </c>
      <c r="E91" s="40">
        <f t="shared" si="42"/>
        <v>71984661.49837223</v>
      </c>
      <c r="F91" s="40">
        <f t="shared" si="42"/>
        <v>67501496.696264</v>
      </c>
      <c r="G91" s="40">
        <f t="shared" si="42"/>
        <v>48509267.41024627</v>
      </c>
      <c r="H91" s="40">
        <f t="shared" si="42"/>
        <v>57428357.11842179</v>
      </c>
      <c r="I91" s="40">
        <f t="shared" si="42"/>
        <v>54942652.66305292</v>
      </c>
    </row>
    <row r="92" spans="2:9" ht="12.75">
      <c r="B92" s="6">
        <v>8</v>
      </c>
      <c r="C92" s="15" t="s">
        <v>5</v>
      </c>
      <c r="D92" s="39">
        <f aca="true" t="shared" si="43" ref="D92:I92">IF(D53&lt;0,-D53,0)</f>
        <v>0</v>
      </c>
      <c r="E92" s="40">
        <f t="shared" si="43"/>
        <v>1025980407.7517598</v>
      </c>
      <c r="F92" s="40">
        <f t="shared" si="43"/>
        <v>1021012164.109253</v>
      </c>
      <c r="G92" s="40">
        <f t="shared" si="43"/>
        <v>856220909.6269366</v>
      </c>
      <c r="H92" s="40">
        <f t="shared" si="43"/>
        <v>796525057.7095481</v>
      </c>
      <c r="I92" s="40">
        <f t="shared" si="43"/>
        <v>732293411.4511746</v>
      </c>
    </row>
    <row r="93" spans="2:9" ht="12.75">
      <c r="B93" s="6">
        <v>9</v>
      </c>
      <c r="C93" s="15" t="s">
        <v>6</v>
      </c>
      <c r="D93" s="39">
        <f aca="true" t="shared" si="44" ref="D93:I93">IF(D54&lt;0,-D54,0)</f>
        <v>0</v>
      </c>
      <c r="E93" s="40">
        <f t="shared" si="44"/>
        <v>107051930.46395881</v>
      </c>
      <c r="F93" s="40">
        <f t="shared" si="44"/>
        <v>113102560.67299017</v>
      </c>
      <c r="G93" s="40">
        <f t="shared" si="44"/>
        <v>85634856.37310708</v>
      </c>
      <c r="H93" s="40">
        <f t="shared" si="44"/>
        <v>77806936.14685576</v>
      </c>
      <c r="I93" s="40">
        <f t="shared" si="44"/>
        <v>71787124.83203487</v>
      </c>
    </row>
    <row r="94" spans="2:9" ht="12.75">
      <c r="B94" s="6">
        <v>10</v>
      </c>
      <c r="C94" s="15" t="s">
        <v>7</v>
      </c>
      <c r="D94" s="39">
        <f aca="true" t="shared" si="45" ref="D94:I94">IF(D55&lt;0,-D55,0)</f>
        <v>0</v>
      </c>
      <c r="E94" s="40">
        <f t="shared" si="45"/>
        <v>0</v>
      </c>
      <c r="F94" s="40">
        <f t="shared" si="45"/>
        <v>0</v>
      </c>
      <c r="G94" s="40">
        <f t="shared" si="45"/>
        <v>0</v>
      </c>
      <c r="H94" s="40">
        <f t="shared" si="45"/>
        <v>0</v>
      </c>
      <c r="I94" s="40">
        <f t="shared" si="45"/>
        <v>0</v>
      </c>
    </row>
    <row r="95" spans="2:9" ht="12.75">
      <c r="B95" s="6">
        <v>11</v>
      </c>
      <c r="C95" s="15" t="s">
        <v>8</v>
      </c>
      <c r="D95" s="39">
        <f aca="true" t="shared" si="46" ref="D95:I95">IF(D56&lt;0,-D56,0)</f>
        <v>767349574.311648</v>
      </c>
      <c r="E95" s="40">
        <f t="shared" si="46"/>
        <v>275690173.3731543</v>
      </c>
      <c r="F95" s="40">
        <f t="shared" si="46"/>
        <v>243604824.15721622</v>
      </c>
      <c r="G95" s="40">
        <f t="shared" si="46"/>
        <v>222549499.1127754</v>
      </c>
      <c r="H95" s="40">
        <f t="shared" si="46"/>
        <v>219527360.18060786</v>
      </c>
      <c r="I95" s="40">
        <f t="shared" si="46"/>
        <v>198437654.4784325</v>
      </c>
    </row>
    <row r="96" spans="2:9" ht="12.75">
      <c r="B96" s="6">
        <v>12</v>
      </c>
      <c r="C96" s="15" t="s">
        <v>9</v>
      </c>
      <c r="D96" s="39">
        <f aca="true" t="shared" si="47" ref="D96:I96">IF(D57&lt;0,-D57,0)</f>
        <v>187362800.34506688</v>
      </c>
      <c r="E96" s="40">
        <f t="shared" si="47"/>
        <v>60095542.34868052</v>
      </c>
      <c r="F96" s="40">
        <f t="shared" si="47"/>
        <v>55846577.93120891</v>
      </c>
      <c r="G96" s="40">
        <f t="shared" si="47"/>
        <v>55909915.008309014</v>
      </c>
      <c r="H96" s="40">
        <f t="shared" si="47"/>
        <v>53246387.36169859</v>
      </c>
      <c r="I96" s="40">
        <f t="shared" si="47"/>
        <v>57331786.09355823</v>
      </c>
    </row>
    <row r="97" spans="2:9" ht="12.75">
      <c r="B97" s="6">
        <v>13</v>
      </c>
      <c r="C97" s="15" t="s">
        <v>10</v>
      </c>
      <c r="D97" s="39">
        <f aca="true" t="shared" si="48" ref="D97:I97">IF(D58&lt;0,-D58,0)</f>
        <v>0</v>
      </c>
      <c r="E97" s="40">
        <f t="shared" si="48"/>
        <v>0</v>
      </c>
      <c r="F97" s="40">
        <f t="shared" si="48"/>
        <v>10323921.711028647</v>
      </c>
      <c r="G97" s="40">
        <f t="shared" si="48"/>
        <v>10485521.256627133</v>
      </c>
      <c r="H97" s="40">
        <f t="shared" si="48"/>
        <v>8383595.099085141</v>
      </c>
      <c r="I97" s="40">
        <f t="shared" si="48"/>
        <v>7297739.900556669</v>
      </c>
    </row>
    <row r="98" spans="2:9" ht="12.75">
      <c r="B98" s="6">
        <v>14</v>
      </c>
      <c r="C98" s="15" t="s">
        <v>11</v>
      </c>
      <c r="D98" s="39">
        <f aca="true" t="shared" si="49" ref="D98:I98">IF(D59&lt;0,-D59,0)</f>
        <v>0</v>
      </c>
      <c r="E98" s="40">
        <f t="shared" si="49"/>
        <v>0</v>
      </c>
      <c r="F98" s="40">
        <f t="shared" si="49"/>
        <v>0</v>
      </c>
      <c r="G98" s="40">
        <f t="shared" si="49"/>
        <v>0</v>
      </c>
      <c r="H98" s="40">
        <f t="shared" si="49"/>
        <v>0</v>
      </c>
      <c r="I98" s="40">
        <f t="shared" si="49"/>
        <v>0</v>
      </c>
    </row>
    <row r="99" spans="2:9" ht="12.75">
      <c r="B99" s="6">
        <v>15</v>
      </c>
      <c r="C99" s="15" t="s">
        <v>12</v>
      </c>
      <c r="D99" s="39">
        <f aca="true" t="shared" si="50" ref="D99:I99">IF(D60&lt;0,-D60,0)</f>
        <v>0</v>
      </c>
      <c r="E99" s="40">
        <f t="shared" si="50"/>
        <v>0</v>
      </c>
      <c r="F99" s="40">
        <f t="shared" si="50"/>
        <v>0</v>
      </c>
      <c r="G99" s="40">
        <f t="shared" si="50"/>
        <v>0</v>
      </c>
      <c r="H99" s="40">
        <f t="shared" si="50"/>
        <v>0</v>
      </c>
      <c r="I99" s="40">
        <f t="shared" si="50"/>
        <v>0</v>
      </c>
    </row>
    <row r="100" spans="2:9" ht="12.75">
      <c r="B100" s="6">
        <v>16</v>
      </c>
      <c r="C100" s="15" t="s">
        <v>13</v>
      </c>
      <c r="D100" s="39">
        <f aca="true" t="shared" si="51" ref="D100:I100">IF(D61&lt;0,-D61,0)</f>
        <v>0</v>
      </c>
      <c r="E100" s="40">
        <f t="shared" si="51"/>
        <v>0</v>
      </c>
      <c r="F100" s="40">
        <f t="shared" si="51"/>
        <v>0</v>
      </c>
      <c r="G100" s="40">
        <f t="shared" si="51"/>
        <v>0</v>
      </c>
      <c r="H100" s="40">
        <f t="shared" si="51"/>
        <v>0</v>
      </c>
      <c r="I100" s="40">
        <f t="shared" si="51"/>
        <v>0</v>
      </c>
    </row>
    <row r="101" spans="2:9" ht="12.75">
      <c r="B101" s="6">
        <v>17</v>
      </c>
      <c r="C101" s="15" t="s">
        <v>14</v>
      </c>
      <c r="D101" s="39">
        <f aca="true" t="shared" si="52" ref="D101:I101">IF(D62&lt;0,-D62,0)</f>
        <v>0</v>
      </c>
      <c r="E101" s="40">
        <f t="shared" si="52"/>
        <v>0</v>
      </c>
      <c r="F101" s="40">
        <f t="shared" si="52"/>
        <v>0</v>
      </c>
      <c r="G101" s="40">
        <f t="shared" si="52"/>
        <v>0</v>
      </c>
      <c r="H101" s="40">
        <f t="shared" si="52"/>
        <v>0</v>
      </c>
      <c r="I101" s="40">
        <f t="shared" si="52"/>
        <v>0</v>
      </c>
    </row>
    <row r="102" spans="2:9" ht="12.75">
      <c r="B102" s="6">
        <v>18</v>
      </c>
      <c r="C102" s="15" t="s">
        <v>15</v>
      </c>
      <c r="D102" s="39">
        <f aca="true" t="shared" si="53" ref="D102:I102">IF(D63&lt;0,-D63,0)</f>
        <v>0</v>
      </c>
      <c r="E102" s="40">
        <f t="shared" si="53"/>
        <v>0</v>
      </c>
      <c r="F102" s="40">
        <f t="shared" si="53"/>
        <v>0</v>
      </c>
      <c r="G102" s="40">
        <f t="shared" si="53"/>
        <v>0</v>
      </c>
      <c r="H102" s="40">
        <f t="shared" si="53"/>
        <v>0</v>
      </c>
      <c r="I102" s="40">
        <f t="shared" si="53"/>
        <v>0</v>
      </c>
    </row>
    <row r="103" spans="2:9" ht="12.75">
      <c r="B103" s="6">
        <v>19</v>
      </c>
      <c r="C103" s="15" t="s">
        <v>16</v>
      </c>
      <c r="D103" s="39">
        <f aca="true" t="shared" si="54" ref="D103:I103">IF(D64&lt;0,-D64,0)</f>
        <v>0</v>
      </c>
      <c r="E103" s="40">
        <f t="shared" si="54"/>
        <v>0</v>
      </c>
      <c r="F103" s="40">
        <f t="shared" si="54"/>
        <v>0</v>
      </c>
      <c r="G103" s="40">
        <f t="shared" si="54"/>
        <v>0</v>
      </c>
      <c r="H103" s="40">
        <f t="shared" si="54"/>
        <v>0</v>
      </c>
      <c r="I103" s="40">
        <f t="shared" si="54"/>
        <v>0</v>
      </c>
    </row>
    <row r="104" spans="2:9" ht="12.75">
      <c r="B104" s="6">
        <v>20</v>
      </c>
      <c r="C104" s="15" t="s">
        <v>17</v>
      </c>
      <c r="D104" s="39">
        <f aca="true" t="shared" si="55" ref="D104:I104">IF(D65&lt;0,-D65,0)</f>
        <v>0</v>
      </c>
      <c r="E104" s="40">
        <f t="shared" si="55"/>
        <v>0</v>
      </c>
      <c r="F104" s="40">
        <f t="shared" si="55"/>
        <v>0</v>
      </c>
      <c r="G104" s="40">
        <f t="shared" si="55"/>
        <v>0</v>
      </c>
      <c r="H104" s="40">
        <f t="shared" si="55"/>
        <v>0</v>
      </c>
      <c r="I104" s="40">
        <f t="shared" si="55"/>
        <v>0</v>
      </c>
    </row>
    <row r="105" spans="2:9" ht="12.75">
      <c r="B105" s="6">
        <v>21</v>
      </c>
      <c r="C105" s="15" t="s">
        <v>18</v>
      </c>
      <c r="D105" s="39">
        <f aca="true" t="shared" si="56" ref="D105:I105">IF(D66&lt;0,-D66,0)</f>
        <v>0</v>
      </c>
      <c r="E105" s="40">
        <f t="shared" si="56"/>
        <v>0</v>
      </c>
      <c r="F105" s="40">
        <f t="shared" si="56"/>
        <v>0</v>
      </c>
      <c r="G105" s="40">
        <f t="shared" si="56"/>
        <v>0</v>
      </c>
      <c r="H105" s="40">
        <f t="shared" si="56"/>
        <v>0</v>
      </c>
      <c r="I105" s="40">
        <f t="shared" si="56"/>
        <v>0</v>
      </c>
    </row>
    <row r="106" spans="2:9" ht="12.75">
      <c r="B106" s="6">
        <v>22</v>
      </c>
      <c r="C106" s="15" t="s">
        <v>59</v>
      </c>
      <c r="D106" s="39">
        <f aca="true" t="shared" si="57" ref="D106:I106">IF(D67&lt;0,-D67,0)</f>
        <v>0</v>
      </c>
      <c r="E106" s="40">
        <f t="shared" si="57"/>
        <v>0</v>
      </c>
      <c r="F106" s="40">
        <f t="shared" si="57"/>
        <v>0</v>
      </c>
      <c r="G106" s="40">
        <f t="shared" si="57"/>
        <v>0</v>
      </c>
      <c r="H106" s="40">
        <f t="shared" si="57"/>
        <v>0</v>
      </c>
      <c r="I106" s="40">
        <f t="shared" si="57"/>
        <v>0</v>
      </c>
    </row>
    <row r="107" spans="2:9" ht="12.75">
      <c r="B107" s="6">
        <v>23</v>
      </c>
      <c r="C107" s="15" t="s">
        <v>19</v>
      </c>
      <c r="D107" s="39">
        <f aca="true" t="shared" si="58" ref="D107:I107">IF(D68&lt;0,-D68,0)</f>
        <v>0</v>
      </c>
      <c r="E107" s="40">
        <f t="shared" si="58"/>
        <v>0</v>
      </c>
      <c r="F107" s="40">
        <f t="shared" si="58"/>
        <v>0</v>
      </c>
      <c r="G107" s="40">
        <f t="shared" si="58"/>
        <v>0</v>
      </c>
      <c r="H107" s="40">
        <f t="shared" si="58"/>
        <v>0</v>
      </c>
      <c r="I107" s="40">
        <f t="shared" si="58"/>
        <v>0</v>
      </c>
    </row>
    <row r="108" spans="2:9" ht="12.75">
      <c r="B108" s="6">
        <v>24</v>
      </c>
      <c r="C108" s="15" t="s">
        <v>20</v>
      </c>
      <c r="D108" s="39">
        <f aca="true" t="shared" si="59" ref="D108:I108">IF(D69&lt;0,-D69,0)</f>
        <v>0</v>
      </c>
      <c r="E108" s="40">
        <f t="shared" si="59"/>
        <v>0</v>
      </c>
      <c r="F108" s="40">
        <f t="shared" si="59"/>
        <v>0</v>
      </c>
      <c r="G108" s="40">
        <f t="shared" si="59"/>
        <v>0</v>
      </c>
      <c r="H108" s="40">
        <f t="shared" si="59"/>
        <v>0</v>
      </c>
      <c r="I108" s="40">
        <f t="shared" si="59"/>
        <v>0</v>
      </c>
    </row>
    <row r="109" spans="2:9" ht="12.75">
      <c r="B109" s="6">
        <v>25</v>
      </c>
      <c r="C109" s="15" t="s">
        <v>21</v>
      </c>
      <c r="D109" s="39">
        <f aca="true" t="shared" si="60" ref="D109:I109">IF(D70&lt;0,-D70,0)</f>
        <v>596788192.8483663</v>
      </c>
      <c r="E109" s="40">
        <f t="shared" si="60"/>
        <v>548611814.7945399</v>
      </c>
      <c r="F109" s="40">
        <f t="shared" si="60"/>
        <v>502883689.0728648</v>
      </c>
      <c r="G109" s="40">
        <f t="shared" si="60"/>
        <v>460555712.3964296</v>
      </c>
      <c r="H109" s="40">
        <f t="shared" si="60"/>
        <v>431748552.6155884</v>
      </c>
      <c r="I109" s="40">
        <f t="shared" si="60"/>
        <v>415447324.14201784</v>
      </c>
    </row>
    <row r="110" spans="2:9" ht="12.75">
      <c r="B110" s="6">
        <v>26</v>
      </c>
      <c r="C110" s="15" t="s">
        <v>22</v>
      </c>
      <c r="D110" s="39">
        <f aca="true" t="shared" si="61" ref="D110:I110">IF(D71&lt;0,-D71,0)</f>
        <v>27142797.52631876</v>
      </c>
      <c r="E110" s="40">
        <f t="shared" si="61"/>
        <v>27132000.86232837</v>
      </c>
      <c r="F110" s="40">
        <f t="shared" si="61"/>
        <v>21551117.924102746</v>
      </c>
      <c r="G110" s="40">
        <f t="shared" si="61"/>
        <v>17707489.043997258</v>
      </c>
      <c r="H110" s="40">
        <f t="shared" si="61"/>
        <v>13121864.883684319</v>
      </c>
      <c r="I110" s="40">
        <f t="shared" si="61"/>
        <v>13064660.362701237</v>
      </c>
    </row>
    <row r="111" spans="2:9" ht="12.75">
      <c r="B111" s="6">
        <v>27</v>
      </c>
      <c r="C111" s="15" t="s">
        <v>23</v>
      </c>
      <c r="D111" s="39">
        <f aca="true" t="shared" si="62" ref="D111:I111">IF(D72&lt;0,-D72,0)</f>
        <v>21615985.365336724</v>
      </c>
      <c r="E111" s="40">
        <f t="shared" si="62"/>
        <v>23893782.33527886</v>
      </c>
      <c r="F111" s="40">
        <f t="shared" si="62"/>
        <v>18445574.63734198</v>
      </c>
      <c r="G111" s="40">
        <f t="shared" si="62"/>
        <v>15189513.35947743</v>
      </c>
      <c r="H111" s="40">
        <f t="shared" si="62"/>
        <v>13997557.566814616</v>
      </c>
      <c r="I111" s="40">
        <f t="shared" si="62"/>
        <v>15975329.745114742</v>
      </c>
    </row>
    <row r="112" spans="2:9" ht="12.75">
      <c r="B112" s="6">
        <v>28</v>
      </c>
      <c r="C112" s="15" t="s">
        <v>24</v>
      </c>
      <c r="D112" s="39">
        <f aca="true" t="shared" si="63" ref="D112:I112">IF(D73&lt;0,-D73,0)</f>
        <v>43164145.64431806</v>
      </c>
      <c r="E112" s="40">
        <f t="shared" si="63"/>
        <v>47197907.60009734</v>
      </c>
      <c r="F112" s="40">
        <f t="shared" si="63"/>
        <v>43695713.188857324</v>
      </c>
      <c r="G112" s="40">
        <f t="shared" si="63"/>
        <v>33250175.423386235</v>
      </c>
      <c r="H112" s="40">
        <f t="shared" si="63"/>
        <v>23986795.726063523</v>
      </c>
      <c r="I112" s="40">
        <f t="shared" si="63"/>
        <v>24553111.00431413</v>
      </c>
    </row>
    <row r="113" spans="2:9" ht="12.75">
      <c r="B113" s="6">
        <v>29</v>
      </c>
      <c r="C113" s="15" t="s">
        <v>25</v>
      </c>
      <c r="D113" s="39">
        <f aca="true" t="shared" si="64" ref="D113:I113">IF(D74&lt;0,-D74,0)</f>
        <v>72691843.29135033</v>
      </c>
      <c r="E113" s="40">
        <f t="shared" si="64"/>
        <v>72514164.75111155</v>
      </c>
      <c r="F113" s="40">
        <f t="shared" si="64"/>
        <v>65601383.28305901</v>
      </c>
      <c r="G113" s="40">
        <f t="shared" si="64"/>
        <v>41829289.30803406</v>
      </c>
      <c r="H113" s="40">
        <f t="shared" si="64"/>
        <v>33534160.95236583</v>
      </c>
      <c r="I113" s="40">
        <f t="shared" si="64"/>
        <v>28662154.934112594</v>
      </c>
    </row>
    <row r="114" spans="2:9" ht="12.75">
      <c r="B114" s="6">
        <v>30</v>
      </c>
      <c r="C114" s="15" t="s">
        <v>26</v>
      </c>
      <c r="D114" s="39">
        <f aca="true" t="shared" si="65" ref="D114:I114">IF(D75&lt;0,-D75,0)</f>
        <v>0</v>
      </c>
      <c r="E114" s="40">
        <f t="shared" si="65"/>
        <v>0</v>
      </c>
      <c r="F114" s="40">
        <f t="shared" si="65"/>
        <v>0</v>
      </c>
      <c r="G114" s="40">
        <f t="shared" si="65"/>
        <v>0</v>
      </c>
      <c r="H114" s="40">
        <f t="shared" si="65"/>
        <v>0</v>
      </c>
      <c r="I114" s="40">
        <f t="shared" si="65"/>
        <v>0</v>
      </c>
    </row>
    <row r="115" spans="2:9" ht="12.75">
      <c r="B115" s="6">
        <v>31</v>
      </c>
      <c r="C115" s="15" t="s">
        <v>60</v>
      </c>
      <c r="D115" s="39">
        <f aca="true" t="shared" si="66" ref="D115:I115">IF(D76&lt;0,-D76,0)</f>
        <v>212055839.04239896</v>
      </c>
      <c r="E115" s="40">
        <f t="shared" si="66"/>
        <v>274286293.3044589</v>
      </c>
      <c r="F115" s="40">
        <f t="shared" si="66"/>
        <v>289797795.51743984</v>
      </c>
      <c r="G115" s="40">
        <f t="shared" si="66"/>
        <v>267481572.19046488</v>
      </c>
      <c r="H115" s="40">
        <f t="shared" si="66"/>
        <v>290223380.8367143</v>
      </c>
      <c r="I115" s="40">
        <f t="shared" si="66"/>
        <v>276607702.5843236</v>
      </c>
    </row>
    <row r="116" spans="2:9" ht="12.75">
      <c r="B116" s="6">
        <v>32</v>
      </c>
      <c r="C116" s="15" t="s">
        <v>61</v>
      </c>
      <c r="D116" s="39">
        <f aca="true" t="shared" si="67" ref="D116:I116">IF(D77&lt;0,-D77,0)</f>
        <v>360303834.653981</v>
      </c>
      <c r="E116" s="40">
        <f t="shared" si="67"/>
        <v>444417025.197787</v>
      </c>
      <c r="F116" s="40">
        <f t="shared" si="67"/>
        <v>500439904.32700306</v>
      </c>
      <c r="G116" s="40">
        <f t="shared" si="67"/>
        <v>465225213.1238146</v>
      </c>
      <c r="H116" s="40">
        <f t="shared" si="67"/>
        <v>493701312.683381</v>
      </c>
      <c r="I116" s="40">
        <f t="shared" si="67"/>
        <v>455076925.0205795</v>
      </c>
    </row>
    <row r="117" spans="2:9" ht="12.75">
      <c r="B117" s="6">
        <v>33</v>
      </c>
      <c r="C117" s="15" t="s">
        <v>62</v>
      </c>
      <c r="D117" s="39">
        <f aca="true" t="shared" si="68" ref="D117:I117">IF(D78&lt;0,-D78,0)</f>
        <v>584205514.5024009</v>
      </c>
      <c r="E117" s="40">
        <f t="shared" si="68"/>
        <v>790741065.4539051</v>
      </c>
      <c r="F117" s="40">
        <f t="shared" si="68"/>
        <v>790071075.0728029</v>
      </c>
      <c r="G117" s="40">
        <f t="shared" si="68"/>
        <v>775506278.976142</v>
      </c>
      <c r="H117" s="40">
        <f t="shared" si="68"/>
        <v>815801468.609692</v>
      </c>
      <c r="I117" s="40">
        <f t="shared" si="68"/>
        <v>817709742.3578242</v>
      </c>
    </row>
    <row r="118" spans="2:9" ht="12.75">
      <c r="B118" s="7">
        <v>34</v>
      </c>
      <c r="C118" s="18" t="s">
        <v>63</v>
      </c>
      <c r="D118" s="41">
        <f aca="true" t="shared" si="69" ref="D118:I118">IF(D79&lt;0,-D79,0)</f>
        <v>0</v>
      </c>
      <c r="E118" s="42">
        <f t="shared" si="69"/>
        <v>0</v>
      </c>
      <c r="F118" s="42">
        <f t="shared" si="69"/>
        <v>0</v>
      </c>
      <c r="G118" s="42">
        <f t="shared" si="69"/>
        <v>0</v>
      </c>
      <c r="H118" s="42">
        <f t="shared" si="69"/>
        <v>0</v>
      </c>
      <c r="I118" s="42">
        <f t="shared" si="69"/>
        <v>0</v>
      </c>
    </row>
    <row r="119" spans="2:9" ht="12.75">
      <c r="B119" s="9" t="s">
        <v>28</v>
      </c>
      <c r="C119" s="35"/>
      <c r="D119" s="50">
        <f aca="true" t="shared" si="70" ref="D119:I119">SUM(D85:D118)</f>
        <v>10556912881.60131</v>
      </c>
      <c r="E119" s="51">
        <f t="shared" si="70"/>
        <v>9396339657.336412</v>
      </c>
      <c r="F119" s="51">
        <f t="shared" si="70"/>
        <v>9231146084.181793</v>
      </c>
      <c r="G119" s="51">
        <f t="shared" si="70"/>
        <v>8728144790.530764</v>
      </c>
      <c r="H119" s="51">
        <f t="shared" si="70"/>
        <v>8670772966.869965</v>
      </c>
      <c r="I119" s="51">
        <f t="shared" si="70"/>
        <v>8792856826.439795</v>
      </c>
    </row>
    <row r="120" ht="12.75">
      <c r="B120" s="44" t="s">
        <v>102</v>
      </c>
    </row>
    <row r="122" ht="12.75">
      <c r="B122" s="4" t="s">
        <v>76</v>
      </c>
    </row>
    <row r="123" spans="2:9" ht="12.75">
      <c r="B123" s="8" t="s">
        <v>29</v>
      </c>
      <c r="C123" s="9"/>
      <c r="D123" s="27">
        <v>42736</v>
      </c>
      <c r="E123" s="28">
        <v>42767</v>
      </c>
      <c r="F123" s="28">
        <v>42795</v>
      </c>
      <c r="G123" s="28">
        <v>42826</v>
      </c>
      <c r="H123" s="28">
        <v>42856</v>
      </c>
      <c r="I123" s="28">
        <v>42887</v>
      </c>
    </row>
    <row r="124" spans="2:9" ht="12.75">
      <c r="B124" s="5">
        <v>1</v>
      </c>
      <c r="C124" s="12" t="s">
        <v>0</v>
      </c>
      <c r="D124" s="13">
        <f aca="true" t="shared" si="71" ref="D124:I124">IF(D46&gt;0,D46,0)</f>
        <v>86900449.79176904</v>
      </c>
      <c r="E124" s="14">
        <f t="shared" si="71"/>
        <v>76774734.90291698</v>
      </c>
      <c r="F124" s="14">
        <f t="shared" si="71"/>
        <v>104888029.43652658</v>
      </c>
      <c r="G124" s="14">
        <f t="shared" si="71"/>
        <v>107028621.04354985</v>
      </c>
      <c r="H124" s="14">
        <f t="shared" si="71"/>
        <v>78360318.1120123</v>
      </c>
      <c r="I124" s="14">
        <f t="shared" si="71"/>
        <v>56744615.39274984</v>
      </c>
    </row>
    <row r="125" spans="2:9" ht="12.75">
      <c r="B125" s="6">
        <v>2</v>
      </c>
      <c r="C125" s="15" t="s">
        <v>1</v>
      </c>
      <c r="D125" s="16">
        <f aca="true" t="shared" si="72" ref="D125:I125">IF(D47&gt;0,D47,0)</f>
        <v>16556961.995834377</v>
      </c>
      <c r="E125" s="17">
        <f t="shared" si="72"/>
        <v>16385109.29144261</v>
      </c>
      <c r="F125" s="17">
        <f t="shared" si="72"/>
        <v>16348817.926926684</v>
      </c>
      <c r="G125" s="17">
        <f t="shared" si="72"/>
        <v>12654689.505591188</v>
      </c>
      <c r="H125" s="17">
        <f t="shared" si="72"/>
        <v>13533027.12268473</v>
      </c>
      <c r="I125" s="17">
        <f t="shared" si="72"/>
        <v>15053000.032937797</v>
      </c>
    </row>
    <row r="126" spans="2:9" ht="12.75">
      <c r="B126" s="6">
        <v>3</v>
      </c>
      <c r="C126" s="15" t="s">
        <v>2</v>
      </c>
      <c r="D126" s="16">
        <f aca="true" t="shared" si="73" ref="D126:I126">IF(D48&gt;0,D48,0)</f>
        <v>53763326.642307416</v>
      </c>
      <c r="E126" s="17">
        <f t="shared" si="73"/>
        <v>52750791.57018604</v>
      </c>
      <c r="F126" s="17">
        <f t="shared" si="73"/>
        <v>52757136.54696661</v>
      </c>
      <c r="G126" s="17">
        <f t="shared" si="73"/>
        <v>53321395.285160966</v>
      </c>
      <c r="H126" s="17">
        <f t="shared" si="73"/>
        <v>59102217.24386869</v>
      </c>
      <c r="I126" s="17">
        <f t="shared" si="73"/>
        <v>63283892.72980153</v>
      </c>
    </row>
    <row r="127" spans="2:9" ht="12.75">
      <c r="B127" s="6">
        <v>4</v>
      </c>
      <c r="C127" s="15" t="s">
        <v>3</v>
      </c>
      <c r="D127" s="16">
        <f aca="true" t="shared" si="74" ref="D127:I127">IF(D49&gt;0,D49,0)</f>
        <v>0</v>
      </c>
      <c r="E127" s="17">
        <f t="shared" si="74"/>
        <v>0</v>
      </c>
      <c r="F127" s="17">
        <f t="shared" si="74"/>
        <v>0</v>
      </c>
      <c r="G127" s="17">
        <f t="shared" si="74"/>
        <v>0</v>
      </c>
      <c r="H127" s="17">
        <f t="shared" si="74"/>
        <v>0</v>
      </c>
      <c r="I127" s="17">
        <f t="shared" si="74"/>
        <v>0</v>
      </c>
    </row>
    <row r="128" spans="2:9" ht="12.75">
      <c r="B128" s="6">
        <v>5</v>
      </c>
      <c r="C128" s="15" t="s">
        <v>27</v>
      </c>
      <c r="D128" s="16">
        <f aca="true" t="shared" si="75" ref="D128:I128">IF(D50&gt;0,D50,0)</f>
        <v>0</v>
      </c>
      <c r="E128" s="17">
        <f t="shared" si="75"/>
        <v>0</v>
      </c>
      <c r="F128" s="17">
        <f t="shared" si="75"/>
        <v>0</v>
      </c>
      <c r="G128" s="17">
        <f t="shared" si="75"/>
        <v>0</v>
      </c>
      <c r="H128" s="17">
        <f t="shared" si="75"/>
        <v>0</v>
      </c>
      <c r="I128" s="17">
        <f t="shared" si="75"/>
        <v>0</v>
      </c>
    </row>
    <row r="129" spans="2:9" ht="12.75">
      <c r="B129" s="6">
        <v>6</v>
      </c>
      <c r="C129" s="15" t="s">
        <v>58</v>
      </c>
      <c r="D129" s="16">
        <f aca="true" t="shared" si="76" ref="D129:I129">IF(D51&gt;0,D51,0)</f>
        <v>0</v>
      </c>
      <c r="E129" s="17">
        <f t="shared" si="76"/>
        <v>0</v>
      </c>
      <c r="F129" s="17">
        <f t="shared" si="76"/>
        <v>0</v>
      </c>
      <c r="G129" s="17">
        <f t="shared" si="76"/>
        <v>0</v>
      </c>
      <c r="H129" s="17">
        <f t="shared" si="76"/>
        <v>0</v>
      </c>
      <c r="I129" s="17">
        <f t="shared" si="76"/>
        <v>0</v>
      </c>
    </row>
    <row r="130" spans="2:9" ht="12.75">
      <c r="B130" s="6">
        <v>7</v>
      </c>
      <c r="C130" s="15" t="s">
        <v>4</v>
      </c>
      <c r="D130" s="16">
        <f aca="true" t="shared" si="77" ref="D130:I130">IF(D52&gt;0,D52,0)</f>
        <v>0</v>
      </c>
      <c r="E130" s="17">
        <f t="shared" si="77"/>
        <v>0</v>
      </c>
      <c r="F130" s="17">
        <f t="shared" si="77"/>
        <v>0</v>
      </c>
      <c r="G130" s="17">
        <f t="shared" si="77"/>
        <v>0</v>
      </c>
      <c r="H130" s="17">
        <f t="shared" si="77"/>
        <v>0</v>
      </c>
      <c r="I130" s="17">
        <f t="shared" si="77"/>
        <v>0</v>
      </c>
    </row>
    <row r="131" spans="2:9" ht="12.75">
      <c r="B131" s="6">
        <v>8</v>
      </c>
      <c r="C131" s="15" t="s">
        <v>5</v>
      </c>
      <c r="D131" s="16">
        <f aca="true" t="shared" si="78" ref="D131:I131">IF(D53&gt;0,D53,0)</f>
        <v>349271771.7285613</v>
      </c>
      <c r="E131" s="17">
        <f t="shared" si="78"/>
        <v>0</v>
      </c>
      <c r="F131" s="17">
        <f t="shared" si="78"/>
        <v>0</v>
      </c>
      <c r="G131" s="17">
        <f t="shared" si="78"/>
        <v>0</v>
      </c>
      <c r="H131" s="17">
        <f t="shared" si="78"/>
        <v>0</v>
      </c>
      <c r="I131" s="17">
        <f t="shared" si="78"/>
        <v>0</v>
      </c>
    </row>
    <row r="132" spans="2:9" ht="12.75">
      <c r="B132" s="6">
        <v>9</v>
      </c>
      <c r="C132" s="15" t="s">
        <v>6</v>
      </c>
      <c r="D132" s="16">
        <f aca="true" t="shared" si="79" ref="D132:I132">IF(D54&gt;0,D54,0)</f>
        <v>29852363.048119757</v>
      </c>
      <c r="E132" s="17">
        <f t="shared" si="79"/>
        <v>0</v>
      </c>
      <c r="F132" s="17">
        <f t="shared" si="79"/>
        <v>0</v>
      </c>
      <c r="G132" s="17">
        <f t="shared" si="79"/>
        <v>0</v>
      </c>
      <c r="H132" s="17">
        <f t="shared" si="79"/>
        <v>0</v>
      </c>
      <c r="I132" s="17">
        <f t="shared" si="79"/>
        <v>0</v>
      </c>
    </row>
    <row r="133" spans="2:9" ht="12.75">
      <c r="B133" s="6">
        <v>10</v>
      </c>
      <c r="C133" s="15" t="s">
        <v>7</v>
      </c>
      <c r="D133" s="16">
        <f aca="true" t="shared" si="80" ref="D133:I133">IF(D55&gt;0,D55,0)</f>
        <v>7240365332.664689</v>
      </c>
      <c r="E133" s="17">
        <f t="shared" si="80"/>
        <v>6609574985.148106</v>
      </c>
      <c r="F133" s="17">
        <f t="shared" si="80"/>
        <v>6765452076.912472</v>
      </c>
      <c r="G133" s="17">
        <f t="shared" si="80"/>
        <v>6728254919.770517</v>
      </c>
      <c r="H133" s="17">
        <f t="shared" si="80"/>
        <v>6509042326.912913</v>
      </c>
      <c r="I133" s="17">
        <f t="shared" si="80"/>
        <v>7475976064.123685</v>
      </c>
    </row>
    <row r="134" spans="2:9" ht="12.75">
      <c r="B134" s="6">
        <v>11</v>
      </c>
      <c r="C134" s="15" t="s">
        <v>8</v>
      </c>
      <c r="D134" s="16">
        <f aca="true" t="shared" si="81" ref="D134:I134">IF(D56&gt;0,D56,0)</f>
        <v>0</v>
      </c>
      <c r="E134" s="17">
        <f t="shared" si="81"/>
        <v>0</v>
      </c>
      <c r="F134" s="17">
        <f t="shared" si="81"/>
        <v>0</v>
      </c>
      <c r="G134" s="17">
        <f t="shared" si="81"/>
        <v>0</v>
      </c>
      <c r="H134" s="17">
        <f t="shared" si="81"/>
        <v>0</v>
      </c>
      <c r="I134" s="17">
        <f t="shared" si="81"/>
        <v>0</v>
      </c>
    </row>
    <row r="135" spans="2:9" ht="12.75">
      <c r="B135" s="6">
        <v>12</v>
      </c>
      <c r="C135" s="15" t="s">
        <v>9</v>
      </c>
      <c r="D135" s="16">
        <f aca="true" t="shared" si="82" ref="D135:I135">IF(D57&gt;0,D57,0)</f>
        <v>0</v>
      </c>
      <c r="E135" s="17">
        <f t="shared" si="82"/>
        <v>0</v>
      </c>
      <c r="F135" s="17">
        <f t="shared" si="82"/>
        <v>0</v>
      </c>
      <c r="G135" s="17">
        <f t="shared" si="82"/>
        <v>0</v>
      </c>
      <c r="H135" s="17">
        <f t="shared" si="82"/>
        <v>0</v>
      </c>
      <c r="I135" s="17">
        <f t="shared" si="82"/>
        <v>0</v>
      </c>
    </row>
    <row r="136" spans="2:9" ht="12.75">
      <c r="B136" s="6">
        <v>13</v>
      </c>
      <c r="C136" s="15" t="s">
        <v>10</v>
      </c>
      <c r="D136" s="16">
        <f aca="true" t="shared" si="83" ref="D136:I136">IF(D58&gt;0,D58,0)</f>
        <v>45816684.40775003</v>
      </c>
      <c r="E136" s="17">
        <f t="shared" si="83"/>
        <v>5855064.932026368</v>
      </c>
      <c r="F136" s="17">
        <f t="shared" si="83"/>
        <v>0</v>
      </c>
      <c r="G136" s="17">
        <f t="shared" si="83"/>
        <v>0</v>
      </c>
      <c r="H136" s="17">
        <f t="shared" si="83"/>
        <v>0</v>
      </c>
      <c r="I136" s="17">
        <f t="shared" si="83"/>
        <v>0</v>
      </c>
    </row>
    <row r="137" spans="2:9" ht="12.75">
      <c r="B137" s="6">
        <v>14</v>
      </c>
      <c r="C137" s="15" t="s">
        <v>11</v>
      </c>
      <c r="D137" s="16">
        <f aca="true" t="shared" si="84" ref="D137:I137">IF(D59&gt;0,D59,0)</f>
        <v>3600671.2503949823</v>
      </c>
      <c r="E137" s="17">
        <f t="shared" si="84"/>
        <v>2662259.1059877826</v>
      </c>
      <c r="F137" s="17">
        <f t="shared" si="84"/>
        <v>3294345.767641336</v>
      </c>
      <c r="G137" s="17">
        <f t="shared" si="84"/>
        <v>3474349.8260279573</v>
      </c>
      <c r="H137" s="17">
        <f t="shared" si="84"/>
        <v>4607038.197014632</v>
      </c>
      <c r="I137" s="17">
        <f t="shared" si="84"/>
        <v>9539719.953775126</v>
      </c>
    </row>
    <row r="138" spans="2:9" ht="12.75">
      <c r="B138" s="6">
        <v>15</v>
      </c>
      <c r="C138" s="15" t="s">
        <v>12</v>
      </c>
      <c r="D138" s="16">
        <f aca="true" t="shared" si="85" ref="D138:I138">IF(D60&gt;0,D60,0)</f>
        <v>50626259.20148394</v>
      </c>
      <c r="E138" s="17">
        <f t="shared" si="85"/>
        <v>45459192.31689509</v>
      </c>
      <c r="F138" s="17">
        <f t="shared" si="85"/>
        <v>48637770.777701214</v>
      </c>
      <c r="G138" s="17">
        <f t="shared" si="85"/>
        <v>49470613.83282279</v>
      </c>
      <c r="H138" s="17">
        <f t="shared" si="85"/>
        <v>54535799.652869135</v>
      </c>
      <c r="I138" s="17">
        <f t="shared" si="85"/>
        <v>55334034.93366756</v>
      </c>
    </row>
    <row r="139" spans="2:9" ht="12.75">
      <c r="B139" s="6">
        <v>16</v>
      </c>
      <c r="C139" s="15" t="s">
        <v>13</v>
      </c>
      <c r="D139" s="16">
        <f aca="true" t="shared" si="86" ref="D139:I139">IF(D61&gt;0,D61,0)</f>
        <v>139087323.227874</v>
      </c>
      <c r="E139" s="17">
        <f t="shared" si="86"/>
        <v>152325829.45312715</v>
      </c>
      <c r="F139" s="17">
        <f t="shared" si="86"/>
        <v>112127326.15265715</v>
      </c>
      <c r="G139" s="17">
        <f t="shared" si="86"/>
        <v>88521596.99492556</v>
      </c>
      <c r="H139" s="17">
        <f t="shared" si="86"/>
        <v>90418892.29848115</v>
      </c>
      <c r="I139" s="17">
        <f t="shared" si="86"/>
        <v>84970433.81434137</v>
      </c>
    </row>
    <row r="140" spans="2:9" ht="12.75">
      <c r="B140" s="6">
        <v>17</v>
      </c>
      <c r="C140" s="15" t="s">
        <v>14</v>
      </c>
      <c r="D140" s="16">
        <f aca="true" t="shared" si="87" ref="D140:I140">IF(D62&gt;0,D62,0)</f>
        <v>175827916.428655</v>
      </c>
      <c r="E140" s="17">
        <f t="shared" si="87"/>
        <v>142812485.19315815</v>
      </c>
      <c r="F140" s="17">
        <f t="shared" si="87"/>
        <v>149580516.87035638</v>
      </c>
      <c r="G140" s="17">
        <f t="shared" si="87"/>
        <v>130673266.0935368</v>
      </c>
      <c r="H140" s="17">
        <f t="shared" si="87"/>
        <v>145574508.28554863</v>
      </c>
      <c r="I140" s="17">
        <f t="shared" si="87"/>
        <v>155054108.01879072</v>
      </c>
    </row>
    <row r="141" spans="2:9" ht="12.75">
      <c r="B141" s="6">
        <v>18</v>
      </c>
      <c r="C141" s="15" t="s">
        <v>15</v>
      </c>
      <c r="D141" s="16">
        <f aca="true" t="shared" si="88" ref="D141:I141">IF(D63&gt;0,D63,0)</f>
        <v>26435438.90228522</v>
      </c>
      <c r="E141" s="17">
        <f t="shared" si="88"/>
        <v>26839668.043800782</v>
      </c>
      <c r="F141" s="17">
        <f t="shared" si="88"/>
        <v>21904003.23080462</v>
      </c>
      <c r="G141" s="17">
        <f t="shared" si="88"/>
        <v>20848803.76300287</v>
      </c>
      <c r="H141" s="17">
        <f t="shared" si="88"/>
        <v>22282220.415667716</v>
      </c>
      <c r="I141" s="17">
        <f t="shared" si="88"/>
        <v>21695191.032204</v>
      </c>
    </row>
    <row r="142" spans="2:9" ht="12.75">
      <c r="B142" s="6">
        <v>19</v>
      </c>
      <c r="C142" s="15" t="s">
        <v>16</v>
      </c>
      <c r="D142" s="16">
        <f aca="true" t="shared" si="89" ref="D142:I142">IF(D64&gt;0,D64,0)</f>
        <v>22321010.42562631</v>
      </c>
      <c r="E142" s="17">
        <f t="shared" si="89"/>
        <v>24967324.40547173</v>
      </c>
      <c r="F142" s="17">
        <f t="shared" si="89"/>
        <v>17703352.707660317</v>
      </c>
      <c r="G142" s="17">
        <f t="shared" si="89"/>
        <v>19779946.762058523</v>
      </c>
      <c r="H142" s="17">
        <f t="shared" si="89"/>
        <v>19799450.999165066</v>
      </c>
      <c r="I142" s="17">
        <f t="shared" si="89"/>
        <v>19970015.717875905</v>
      </c>
    </row>
    <row r="143" spans="2:9" ht="12.75">
      <c r="B143" s="6">
        <v>20</v>
      </c>
      <c r="C143" s="15" t="s">
        <v>17</v>
      </c>
      <c r="D143" s="16">
        <f aca="true" t="shared" si="90" ref="D143:I143">IF(D65&gt;0,D65,0)</f>
        <v>77789793.85085346</v>
      </c>
      <c r="E143" s="17">
        <f t="shared" si="90"/>
        <v>76662522.53638992</v>
      </c>
      <c r="F143" s="17">
        <f t="shared" si="90"/>
        <v>71763742.16374028</v>
      </c>
      <c r="G143" s="17">
        <f t="shared" si="90"/>
        <v>52875274.48706102</v>
      </c>
      <c r="H143" s="17">
        <f t="shared" si="90"/>
        <v>46001112.230107635</v>
      </c>
      <c r="I143" s="17">
        <f t="shared" si="90"/>
        <v>42339796.40587003</v>
      </c>
    </row>
    <row r="144" spans="2:9" ht="12.75">
      <c r="B144" s="6">
        <v>21</v>
      </c>
      <c r="C144" s="15" t="s">
        <v>18</v>
      </c>
      <c r="D144" s="16">
        <f aca="true" t="shared" si="91" ref="D144:I144">IF(D66&gt;0,D66,0)</f>
        <v>648290169.0906229</v>
      </c>
      <c r="E144" s="17">
        <f t="shared" si="91"/>
        <v>618616712.904631</v>
      </c>
      <c r="F144" s="17">
        <f t="shared" si="91"/>
        <v>577363407.5248775</v>
      </c>
      <c r="G144" s="17">
        <f t="shared" si="91"/>
        <v>569586211.6790442</v>
      </c>
      <c r="H144" s="17">
        <f t="shared" si="91"/>
        <v>558726222.8303001</v>
      </c>
      <c r="I144" s="17">
        <f t="shared" si="91"/>
        <v>553244197.0302323</v>
      </c>
    </row>
    <row r="145" spans="2:9" ht="12.75">
      <c r="B145" s="6">
        <v>22</v>
      </c>
      <c r="C145" s="15" t="s">
        <v>59</v>
      </c>
      <c r="D145" s="16">
        <f aca="true" t="shared" si="92" ref="D145:I145">IF(D67&gt;0,D67,0)</f>
        <v>99622162.25923692</v>
      </c>
      <c r="E145" s="17">
        <f t="shared" si="92"/>
        <v>122097689.1393961</v>
      </c>
      <c r="F145" s="17">
        <f t="shared" si="92"/>
        <v>86989747.4785646</v>
      </c>
      <c r="G145" s="17">
        <f t="shared" si="92"/>
        <v>101275385.33028333</v>
      </c>
      <c r="H145" s="17">
        <f t="shared" si="92"/>
        <v>77314690.02864842</v>
      </c>
      <c r="I145" s="17">
        <f t="shared" si="92"/>
        <v>87212878.79526006</v>
      </c>
    </row>
    <row r="146" spans="2:9" ht="12.75">
      <c r="B146" s="6">
        <v>23</v>
      </c>
      <c r="C146" s="15" t="s">
        <v>19</v>
      </c>
      <c r="D146" s="16">
        <f aca="true" t="shared" si="93" ref="D146:I146">IF(D68&gt;0,D68,0)</f>
        <v>1472373182.673824</v>
      </c>
      <c r="E146" s="17">
        <f t="shared" si="93"/>
        <v>1358334792.9349782</v>
      </c>
      <c r="F146" s="17">
        <f t="shared" si="93"/>
        <v>1237444777.1131654</v>
      </c>
      <c r="G146" s="17">
        <f t="shared" si="93"/>
        <v>1289257527.7942326</v>
      </c>
      <c r="H146" s="17">
        <f t="shared" si="93"/>
        <v>1172402699.4927835</v>
      </c>
      <c r="I146" s="17">
        <f t="shared" si="93"/>
        <v>1181823569.3173451</v>
      </c>
    </row>
    <row r="147" spans="2:9" ht="12.75">
      <c r="B147" s="6">
        <v>24</v>
      </c>
      <c r="C147" s="15" t="s">
        <v>20</v>
      </c>
      <c r="D147" s="16">
        <f aca="true" t="shared" si="94" ref="D147:I147">IF(D69&gt;0,D69,0)</f>
        <v>53315276.737432</v>
      </c>
      <c r="E147" s="17">
        <f t="shared" si="94"/>
        <v>53807020.89569791</v>
      </c>
      <c r="F147" s="17">
        <f t="shared" si="94"/>
        <v>46569782.132997304</v>
      </c>
      <c r="G147" s="17">
        <f t="shared" si="94"/>
        <v>46108395.11326995</v>
      </c>
      <c r="H147" s="17">
        <f t="shared" si="94"/>
        <v>47973689.70642967</v>
      </c>
      <c r="I147" s="17">
        <f t="shared" si="94"/>
        <v>43661941.028499514</v>
      </c>
    </row>
    <row r="148" spans="2:9" ht="12.75">
      <c r="B148" s="6">
        <v>25</v>
      </c>
      <c r="C148" s="15" t="s">
        <v>21</v>
      </c>
      <c r="D148" s="16">
        <f aca="true" t="shared" si="95" ref="D148:I148">IF(D70&gt;0,D70,0)</f>
        <v>0</v>
      </c>
      <c r="E148" s="17">
        <f t="shared" si="95"/>
        <v>0</v>
      </c>
      <c r="F148" s="17">
        <f t="shared" si="95"/>
        <v>0</v>
      </c>
      <c r="G148" s="17">
        <f t="shared" si="95"/>
        <v>0</v>
      </c>
      <c r="H148" s="17">
        <f t="shared" si="95"/>
        <v>0</v>
      </c>
      <c r="I148" s="17">
        <f t="shared" si="95"/>
        <v>0</v>
      </c>
    </row>
    <row r="149" spans="2:9" ht="12.75">
      <c r="B149" s="6">
        <v>26</v>
      </c>
      <c r="C149" s="15" t="s">
        <v>22</v>
      </c>
      <c r="D149" s="16">
        <f aca="true" t="shared" si="96" ref="D149:I149">IF(D71&gt;0,D71,0)</f>
        <v>0</v>
      </c>
      <c r="E149" s="17">
        <f t="shared" si="96"/>
        <v>0</v>
      </c>
      <c r="F149" s="17">
        <f t="shared" si="96"/>
        <v>0</v>
      </c>
      <c r="G149" s="17">
        <f t="shared" si="96"/>
        <v>0</v>
      </c>
      <c r="H149" s="17">
        <f t="shared" si="96"/>
        <v>0</v>
      </c>
      <c r="I149" s="17">
        <f t="shared" si="96"/>
        <v>0</v>
      </c>
    </row>
    <row r="150" spans="2:9" ht="12.75">
      <c r="B150" s="6">
        <v>27</v>
      </c>
      <c r="C150" s="15" t="s">
        <v>23</v>
      </c>
      <c r="D150" s="16">
        <f aca="true" t="shared" si="97" ref="D150:I150">IF(D72&gt;0,D72,0)</f>
        <v>0</v>
      </c>
      <c r="E150" s="17">
        <f t="shared" si="97"/>
        <v>0</v>
      </c>
      <c r="F150" s="17">
        <f t="shared" si="97"/>
        <v>0</v>
      </c>
      <c r="G150" s="17">
        <f t="shared" si="97"/>
        <v>0</v>
      </c>
      <c r="H150" s="17">
        <f t="shared" si="97"/>
        <v>0</v>
      </c>
      <c r="I150" s="17">
        <f t="shared" si="97"/>
        <v>0</v>
      </c>
    </row>
    <row r="151" spans="2:9" ht="12.75">
      <c r="B151" s="6">
        <v>28</v>
      </c>
      <c r="C151" s="15" t="s">
        <v>24</v>
      </c>
      <c r="D151" s="16">
        <f aca="true" t="shared" si="98" ref="D151:I151">IF(D73&gt;0,D73,0)</f>
        <v>0</v>
      </c>
      <c r="E151" s="17">
        <f t="shared" si="98"/>
        <v>0</v>
      </c>
      <c r="F151" s="17">
        <f t="shared" si="98"/>
        <v>0</v>
      </c>
      <c r="G151" s="17">
        <f t="shared" si="98"/>
        <v>0</v>
      </c>
      <c r="H151" s="17">
        <f t="shared" si="98"/>
        <v>0</v>
      </c>
      <c r="I151" s="17">
        <f t="shared" si="98"/>
        <v>0</v>
      </c>
    </row>
    <row r="152" spans="2:9" ht="12.75">
      <c r="B152" s="6">
        <v>29</v>
      </c>
      <c r="C152" s="15" t="s">
        <v>25</v>
      </c>
      <c r="D152" s="16">
        <f aca="true" t="shared" si="99" ref="D152:I152">IF(D74&gt;0,D74,0)</f>
        <v>0</v>
      </c>
      <c r="E152" s="17">
        <f t="shared" si="99"/>
        <v>0</v>
      </c>
      <c r="F152" s="17">
        <f t="shared" si="99"/>
        <v>0</v>
      </c>
      <c r="G152" s="17">
        <f t="shared" si="99"/>
        <v>0</v>
      </c>
      <c r="H152" s="17">
        <f t="shared" si="99"/>
        <v>0</v>
      </c>
      <c r="I152" s="17">
        <f t="shared" si="99"/>
        <v>0</v>
      </c>
    </row>
    <row r="153" spans="2:9" ht="12.75">
      <c r="B153" s="6">
        <v>30</v>
      </c>
      <c r="C153" s="15" t="s">
        <v>26</v>
      </c>
      <c r="D153" s="16">
        <f aca="true" t="shared" si="100" ref="D153:I153">IF(D75&gt;0,D75,0)</f>
        <v>8840145.886356626</v>
      </c>
      <c r="E153" s="17">
        <f t="shared" si="100"/>
        <v>8325887.335280472</v>
      </c>
      <c r="F153" s="17">
        <f t="shared" si="100"/>
        <v>8550345.85290783</v>
      </c>
      <c r="G153" s="17">
        <f t="shared" si="100"/>
        <v>8150464.282229934</v>
      </c>
      <c r="H153" s="17">
        <f t="shared" si="100"/>
        <v>8684772.470058037</v>
      </c>
      <c r="I153" s="17">
        <f t="shared" si="100"/>
        <v>9256058.287867647</v>
      </c>
    </row>
    <row r="154" spans="2:9" ht="12.75">
      <c r="B154" s="6">
        <v>31</v>
      </c>
      <c r="C154" s="15" t="s">
        <v>60</v>
      </c>
      <c r="D154" s="16">
        <f aca="true" t="shared" si="101" ref="D154:I154">IF(D76&gt;0,D76,0)</f>
        <v>0</v>
      </c>
      <c r="E154" s="17">
        <f t="shared" si="101"/>
        <v>0</v>
      </c>
      <c r="F154" s="17">
        <f t="shared" si="101"/>
        <v>0</v>
      </c>
      <c r="G154" s="17">
        <f t="shared" si="101"/>
        <v>0</v>
      </c>
      <c r="H154" s="17">
        <f t="shared" si="101"/>
        <v>0</v>
      </c>
      <c r="I154" s="17">
        <f t="shared" si="101"/>
        <v>0</v>
      </c>
    </row>
    <row r="155" spans="2:9" ht="12.75">
      <c r="B155" s="6">
        <v>32</v>
      </c>
      <c r="C155" s="15" t="s">
        <v>61</v>
      </c>
      <c r="D155" s="16">
        <f aca="true" t="shared" si="102" ref="D155:I155">IF(D77&gt;0,D77,0)</f>
        <v>0</v>
      </c>
      <c r="E155" s="17">
        <f t="shared" si="102"/>
        <v>0</v>
      </c>
      <c r="F155" s="17">
        <f t="shared" si="102"/>
        <v>0</v>
      </c>
      <c r="G155" s="17">
        <f t="shared" si="102"/>
        <v>0</v>
      </c>
      <c r="H155" s="17">
        <f t="shared" si="102"/>
        <v>0</v>
      </c>
      <c r="I155" s="17">
        <f t="shared" si="102"/>
        <v>0</v>
      </c>
    </row>
    <row r="156" spans="2:9" ht="12.75">
      <c r="B156" s="6">
        <v>33</v>
      </c>
      <c r="C156" s="15" t="s">
        <v>62</v>
      </c>
      <c r="D156" s="16">
        <f aca="true" t="shared" si="103" ref="D156:I156">IF(D78&gt;0,D78,0)</f>
        <v>0</v>
      </c>
      <c r="E156" s="17">
        <f t="shared" si="103"/>
        <v>0</v>
      </c>
      <c r="F156" s="17">
        <f t="shared" si="103"/>
        <v>0</v>
      </c>
      <c r="G156" s="17">
        <f t="shared" si="103"/>
        <v>0</v>
      </c>
      <c r="H156" s="17">
        <f t="shared" si="103"/>
        <v>0</v>
      </c>
      <c r="I156" s="17">
        <f t="shared" si="103"/>
        <v>0</v>
      </c>
    </row>
    <row r="157" spans="2:9" ht="12.75">
      <c r="B157" s="7">
        <v>34</v>
      </c>
      <c r="C157" s="18" t="s">
        <v>63</v>
      </c>
      <c r="D157" s="19">
        <f aca="true" t="shared" si="104" ref="D157:I157">IF(D79&gt;0,D79,0)</f>
        <v>696567.9443772369</v>
      </c>
      <c r="E157" s="20">
        <f t="shared" si="104"/>
        <v>962939.0369976927</v>
      </c>
      <c r="F157" s="20">
        <f t="shared" si="104"/>
        <v>902524.6594542215</v>
      </c>
      <c r="G157" s="20">
        <f t="shared" si="104"/>
        <v>944576.0592435091</v>
      </c>
      <c r="H157" s="20">
        <f t="shared" si="104"/>
        <v>985235.798172957</v>
      </c>
      <c r="I157" s="20">
        <f t="shared" si="104"/>
        <v>1660956.1268903888</v>
      </c>
    </row>
    <row r="158" spans="2:9" ht="12.75">
      <c r="B158" s="9" t="s">
        <v>28</v>
      </c>
      <c r="C158" s="35"/>
      <c r="D158" s="21">
        <f aca="true" t="shared" si="105" ref="D158:I158">SUM(D124:D157)</f>
        <v>10601352808.158054</v>
      </c>
      <c r="E158" s="22">
        <f t="shared" si="105"/>
        <v>9395215009.146488</v>
      </c>
      <c r="F158" s="22">
        <f t="shared" si="105"/>
        <v>9322277703.255419</v>
      </c>
      <c r="G158" s="22">
        <f t="shared" si="105"/>
        <v>9282226037.622559</v>
      </c>
      <c r="H158" s="22">
        <f t="shared" si="105"/>
        <v>8909344221.796728</v>
      </c>
      <c r="I158" s="22">
        <f t="shared" si="105"/>
        <v>9876820472.741793</v>
      </c>
    </row>
    <row r="159" ht="12.75">
      <c r="B159" s="44" t="s">
        <v>103</v>
      </c>
    </row>
    <row r="161" spans="2:9" ht="12.75">
      <c r="B161" s="23" t="s">
        <v>34</v>
      </c>
      <c r="C161" s="34"/>
      <c r="D161" s="25">
        <f aca="true" t="shared" si="106" ref="D161:I161">IF(D119&lt;D158,D119,D158)</f>
        <v>10556912881.60131</v>
      </c>
      <c r="E161" s="26">
        <f t="shared" si="106"/>
        <v>9395215009.146488</v>
      </c>
      <c r="F161" s="26">
        <f t="shared" si="106"/>
        <v>9231146084.181793</v>
      </c>
      <c r="G161" s="26">
        <f t="shared" si="106"/>
        <v>8728144790.530764</v>
      </c>
      <c r="H161" s="26">
        <f t="shared" si="106"/>
        <v>8670772966.869965</v>
      </c>
      <c r="I161" s="26">
        <f t="shared" si="106"/>
        <v>8792856826.439795</v>
      </c>
    </row>
    <row r="162" ht="12.75">
      <c r="B162" s="44" t="s">
        <v>33</v>
      </c>
    </row>
    <row r="164" ht="12.75">
      <c r="B164" s="4" t="s">
        <v>77</v>
      </c>
    </row>
    <row r="165" spans="2:9" ht="12.75">
      <c r="B165" s="8" t="s">
        <v>29</v>
      </c>
      <c r="C165" s="9"/>
      <c r="D165" s="27">
        <v>42736</v>
      </c>
      <c r="E165" s="28">
        <v>42767</v>
      </c>
      <c r="F165" s="28">
        <v>42795</v>
      </c>
      <c r="G165" s="28">
        <v>42826</v>
      </c>
      <c r="H165" s="28">
        <v>42856</v>
      </c>
      <c r="I165" s="28">
        <v>42887</v>
      </c>
    </row>
    <row r="166" spans="2:9" ht="12.75">
      <c r="B166" s="5">
        <v>1</v>
      </c>
      <c r="C166" s="12" t="s">
        <v>0</v>
      </c>
      <c r="D166" s="13">
        <f aca="true" t="shared" si="107" ref="D166:D194">_xlfn.IFERROR(D124/D$158*D$161-D85/D$119*D$161,0)</f>
        <v>86536170.84771557</v>
      </c>
      <c r="E166" s="14">
        <f aca="true" t="shared" si="108" ref="E166:I175">_xlfn.IFERROR(E124/E$158*E$161-E85/E$119*E$161,0)</f>
        <v>76774734.90291698</v>
      </c>
      <c r="F166" s="14">
        <f t="shared" si="108"/>
        <v>103862677.45193006</v>
      </c>
      <c r="G166" s="14">
        <f t="shared" si="108"/>
        <v>100639792.37443954</v>
      </c>
      <c r="H166" s="14">
        <f t="shared" si="108"/>
        <v>76262013.3475935</v>
      </c>
      <c r="I166" s="14">
        <f t="shared" si="108"/>
        <v>50516993.823755704</v>
      </c>
    </row>
    <row r="167" spans="2:9" ht="12.75">
      <c r="B167" s="6">
        <v>2</v>
      </c>
      <c r="C167" s="15" t="s">
        <v>1</v>
      </c>
      <c r="D167" s="16">
        <f t="shared" si="107"/>
        <v>16487556.68611471</v>
      </c>
      <c r="E167" s="17">
        <f t="shared" si="108"/>
        <v>16385109.29144261</v>
      </c>
      <c r="F167" s="17">
        <f t="shared" si="108"/>
        <v>16188997.087530272</v>
      </c>
      <c r="G167" s="17">
        <f t="shared" si="108"/>
        <v>11899296.767427132</v>
      </c>
      <c r="H167" s="17">
        <f t="shared" si="108"/>
        <v>13170644.529393736</v>
      </c>
      <c r="I167" s="17">
        <f t="shared" si="108"/>
        <v>13400959.799087336</v>
      </c>
    </row>
    <row r="168" spans="2:9" ht="12.75">
      <c r="B168" s="6">
        <v>3</v>
      </c>
      <c r="C168" s="15" t="s">
        <v>2</v>
      </c>
      <c r="D168" s="16">
        <f t="shared" si="107"/>
        <v>53537955.56649606</v>
      </c>
      <c r="E168" s="17">
        <f t="shared" si="108"/>
        <v>52750791.57018604</v>
      </c>
      <c r="F168" s="17">
        <f t="shared" si="108"/>
        <v>52241399.575353496</v>
      </c>
      <c r="G168" s="17">
        <f t="shared" si="108"/>
        <v>50138496.58429678</v>
      </c>
      <c r="H168" s="17">
        <f t="shared" si="108"/>
        <v>57519599.06392139</v>
      </c>
      <c r="I168" s="17">
        <f t="shared" si="108"/>
        <v>56338596.99369936</v>
      </c>
    </row>
    <row r="169" spans="2:9" ht="12.75">
      <c r="B169" s="6">
        <v>4</v>
      </c>
      <c r="C169" s="15" t="s">
        <v>3</v>
      </c>
      <c r="D169" s="16">
        <f t="shared" si="107"/>
        <v>-17193355.608230054</v>
      </c>
      <c r="E169" s="17">
        <f t="shared" si="108"/>
        <v>-17131773.116704363</v>
      </c>
      <c r="F169" s="17">
        <f t="shared" si="108"/>
        <v>-14989725.493235737</v>
      </c>
      <c r="G169" s="17">
        <f t="shared" si="108"/>
        <v>-15949039.906774668</v>
      </c>
      <c r="H169" s="17">
        <f t="shared" si="108"/>
        <v>-14415108.952027043</v>
      </c>
      <c r="I169" s="17">
        <f t="shared" si="108"/>
        <v>-15798954.224952903</v>
      </c>
    </row>
    <row r="170" spans="2:9" ht="12.75">
      <c r="B170" s="6">
        <v>5</v>
      </c>
      <c r="C170" s="15" t="s">
        <v>27</v>
      </c>
      <c r="D170" s="16">
        <f t="shared" si="107"/>
        <v>-7634505375.548528</v>
      </c>
      <c r="E170" s="17">
        <f t="shared" si="108"/>
        <v>-5604494270.980574</v>
      </c>
      <c r="F170" s="17">
        <f t="shared" si="108"/>
        <v>-5467850563.635087</v>
      </c>
      <c r="G170" s="17">
        <f t="shared" si="108"/>
        <v>-5351726792.736694</v>
      </c>
      <c r="H170" s="17">
        <f t="shared" si="108"/>
        <v>-5322747746.897956</v>
      </c>
      <c r="I170" s="17">
        <f t="shared" si="108"/>
        <v>-5603623697.531082</v>
      </c>
    </row>
    <row r="171" spans="2:9" ht="12.75">
      <c r="B171" s="6">
        <v>6</v>
      </c>
      <c r="C171" s="15" t="s">
        <v>58</v>
      </c>
      <c r="D171" s="16">
        <f t="shared" si="107"/>
        <v>-5647639.64039903</v>
      </c>
      <c r="E171" s="17">
        <f t="shared" si="108"/>
        <v>-4443378.4700326165</v>
      </c>
      <c r="F171" s="17">
        <f t="shared" si="108"/>
        <v>-4427996.75203707</v>
      </c>
      <c r="G171" s="17">
        <f t="shared" si="108"/>
        <v>-4413745.277546077</v>
      </c>
      <c r="H171" s="17">
        <f t="shared" si="108"/>
        <v>-4577323.529462151</v>
      </c>
      <c r="I171" s="17">
        <f t="shared" si="108"/>
        <v>-4246855.113961395</v>
      </c>
    </row>
    <row r="172" spans="2:9" ht="12.75">
      <c r="B172" s="6">
        <v>7</v>
      </c>
      <c r="C172" s="15" t="s">
        <v>4</v>
      </c>
      <c r="D172" s="16">
        <f t="shared" si="107"/>
        <v>-26885983.272969764</v>
      </c>
      <c r="E172" s="17">
        <f t="shared" si="108"/>
        <v>-71976045.65196726</v>
      </c>
      <c r="F172" s="17">
        <f t="shared" si="108"/>
        <v>-67501496.696264</v>
      </c>
      <c r="G172" s="17">
        <f t="shared" si="108"/>
        <v>-48509267.41024627</v>
      </c>
      <c r="H172" s="17">
        <f t="shared" si="108"/>
        <v>-57428357.11842179</v>
      </c>
      <c r="I172" s="17">
        <f t="shared" si="108"/>
        <v>-54942652.66305292</v>
      </c>
    </row>
    <row r="173" spans="2:9" ht="12.75">
      <c r="B173" s="6">
        <v>8</v>
      </c>
      <c r="C173" s="15" t="s">
        <v>5</v>
      </c>
      <c r="D173" s="16">
        <f t="shared" si="107"/>
        <v>347807655.57613814</v>
      </c>
      <c r="E173" s="17">
        <f t="shared" si="108"/>
        <v>-1025857608.1243991</v>
      </c>
      <c r="F173" s="17">
        <f t="shared" si="108"/>
        <v>-1021012164.109253</v>
      </c>
      <c r="G173" s="17">
        <f t="shared" si="108"/>
        <v>-856220909.6269366</v>
      </c>
      <c r="H173" s="17">
        <f t="shared" si="108"/>
        <v>-796525057.709548</v>
      </c>
      <c r="I173" s="17">
        <f t="shared" si="108"/>
        <v>-732293411.4511746</v>
      </c>
    </row>
    <row r="174" spans="2:9" ht="12.75">
      <c r="B174" s="6">
        <v>9</v>
      </c>
      <c r="C174" s="15" t="s">
        <v>6</v>
      </c>
      <c r="D174" s="16">
        <f t="shared" si="107"/>
        <v>29727224.60160161</v>
      </c>
      <c r="E174" s="17">
        <f t="shared" si="108"/>
        <v>-107039117.41502541</v>
      </c>
      <c r="F174" s="17">
        <f t="shared" si="108"/>
        <v>-113102560.67299017</v>
      </c>
      <c r="G174" s="17">
        <f t="shared" si="108"/>
        <v>-85634856.37310708</v>
      </c>
      <c r="H174" s="17">
        <f t="shared" si="108"/>
        <v>-77806936.14685576</v>
      </c>
      <c r="I174" s="17">
        <f t="shared" si="108"/>
        <v>-71787124.83203487</v>
      </c>
    </row>
    <row r="175" spans="2:9" ht="12.75">
      <c r="B175" s="6">
        <v>10</v>
      </c>
      <c r="C175" s="15" t="s">
        <v>7</v>
      </c>
      <c r="D175" s="16">
        <f t="shared" si="107"/>
        <v>7210014366.193692</v>
      </c>
      <c r="E175" s="17">
        <f t="shared" si="108"/>
        <v>6609574985.148106</v>
      </c>
      <c r="F175" s="17">
        <f t="shared" si="108"/>
        <v>6699315171.194811</v>
      </c>
      <c r="G175" s="17">
        <f t="shared" si="108"/>
        <v>6326627135.488203</v>
      </c>
      <c r="H175" s="17">
        <f t="shared" si="108"/>
        <v>6334745503.527872</v>
      </c>
      <c r="I175" s="17">
        <f t="shared" si="108"/>
        <v>6655500861.957294</v>
      </c>
    </row>
    <row r="176" spans="2:9" ht="12.75">
      <c r="B176" s="6">
        <v>11</v>
      </c>
      <c r="C176" s="15" t="s">
        <v>8</v>
      </c>
      <c r="D176" s="16">
        <f t="shared" si="107"/>
        <v>-767349574.311648</v>
      </c>
      <c r="E176" s="17">
        <f aca="true" t="shared" si="109" ref="E176:I185">_xlfn.IFERROR(E134/E$158*E$161-E95/E$119*E$161,0)</f>
        <v>-275657176.00760865</v>
      </c>
      <c r="F176" s="17">
        <f t="shared" si="109"/>
        <v>-243604824.15721622</v>
      </c>
      <c r="G176" s="17">
        <f t="shared" si="109"/>
        <v>-222549499.1127754</v>
      </c>
      <c r="H176" s="17">
        <f t="shared" si="109"/>
        <v>-219527360.18060786</v>
      </c>
      <c r="I176" s="17">
        <f t="shared" si="109"/>
        <v>-198437654.4784325</v>
      </c>
    </row>
    <row r="177" spans="2:9" ht="12.75">
      <c r="B177" s="6">
        <v>12</v>
      </c>
      <c r="C177" s="15" t="s">
        <v>9</v>
      </c>
      <c r="D177" s="16">
        <f t="shared" si="107"/>
        <v>-187362800.34506688</v>
      </c>
      <c r="E177" s="17">
        <f t="shared" si="109"/>
        <v>-60088349.51132154</v>
      </c>
      <c r="F177" s="17">
        <f t="shared" si="109"/>
        <v>-55846577.93120891</v>
      </c>
      <c r="G177" s="17">
        <f t="shared" si="109"/>
        <v>-55909915.008309014</v>
      </c>
      <c r="H177" s="17">
        <f t="shared" si="109"/>
        <v>-53246387.36169859</v>
      </c>
      <c r="I177" s="17">
        <f t="shared" si="109"/>
        <v>-57331786.09355823</v>
      </c>
    </row>
    <row r="178" spans="2:9" ht="12.75">
      <c r="B178" s="6">
        <v>13</v>
      </c>
      <c r="C178" s="15" t="s">
        <v>10</v>
      </c>
      <c r="D178" s="16">
        <f t="shared" si="107"/>
        <v>45624624.94826415</v>
      </c>
      <c r="E178" s="17">
        <f t="shared" si="109"/>
        <v>5855064.932026368</v>
      </c>
      <c r="F178" s="17">
        <f t="shared" si="109"/>
        <v>-10323921.711028647</v>
      </c>
      <c r="G178" s="17">
        <f t="shared" si="109"/>
        <v>-10485521.256627135</v>
      </c>
      <c r="H178" s="17">
        <f t="shared" si="109"/>
        <v>-8383595.099085141</v>
      </c>
      <c r="I178" s="17">
        <f t="shared" si="109"/>
        <v>-7297739.900556669</v>
      </c>
    </row>
    <row r="179" spans="2:9" ht="12.75">
      <c r="B179" s="6">
        <v>14</v>
      </c>
      <c r="C179" s="15" t="s">
        <v>11</v>
      </c>
      <c r="D179" s="16">
        <f t="shared" si="107"/>
        <v>3585577.557276931</v>
      </c>
      <c r="E179" s="17">
        <f t="shared" si="109"/>
        <v>2662259.1059877826</v>
      </c>
      <c r="F179" s="17">
        <f t="shared" si="109"/>
        <v>3262141.2921740734</v>
      </c>
      <c r="G179" s="17">
        <f t="shared" si="109"/>
        <v>3266956.4619107656</v>
      </c>
      <c r="H179" s="17">
        <f t="shared" si="109"/>
        <v>4483672.564618439</v>
      </c>
      <c r="I179" s="17">
        <f t="shared" si="109"/>
        <v>8492752.495539708</v>
      </c>
    </row>
    <row r="180" spans="2:9" ht="12.75">
      <c r="B180" s="6">
        <v>15</v>
      </c>
      <c r="C180" s="15" t="s">
        <v>12</v>
      </c>
      <c r="D180" s="16">
        <f t="shared" si="107"/>
        <v>50414038.43292078</v>
      </c>
      <c r="E180" s="17">
        <f t="shared" si="109"/>
        <v>45459192.31689509</v>
      </c>
      <c r="F180" s="17">
        <f t="shared" si="109"/>
        <v>48162303.414445564</v>
      </c>
      <c r="G180" s="17">
        <f t="shared" si="109"/>
        <v>46517578.72079403</v>
      </c>
      <c r="H180" s="17">
        <f t="shared" si="109"/>
        <v>53075459.3811588</v>
      </c>
      <c r="I180" s="17">
        <f t="shared" si="109"/>
        <v>49261222.084954314</v>
      </c>
    </row>
    <row r="181" spans="2:9" ht="12.75">
      <c r="B181" s="6">
        <v>16</v>
      </c>
      <c r="C181" s="15" t="s">
        <v>13</v>
      </c>
      <c r="D181" s="16">
        <f t="shared" si="107"/>
        <v>138504281.55941218</v>
      </c>
      <c r="E181" s="17">
        <f t="shared" si="109"/>
        <v>152325829.45312715</v>
      </c>
      <c r="F181" s="17">
        <f t="shared" si="109"/>
        <v>111031205.10799874</v>
      </c>
      <c r="G181" s="17">
        <f t="shared" si="109"/>
        <v>83237502.78533569</v>
      </c>
      <c r="H181" s="17">
        <f t="shared" si="109"/>
        <v>87997687.31776415</v>
      </c>
      <c r="I181" s="17">
        <f t="shared" si="109"/>
        <v>75645078.40067878</v>
      </c>
    </row>
    <row r="182" spans="2:9" ht="12.75">
      <c r="B182" s="6">
        <v>17</v>
      </c>
      <c r="C182" s="15" t="s">
        <v>14</v>
      </c>
      <c r="D182" s="16">
        <f t="shared" si="107"/>
        <v>175090861.46650887</v>
      </c>
      <c r="E182" s="17">
        <f t="shared" si="109"/>
        <v>142812485.19315815</v>
      </c>
      <c r="F182" s="17">
        <f t="shared" si="109"/>
        <v>148118265.35649028</v>
      </c>
      <c r="G182" s="17">
        <f t="shared" si="109"/>
        <v>122873024.43327127</v>
      </c>
      <c r="H182" s="17">
        <f t="shared" si="109"/>
        <v>141676365.81148607</v>
      </c>
      <c r="I182" s="17">
        <f t="shared" si="109"/>
        <v>138037192.83176237</v>
      </c>
    </row>
    <row r="183" spans="2:9" ht="12.75">
      <c r="B183" s="6">
        <v>18</v>
      </c>
      <c r="C183" s="15" t="s">
        <v>15</v>
      </c>
      <c r="D183" s="16">
        <f t="shared" si="107"/>
        <v>26324623.897391804</v>
      </c>
      <c r="E183" s="17">
        <f t="shared" si="109"/>
        <v>26839668.043800782</v>
      </c>
      <c r="F183" s="17">
        <f t="shared" si="109"/>
        <v>21689876.668374486</v>
      </c>
      <c r="G183" s="17">
        <f t="shared" si="109"/>
        <v>19604282.121043853</v>
      </c>
      <c r="H183" s="17">
        <f t="shared" si="109"/>
        <v>21685555.032135308</v>
      </c>
      <c r="I183" s="17">
        <f t="shared" si="109"/>
        <v>19314182.038126573</v>
      </c>
    </row>
    <row r="184" spans="2:9" ht="12.75">
      <c r="B184" s="6">
        <v>19</v>
      </c>
      <c r="C184" s="15" t="s">
        <v>16</v>
      </c>
      <c r="D184" s="16">
        <f t="shared" si="107"/>
        <v>22227442.738375697</v>
      </c>
      <c r="E184" s="17">
        <f t="shared" si="109"/>
        <v>24967324.40547173</v>
      </c>
      <c r="F184" s="17">
        <f t="shared" si="109"/>
        <v>17530290.367464513</v>
      </c>
      <c r="G184" s="17">
        <f t="shared" si="109"/>
        <v>18599228.093399838</v>
      </c>
      <c r="H184" s="17">
        <f t="shared" si="109"/>
        <v>19269268.333175402</v>
      </c>
      <c r="I184" s="17">
        <f t="shared" si="109"/>
        <v>17778341.675202142</v>
      </c>
    </row>
    <row r="185" spans="2:9" ht="12.75">
      <c r="B185" s="6">
        <v>20</v>
      </c>
      <c r="C185" s="15" t="s">
        <v>17</v>
      </c>
      <c r="D185" s="16">
        <f t="shared" si="107"/>
        <v>77463705.96488707</v>
      </c>
      <c r="E185" s="17">
        <f t="shared" si="109"/>
        <v>76662522.53638992</v>
      </c>
      <c r="F185" s="17">
        <f t="shared" si="109"/>
        <v>71062202.66638331</v>
      </c>
      <c r="G185" s="17">
        <f t="shared" si="109"/>
        <v>49719005.94658756</v>
      </c>
      <c r="H185" s="17">
        <f t="shared" si="109"/>
        <v>44769310.786639504</v>
      </c>
      <c r="I185" s="17">
        <f t="shared" si="109"/>
        <v>37693078.34286055</v>
      </c>
    </row>
    <row r="186" spans="2:9" ht="12.75">
      <c r="B186" s="6">
        <v>21</v>
      </c>
      <c r="C186" s="15" t="s">
        <v>18</v>
      </c>
      <c r="D186" s="16">
        <f t="shared" si="107"/>
        <v>645572594.4543297</v>
      </c>
      <c r="E186" s="17">
        <f aca="true" t="shared" si="110" ref="E186:I194">_xlfn.IFERROR(E144/E$158*E$161-E105/E$119*E$161,0)</f>
        <v>618616712.904631</v>
      </c>
      <c r="F186" s="17">
        <f t="shared" si="110"/>
        <v>571719286.6569449</v>
      </c>
      <c r="G186" s="17">
        <f t="shared" si="110"/>
        <v>535586065.8935135</v>
      </c>
      <c r="H186" s="17">
        <f t="shared" si="110"/>
        <v>543764850.4977545</v>
      </c>
      <c r="I186" s="17">
        <f t="shared" si="110"/>
        <v>492526621.0893347</v>
      </c>
    </row>
    <row r="187" spans="2:9" ht="12.75">
      <c r="B187" s="6">
        <v>22</v>
      </c>
      <c r="C187" s="15" t="s">
        <v>59</v>
      </c>
      <c r="D187" s="16">
        <f t="shared" si="107"/>
        <v>99204555.02982582</v>
      </c>
      <c r="E187" s="17">
        <f t="shared" si="110"/>
        <v>122097689.1393961</v>
      </c>
      <c r="F187" s="17">
        <f t="shared" si="110"/>
        <v>86139363.40045899</v>
      </c>
      <c r="G187" s="17">
        <f t="shared" si="110"/>
        <v>95229982.9046085</v>
      </c>
      <c r="H187" s="17">
        <f t="shared" si="110"/>
        <v>75244384.72163351</v>
      </c>
      <c r="I187" s="17">
        <f t="shared" si="110"/>
        <v>77641418.9955902</v>
      </c>
    </row>
    <row r="188" spans="2:9" ht="12.75">
      <c r="B188" s="6">
        <v>23</v>
      </c>
      <c r="C188" s="15" t="s">
        <v>19</v>
      </c>
      <c r="D188" s="16">
        <f t="shared" si="107"/>
        <v>1466201125.457523</v>
      </c>
      <c r="E188" s="17">
        <f t="shared" si="110"/>
        <v>1358334792.9349782</v>
      </c>
      <c r="F188" s="17">
        <f t="shared" si="110"/>
        <v>1225347910.9134872</v>
      </c>
      <c r="G188" s="17">
        <f t="shared" si="110"/>
        <v>1212298249.284174</v>
      </c>
      <c r="H188" s="17">
        <f t="shared" si="110"/>
        <v>1141008516.4491844</v>
      </c>
      <c r="I188" s="17">
        <f t="shared" si="110"/>
        <v>1052120514.6735613</v>
      </c>
    </row>
    <row r="189" spans="2:9" ht="12.75">
      <c r="B189" s="6">
        <v>24</v>
      </c>
      <c r="C189" s="15" t="s">
        <v>20</v>
      </c>
      <c r="D189" s="16">
        <f t="shared" si="107"/>
        <v>53091783.84690763</v>
      </c>
      <c r="E189" s="17">
        <f t="shared" si="110"/>
        <v>53807020.89569791</v>
      </c>
      <c r="F189" s="17">
        <f t="shared" si="110"/>
        <v>46114530.7683867</v>
      </c>
      <c r="G189" s="17">
        <f t="shared" si="110"/>
        <v>43356059.95549508</v>
      </c>
      <c r="H189" s="17">
        <f t="shared" si="110"/>
        <v>46689067.28397016</v>
      </c>
      <c r="I189" s="17">
        <f t="shared" si="110"/>
        <v>38870119.92245718</v>
      </c>
    </row>
    <row r="190" spans="2:9" ht="12.75">
      <c r="B190" s="6">
        <v>25</v>
      </c>
      <c r="C190" s="15" t="s">
        <v>21</v>
      </c>
      <c r="D190" s="16">
        <f t="shared" si="107"/>
        <v>-596788192.8483663</v>
      </c>
      <c r="E190" s="17">
        <f t="shared" si="110"/>
        <v>-548546151.4291253</v>
      </c>
      <c r="F190" s="17">
        <f t="shared" si="110"/>
        <v>-502883689.0728648</v>
      </c>
      <c r="G190" s="17">
        <f t="shared" si="110"/>
        <v>-460555712.3964296</v>
      </c>
      <c r="H190" s="17">
        <f t="shared" si="110"/>
        <v>-431748552.6155884</v>
      </c>
      <c r="I190" s="17">
        <f t="shared" si="110"/>
        <v>-415447324.14201784</v>
      </c>
    </row>
    <row r="191" spans="2:9" ht="12.75">
      <c r="B191" s="6">
        <v>26</v>
      </c>
      <c r="C191" s="15" t="s">
        <v>22</v>
      </c>
      <c r="D191" s="16">
        <f t="shared" si="107"/>
        <v>-27142797.52631876</v>
      </c>
      <c r="E191" s="17">
        <f t="shared" si="110"/>
        <v>-27128753.43228948</v>
      </c>
      <c r="F191" s="17">
        <f t="shared" si="110"/>
        <v>-21551117.924102746</v>
      </c>
      <c r="G191" s="17">
        <f t="shared" si="110"/>
        <v>-17707489.043997258</v>
      </c>
      <c r="H191" s="17">
        <f t="shared" si="110"/>
        <v>-13121864.883684319</v>
      </c>
      <c r="I191" s="17">
        <f t="shared" si="110"/>
        <v>-13064660.362701237</v>
      </c>
    </row>
    <row r="192" spans="2:9" ht="12.75">
      <c r="B192" s="6">
        <v>27</v>
      </c>
      <c r="C192" s="15" t="s">
        <v>23</v>
      </c>
      <c r="D192" s="16">
        <f t="shared" si="107"/>
        <v>-21615985.36533672</v>
      </c>
      <c r="E192" s="17">
        <f t="shared" si="110"/>
        <v>-23890922.4877176</v>
      </c>
      <c r="F192" s="17">
        <f t="shared" si="110"/>
        <v>-18445574.63734198</v>
      </c>
      <c r="G192" s="17">
        <f t="shared" si="110"/>
        <v>-15189513.35947743</v>
      </c>
      <c r="H192" s="17">
        <f t="shared" si="110"/>
        <v>-13997557.566814616</v>
      </c>
      <c r="I192" s="17">
        <f t="shared" si="110"/>
        <v>-15975329.745114742</v>
      </c>
    </row>
    <row r="193" spans="2:9" ht="12.75">
      <c r="B193" s="6">
        <v>28</v>
      </c>
      <c r="C193" s="15" t="s">
        <v>24</v>
      </c>
      <c r="D193" s="16">
        <f t="shared" si="107"/>
        <v>-43164145.64431806</v>
      </c>
      <c r="E193" s="17">
        <f t="shared" si="110"/>
        <v>-47192258.48104818</v>
      </c>
      <c r="F193" s="17">
        <f t="shared" si="110"/>
        <v>-43695713.18885732</v>
      </c>
      <c r="G193" s="17">
        <f t="shared" si="110"/>
        <v>-33250175.423386235</v>
      </c>
      <c r="H193" s="17">
        <f t="shared" si="110"/>
        <v>-23986795.726063523</v>
      </c>
      <c r="I193" s="17">
        <f t="shared" si="110"/>
        <v>-24553111.00431413</v>
      </c>
    </row>
    <row r="194" spans="2:9" ht="12.75">
      <c r="B194" s="6">
        <v>29</v>
      </c>
      <c r="C194" s="15" t="s">
        <v>25</v>
      </c>
      <c r="D194" s="16">
        <f t="shared" si="107"/>
        <v>-72691843.29135033</v>
      </c>
      <c r="E194" s="17">
        <f t="shared" si="110"/>
        <v>-72505485.52844557</v>
      </c>
      <c r="F194" s="17">
        <f t="shared" si="110"/>
        <v>-65601383.28305901</v>
      </c>
      <c r="G194" s="17">
        <f t="shared" si="110"/>
        <v>-41829289.30803406</v>
      </c>
      <c r="H194" s="17">
        <f t="shared" si="110"/>
        <v>-33534160.95236583</v>
      </c>
      <c r="I194" s="17">
        <f t="shared" si="110"/>
        <v>-28662154.934112594</v>
      </c>
    </row>
    <row r="195" spans="2:9" ht="12.75">
      <c r="B195" s="6">
        <v>30</v>
      </c>
      <c r="C195" s="15" t="s">
        <v>26</v>
      </c>
      <c r="D195" s="16">
        <f aca="true" t="shared" si="111" ref="D195:I195">_xlfn.IFERROR(D153/D$158*D$161-D114/D$119*D$161,0)</f>
        <v>8803088.782320028</v>
      </c>
      <c r="E195" s="17">
        <f t="shared" si="111"/>
        <v>8325887.335280472</v>
      </c>
      <c r="F195" s="17">
        <f t="shared" si="111"/>
        <v>8466760.393858178</v>
      </c>
      <c r="G195" s="17">
        <f t="shared" si="111"/>
        <v>7663940.963839405</v>
      </c>
      <c r="H195" s="17">
        <f t="shared" si="111"/>
        <v>8452214.7177303</v>
      </c>
      <c r="I195" s="17">
        <f t="shared" si="111"/>
        <v>8240222.197721966</v>
      </c>
    </row>
    <row r="196" spans="2:9" ht="12.75">
      <c r="B196" s="6">
        <v>31</v>
      </c>
      <c r="C196" s="15" t="s">
        <v>60</v>
      </c>
      <c r="D196" s="16">
        <f aca="true" t="shared" si="112" ref="D196:I196">_xlfn.IFERROR(D154/D$158*D$161-D115/D$119*D$161,0)</f>
        <v>-212055839.04239896</v>
      </c>
      <c r="E196" s="17">
        <f t="shared" si="112"/>
        <v>-274253463.969363</v>
      </c>
      <c r="F196" s="17">
        <f t="shared" si="112"/>
        <v>-289797795.51743984</v>
      </c>
      <c r="G196" s="17">
        <f t="shared" si="112"/>
        <v>-267481572.19046488</v>
      </c>
      <c r="H196" s="17">
        <f t="shared" si="112"/>
        <v>-290223380.8367143</v>
      </c>
      <c r="I196" s="17">
        <f t="shared" si="112"/>
        <v>-276607702.5843236</v>
      </c>
    </row>
    <row r="197" spans="2:9" ht="12.75">
      <c r="B197" s="6">
        <v>32</v>
      </c>
      <c r="C197" s="15" t="s">
        <v>61</v>
      </c>
      <c r="D197" s="16">
        <f aca="true" t="shared" si="113" ref="D197:I197">_xlfn.IFERROR(D155/D$158*D$161-D116/D$119*D$161,0)</f>
        <v>-360303834.653981</v>
      </c>
      <c r="E197" s="17">
        <f t="shared" si="113"/>
        <v>-444363832.91002524</v>
      </c>
      <c r="F197" s="17">
        <f t="shared" si="113"/>
        <v>-500439904.32700306</v>
      </c>
      <c r="G197" s="17">
        <f t="shared" si="113"/>
        <v>-465225213.1238146</v>
      </c>
      <c r="H197" s="17">
        <f t="shared" si="113"/>
        <v>-493701312.683381</v>
      </c>
      <c r="I197" s="17">
        <f t="shared" si="113"/>
        <v>-455076925.0205795</v>
      </c>
    </row>
    <row r="198" spans="2:9" ht="12.75">
      <c r="B198" s="6">
        <v>33</v>
      </c>
      <c r="C198" s="15" t="s">
        <v>62</v>
      </c>
      <c r="D198" s="16">
        <f aca="true" t="shared" si="114" ref="D198:I198">_xlfn.IFERROR(D156/D$158*D$161-D117/D$119*D$161,0)</f>
        <v>-584205514.5024009</v>
      </c>
      <c r="E198" s="17">
        <f t="shared" si="114"/>
        <v>-790646421.6308429</v>
      </c>
      <c r="F198" s="17">
        <f t="shared" si="114"/>
        <v>-790071075.0728029</v>
      </c>
      <c r="G198" s="17">
        <f t="shared" si="114"/>
        <v>-775506278.976142</v>
      </c>
      <c r="H198" s="17">
        <f t="shared" si="114"/>
        <v>-815801468.609692</v>
      </c>
      <c r="I198" s="17">
        <f t="shared" si="114"/>
        <v>-817709742.3578242</v>
      </c>
    </row>
    <row r="199" spans="2:9" ht="12.75">
      <c r="B199" s="7">
        <v>34</v>
      </c>
      <c r="C199" s="18" t="s">
        <v>63</v>
      </c>
      <c r="D199" s="19">
        <f aca="true" t="shared" si="115" ref="D199:I199">_xlfn.IFERROR(D157/D$158*D$161-D118/D$119*D$161,0)</f>
        <v>693647.9936077384</v>
      </c>
      <c r="E199" s="20">
        <f t="shared" si="115"/>
        <v>962939.0369976927</v>
      </c>
      <c r="F199" s="20">
        <f t="shared" si="115"/>
        <v>893701.8657027315</v>
      </c>
      <c r="G199" s="20">
        <f t="shared" si="115"/>
        <v>888191.7524234236</v>
      </c>
      <c r="H199" s="20">
        <f t="shared" si="115"/>
        <v>958853.5039302623</v>
      </c>
      <c r="I199" s="20">
        <f t="shared" si="115"/>
        <v>1478669.1181692556</v>
      </c>
    </row>
    <row r="200" spans="2:9" ht="12.75">
      <c r="B200" s="9" t="s">
        <v>28</v>
      </c>
      <c r="C200" s="35"/>
      <c r="D200" s="21">
        <f aca="true" t="shared" si="116" ref="D200:I200">SUM(D166:D199)</f>
        <v>-2.882094122469425E-06</v>
      </c>
      <c r="E200" s="22">
        <f t="shared" si="116"/>
        <v>-4.600733518600464E-07</v>
      </c>
      <c r="F200" s="22">
        <f t="shared" si="116"/>
        <v>2.3674219846725464E-06</v>
      </c>
      <c r="G200" s="22">
        <f t="shared" si="116"/>
        <v>2.5634653866291046E-07</v>
      </c>
      <c r="H200" s="22">
        <f t="shared" si="116"/>
        <v>-4.478730261325836E-06</v>
      </c>
      <c r="I200" s="22">
        <f t="shared" si="116"/>
        <v>1.4975666999816895E-06</v>
      </c>
    </row>
    <row r="201" ht="12.75">
      <c r="B201" s="52" t="s">
        <v>104</v>
      </c>
    </row>
    <row r="203" spans="2:11" ht="12.75">
      <c r="B203" s="4" t="s">
        <v>78</v>
      </c>
      <c r="C203" s="3"/>
      <c r="D203" s="3"/>
      <c r="E203" s="3"/>
      <c r="F203" s="3"/>
      <c r="G203" s="3"/>
      <c r="H203" s="3"/>
      <c r="I203" s="3"/>
      <c r="J203" s="3"/>
      <c r="K203" s="3"/>
    </row>
    <row r="204" spans="2:10" ht="12.75">
      <c r="B204" s="8" t="s">
        <v>29</v>
      </c>
      <c r="C204" s="9"/>
      <c r="D204" s="47">
        <v>42705</v>
      </c>
      <c r="E204" s="28">
        <v>42736</v>
      </c>
      <c r="F204" s="28">
        <v>42767</v>
      </c>
      <c r="G204" s="28">
        <v>42795</v>
      </c>
      <c r="H204" s="28">
        <v>42826</v>
      </c>
      <c r="I204" s="28">
        <v>42856</v>
      </c>
      <c r="J204" s="68">
        <v>42887</v>
      </c>
    </row>
    <row r="205" spans="2:10" ht="12.75">
      <c r="B205" s="5">
        <v>1</v>
      </c>
      <c r="C205" s="12" t="s">
        <v>0</v>
      </c>
      <c r="D205" s="13">
        <v>0</v>
      </c>
      <c r="E205" s="14">
        <f aca="true" t="shared" si="117" ref="E205:J205">-D85+D124-D166</f>
        <v>364278.9440534711</v>
      </c>
      <c r="F205" s="14">
        <f t="shared" si="117"/>
        <v>0</v>
      </c>
      <c r="G205" s="14">
        <f t="shared" si="117"/>
        <v>1025351.9845965207</v>
      </c>
      <c r="H205" s="14">
        <f t="shared" si="117"/>
        <v>6388828.669110313</v>
      </c>
      <c r="I205" s="14">
        <f t="shared" si="117"/>
        <v>2098304.7644187957</v>
      </c>
      <c r="J205" s="69">
        <f t="shared" si="117"/>
        <v>6227621.568994135</v>
      </c>
    </row>
    <row r="206" spans="2:10" ht="12.75">
      <c r="B206" s="6">
        <v>2</v>
      </c>
      <c r="C206" s="15" t="s">
        <v>1</v>
      </c>
      <c r="D206" s="16">
        <v>0</v>
      </c>
      <c r="E206" s="17">
        <f aca="true" t="shared" si="118" ref="E206:J206">-D86+D125-D167</f>
        <v>69405.30971966684</v>
      </c>
      <c r="F206" s="17">
        <f t="shared" si="118"/>
        <v>0</v>
      </c>
      <c r="G206" s="17">
        <f t="shared" si="118"/>
        <v>159820.83939641155</v>
      </c>
      <c r="H206" s="17">
        <f t="shared" si="118"/>
        <v>755392.7381640561</v>
      </c>
      <c r="I206" s="17">
        <f t="shared" si="118"/>
        <v>362382.59329099394</v>
      </c>
      <c r="J206" s="70">
        <f t="shared" si="118"/>
        <v>1652040.2338504605</v>
      </c>
    </row>
    <row r="207" spans="2:10" ht="12.75">
      <c r="B207" s="6">
        <v>3</v>
      </c>
      <c r="C207" s="15" t="s">
        <v>2</v>
      </c>
      <c r="D207" s="16">
        <v>0</v>
      </c>
      <c r="E207" s="17">
        <f aca="true" t="shared" si="119" ref="E207:J207">-D87+D126-D168</f>
        <v>225371.0758113563</v>
      </c>
      <c r="F207" s="17">
        <f t="shared" si="119"/>
        <v>0</v>
      </c>
      <c r="G207" s="17">
        <f t="shared" si="119"/>
        <v>515736.97161311656</v>
      </c>
      <c r="H207" s="17">
        <f t="shared" si="119"/>
        <v>3182898.7008641884</v>
      </c>
      <c r="I207" s="17">
        <f t="shared" si="119"/>
        <v>1582618.1799473017</v>
      </c>
      <c r="J207" s="70">
        <f t="shared" si="119"/>
        <v>6945295.736102171</v>
      </c>
    </row>
    <row r="208" spans="2:10" ht="12.75">
      <c r="B208" s="6">
        <v>4</v>
      </c>
      <c r="C208" s="15" t="s">
        <v>3</v>
      </c>
      <c r="D208" s="16">
        <v>0</v>
      </c>
      <c r="E208" s="17">
        <f aca="true" t="shared" si="120" ref="E208:J208">-D88+D127-D169</f>
        <v>0</v>
      </c>
      <c r="F208" s="17">
        <f t="shared" si="120"/>
        <v>-2050.747918713838</v>
      </c>
      <c r="G208" s="17">
        <f t="shared" si="120"/>
        <v>0</v>
      </c>
      <c r="H208" s="17">
        <f t="shared" si="120"/>
        <v>0</v>
      </c>
      <c r="I208" s="17">
        <f t="shared" si="120"/>
        <v>0</v>
      </c>
      <c r="J208" s="70">
        <f t="shared" si="120"/>
        <v>0</v>
      </c>
    </row>
    <row r="209" spans="2:10" ht="12.75">
      <c r="B209" s="6">
        <v>5</v>
      </c>
      <c r="C209" s="15" t="s">
        <v>27</v>
      </c>
      <c r="D209" s="16">
        <v>0</v>
      </c>
      <c r="E209" s="17">
        <f aca="true" t="shared" si="121" ref="E209:J209">-D89+D128-D170</f>
        <v>0</v>
      </c>
      <c r="F209" s="17">
        <f t="shared" si="121"/>
        <v>-670882.3939800262</v>
      </c>
      <c r="G209" s="17">
        <f t="shared" si="121"/>
        <v>0</v>
      </c>
      <c r="H209" s="17">
        <f t="shared" si="121"/>
        <v>0</v>
      </c>
      <c r="I209" s="17">
        <f t="shared" si="121"/>
        <v>0</v>
      </c>
      <c r="J209" s="70">
        <f t="shared" si="121"/>
        <v>0</v>
      </c>
    </row>
    <row r="210" spans="2:10" ht="12.75">
      <c r="B210" s="6">
        <v>6</v>
      </c>
      <c r="C210" s="15" t="s">
        <v>58</v>
      </c>
      <c r="D210" s="16">
        <v>0</v>
      </c>
      <c r="E210" s="17">
        <f aca="true" t="shared" si="122" ref="E210:J210">-D90+D129-D171</f>
        <v>0</v>
      </c>
      <c r="F210" s="17">
        <f t="shared" si="122"/>
        <v>-531.8917713547125</v>
      </c>
      <c r="G210" s="17">
        <f t="shared" si="122"/>
        <v>0</v>
      </c>
      <c r="H210" s="17">
        <f t="shared" si="122"/>
        <v>0</v>
      </c>
      <c r="I210" s="17">
        <f t="shared" si="122"/>
        <v>0</v>
      </c>
      <c r="J210" s="70">
        <f t="shared" si="122"/>
        <v>0</v>
      </c>
    </row>
    <row r="211" spans="2:10" ht="12.75">
      <c r="B211" s="6">
        <v>7</v>
      </c>
      <c r="C211" s="15" t="s">
        <v>4</v>
      </c>
      <c r="D211" s="16">
        <v>0</v>
      </c>
      <c r="E211" s="17">
        <f aca="true" t="shared" si="123" ref="E211:J211">-D91+D130-D172</f>
        <v>0</v>
      </c>
      <c r="F211" s="17">
        <f t="shared" si="123"/>
        <v>-8615.846404969692</v>
      </c>
      <c r="G211" s="17">
        <f t="shared" si="123"/>
        <v>0</v>
      </c>
      <c r="H211" s="17">
        <f t="shared" si="123"/>
        <v>0</v>
      </c>
      <c r="I211" s="17">
        <f t="shared" si="123"/>
        <v>0</v>
      </c>
      <c r="J211" s="70">
        <f t="shared" si="123"/>
        <v>0</v>
      </c>
    </row>
    <row r="212" spans="2:10" ht="12.75">
      <c r="B212" s="6">
        <v>8</v>
      </c>
      <c r="C212" s="15" t="s">
        <v>5</v>
      </c>
      <c r="D212" s="16">
        <v>0</v>
      </c>
      <c r="E212" s="17">
        <f aca="true" t="shared" si="124" ref="E212:J212">-D92+D131-D173</f>
        <v>1464116.1524231434</v>
      </c>
      <c r="F212" s="17">
        <f t="shared" si="124"/>
        <v>-122799.62736070156</v>
      </c>
      <c r="G212" s="17">
        <f t="shared" si="124"/>
        <v>0</v>
      </c>
      <c r="H212" s="17">
        <f t="shared" si="124"/>
        <v>0</v>
      </c>
      <c r="I212" s="17">
        <f t="shared" si="124"/>
        <v>0</v>
      </c>
      <c r="J212" s="70">
        <f t="shared" si="124"/>
        <v>0</v>
      </c>
    </row>
    <row r="213" spans="2:10" ht="12.75">
      <c r="B213" s="6">
        <v>9</v>
      </c>
      <c r="C213" s="15" t="s">
        <v>6</v>
      </c>
      <c r="D213" s="16">
        <v>0</v>
      </c>
      <c r="E213" s="17">
        <f aca="true" t="shared" si="125" ref="E213:J213">-D93+D132-D174</f>
        <v>125138.4465181455</v>
      </c>
      <c r="F213" s="17">
        <f t="shared" si="125"/>
        <v>-12813.048933401704</v>
      </c>
      <c r="G213" s="17">
        <f t="shared" si="125"/>
        <v>0</v>
      </c>
      <c r="H213" s="17">
        <f t="shared" si="125"/>
        <v>0</v>
      </c>
      <c r="I213" s="17">
        <f t="shared" si="125"/>
        <v>0</v>
      </c>
      <c r="J213" s="70">
        <f t="shared" si="125"/>
        <v>0</v>
      </c>
    </row>
    <row r="214" spans="2:10" ht="12.75">
      <c r="B214" s="6">
        <v>10</v>
      </c>
      <c r="C214" s="15" t="s">
        <v>7</v>
      </c>
      <c r="D214" s="16">
        <v>0</v>
      </c>
      <c r="E214" s="17">
        <f aca="true" t="shared" si="126" ref="E214:J214">-D94+D133-D175</f>
        <v>30350966.470996857</v>
      </c>
      <c r="F214" s="17">
        <f t="shared" si="126"/>
        <v>0</v>
      </c>
      <c r="G214" s="17">
        <f t="shared" si="126"/>
        <v>66136905.717660904</v>
      </c>
      <c r="H214" s="17">
        <f t="shared" si="126"/>
        <v>401627784.2823143</v>
      </c>
      <c r="I214" s="17">
        <f t="shared" si="126"/>
        <v>174296823.38504124</v>
      </c>
      <c r="J214" s="70">
        <f t="shared" si="126"/>
        <v>820475202.1663904</v>
      </c>
    </row>
    <row r="215" spans="2:10" ht="12.75">
      <c r="B215" s="6">
        <v>11</v>
      </c>
      <c r="C215" s="15" t="s">
        <v>8</v>
      </c>
      <c r="D215" s="16">
        <v>0</v>
      </c>
      <c r="E215" s="17">
        <f aca="true" t="shared" si="127" ref="E215:J215">-D95+D134-D176</f>
        <v>0</v>
      </c>
      <c r="F215" s="17">
        <f t="shared" si="127"/>
        <v>-32997.365545630455</v>
      </c>
      <c r="G215" s="17">
        <f t="shared" si="127"/>
        <v>0</v>
      </c>
      <c r="H215" s="17">
        <f t="shared" si="127"/>
        <v>0</v>
      </c>
      <c r="I215" s="17">
        <f t="shared" si="127"/>
        <v>0</v>
      </c>
      <c r="J215" s="70">
        <f t="shared" si="127"/>
        <v>0</v>
      </c>
    </row>
    <row r="216" spans="2:10" ht="12.75">
      <c r="B216" s="6">
        <v>12</v>
      </c>
      <c r="C216" s="15" t="s">
        <v>9</v>
      </c>
      <c r="D216" s="16">
        <v>0</v>
      </c>
      <c r="E216" s="17">
        <f aca="true" t="shared" si="128" ref="E216:J216">-D96+D135-D177</f>
        <v>0</v>
      </c>
      <c r="F216" s="17">
        <f t="shared" si="128"/>
        <v>-7192.837358981371</v>
      </c>
      <c r="G216" s="17">
        <f t="shared" si="128"/>
        <v>0</v>
      </c>
      <c r="H216" s="17">
        <f t="shared" si="128"/>
        <v>0</v>
      </c>
      <c r="I216" s="17">
        <f t="shared" si="128"/>
        <v>0</v>
      </c>
      <c r="J216" s="70">
        <f t="shared" si="128"/>
        <v>0</v>
      </c>
    </row>
    <row r="217" spans="2:10" ht="12.75">
      <c r="B217" s="6">
        <v>13</v>
      </c>
      <c r="C217" s="15" t="s">
        <v>10</v>
      </c>
      <c r="D217" s="16">
        <v>0</v>
      </c>
      <c r="E217" s="17">
        <f aca="true" t="shared" si="129" ref="E217:J217">-D97+D136-D178</f>
        <v>192059.45948588103</v>
      </c>
      <c r="F217" s="17">
        <f t="shared" si="129"/>
        <v>0</v>
      </c>
      <c r="G217" s="17">
        <f t="shared" si="129"/>
        <v>0</v>
      </c>
      <c r="H217" s="17">
        <f t="shared" si="129"/>
        <v>0</v>
      </c>
      <c r="I217" s="17">
        <f t="shared" si="129"/>
        <v>0</v>
      </c>
      <c r="J217" s="70">
        <f t="shared" si="129"/>
        <v>0</v>
      </c>
    </row>
    <row r="218" spans="2:10" ht="12.75">
      <c r="B218" s="6">
        <v>14</v>
      </c>
      <c r="C218" s="15" t="s">
        <v>11</v>
      </c>
      <c r="D218" s="16">
        <v>0</v>
      </c>
      <c r="E218" s="17">
        <f aca="true" t="shared" si="130" ref="E218:J218">-D98+D137-D179</f>
        <v>15093.69311805116</v>
      </c>
      <c r="F218" s="17">
        <f t="shared" si="130"/>
        <v>0</v>
      </c>
      <c r="G218" s="17">
        <f t="shared" si="130"/>
        <v>32204.47546726279</v>
      </c>
      <c r="H218" s="17">
        <f t="shared" si="130"/>
        <v>207393.36411719164</v>
      </c>
      <c r="I218" s="17">
        <f t="shared" si="130"/>
        <v>123365.63239619229</v>
      </c>
      <c r="J218" s="70">
        <f t="shared" si="130"/>
        <v>1046967.4582354184</v>
      </c>
    </row>
    <row r="219" spans="2:10" ht="12.75">
      <c r="B219" s="6">
        <v>15</v>
      </c>
      <c r="C219" s="15" t="s">
        <v>12</v>
      </c>
      <c r="D219" s="16">
        <v>0</v>
      </c>
      <c r="E219" s="17">
        <f aca="true" t="shared" si="131" ref="E219:J219">-D99+D138-D180</f>
        <v>212220.76856316626</v>
      </c>
      <c r="F219" s="17">
        <f t="shared" si="131"/>
        <v>0</v>
      </c>
      <c r="G219" s="17">
        <f t="shared" si="131"/>
        <v>475467.3632556498</v>
      </c>
      <c r="H219" s="17">
        <f t="shared" si="131"/>
        <v>2953035.1120287627</v>
      </c>
      <c r="I219" s="17">
        <f t="shared" si="131"/>
        <v>1460340.2717103362</v>
      </c>
      <c r="J219" s="70">
        <f t="shared" si="131"/>
        <v>6072812.848713249</v>
      </c>
    </row>
    <row r="220" spans="2:10" ht="12.75">
      <c r="B220" s="6">
        <v>16</v>
      </c>
      <c r="C220" s="15" t="s">
        <v>13</v>
      </c>
      <c r="D220" s="16">
        <v>0</v>
      </c>
      <c r="E220" s="17">
        <f aca="true" t="shared" si="132" ref="E220:J220">-D100+D139-D181</f>
        <v>583041.6684618294</v>
      </c>
      <c r="F220" s="17">
        <f t="shared" si="132"/>
        <v>0</v>
      </c>
      <c r="G220" s="17">
        <f t="shared" si="132"/>
        <v>1096121.0446584076</v>
      </c>
      <c r="H220" s="17">
        <f t="shared" si="132"/>
        <v>5284094.209589869</v>
      </c>
      <c r="I220" s="17">
        <f t="shared" si="132"/>
        <v>2421204.9807170033</v>
      </c>
      <c r="J220" s="70">
        <f t="shared" si="132"/>
        <v>9325355.413662583</v>
      </c>
    </row>
    <row r="221" spans="2:10" ht="12.75">
      <c r="B221" s="6">
        <v>17</v>
      </c>
      <c r="C221" s="15" t="s">
        <v>14</v>
      </c>
      <c r="D221" s="16">
        <v>0</v>
      </c>
      <c r="E221" s="17">
        <f aca="true" t="shared" si="133" ref="E221:J221">-D101+D140-D182</f>
        <v>737054.9621461332</v>
      </c>
      <c r="F221" s="17">
        <f t="shared" si="133"/>
        <v>0</v>
      </c>
      <c r="G221" s="17">
        <f t="shared" si="133"/>
        <v>1462251.5138660967</v>
      </c>
      <c r="H221" s="17">
        <f t="shared" si="133"/>
        <v>7800241.66026552</v>
      </c>
      <c r="I221" s="17">
        <f t="shared" si="133"/>
        <v>3898142.474062562</v>
      </c>
      <c r="J221" s="70">
        <f t="shared" si="133"/>
        <v>17016915.18702835</v>
      </c>
    </row>
    <row r="222" spans="2:10" ht="12.75">
      <c r="B222" s="6">
        <v>18</v>
      </c>
      <c r="C222" s="15" t="s">
        <v>15</v>
      </c>
      <c r="D222" s="16">
        <v>0</v>
      </c>
      <c r="E222" s="17">
        <f aca="true" t="shared" si="134" ref="E222:J222">-D102+D141-D183</f>
        <v>110815.00489341468</v>
      </c>
      <c r="F222" s="17">
        <f t="shared" si="134"/>
        <v>0</v>
      </c>
      <c r="G222" s="17">
        <f t="shared" si="134"/>
        <v>214126.56243013218</v>
      </c>
      <c r="H222" s="17">
        <f t="shared" si="134"/>
        <v>1244521.6419590153</v>
      </c>
      <c r="I222" s="17">
        <f t="shared" si="134"/>
        <v>596665.3835324086</v>
      </c>
      <c r="J222" s="70">
        <f t="shared" si="134"/>
        <v>2381008.9940774255</v>
      </c>
    </row>
    <row r="223" spans="2:10" ht="12.75">
      <c r="B223" s="6">
        <v>19</v>
      </c>
      <c r="C223" s="15" t="s">
        <v>16</v>
      </c>
      <c r="D223" s="16">
        <v>0</v>
      </c>
      <c r="E223" s="17">
        <f aca="true" t="shared" si="135" ref="E223:J223">-D103+D142-D184</f>
        <v>93567.68725061417</v>
      </c>
      <c r="F223" s="17">
        <f t="shared" si="135"/>
        <v>0</v>
      </c>
      <c r="G223" s="17">
        <f t="shared" si="135"/>
        <v>173062.34019580483</v>
      </c>
      <c r="H223" s="17">
        <f t="shared" si="135"/>
        <v>1180718.668658685</v>
      </c>
      <c r="I223" s="17">
        <f t="shared" si="135"/>
        <v>530182.6659896635</v>
      </c>
      <c r="J223" s="70">
        <f t="shared" si="135"/>
        <v>2191674.042673763</v>
      </c>
    </row>
    <row r="224" spans="2:10" ht="12.75">
      <c r="B224" s="6">
        <v>20</v>
      </c>
      <c r="C224" s="15" t="s">
        <v>17</v>
      </c>
      <c r="D224" s="16">
        <v>0</v>
      </c>
      <c r="E224" s="17">
        <f aca="true" t="shared" si="136" ref="E224:J224">-D104+D143-D185</f>
        <v>326087.8859663904</v>
      </c>
      <c r="F224" s="17">
        <f t="shared" si="136"/>
        <v>0</v>
      </c>
      <c r="G224" s="17">
        <f t="shared" si="136"/>
        <v>701539.4973569661</v>
      </c>
      <c r="H224" s="17">
        <f t="shared" si="136"/>
        <v>3156268.540473461</v>
      </c>
      <c r="I224" s="17">
        <f t="shared" si="136"/>
        <v>1231801.4434681311</v>
      </c>
      <c r="J224" s="70">
        <f t="shared" si="136"/>
        <v>4646718.063009478</v>
      </c>
    </row>
    <row r="225" spans="2:10" ht="12.75">
      <c r="B225" s="6">
        <v>21</v>
      </c>
      <c r="C225" s="15" t="s">
        <v>18</v>
      </c>
      <c r="D225" s="16">
        <v>0</v>
      </c>
      <c r="E225" s="17">
        <f aca="true" t="shared" si="137" ref="E225:J225">-D105+D144-D186</f>
        <v>2717574.636293173</v>
      </c>
      <c r="F225" s="17">
        <f t="shared" si="137"/>
        <v>0</v>
      </c>
      <c r="G225" s="17">
        <f t="shared" si="137"/>
        <v>5644120.867932677</v>
      </c>
      <c r="H225" s="17">
        <f t="shared" si="137"/>
        <v>34000145.785530746</v>
      </c>
      <c r="I225" s="17">
        <f t="shared" si="137"/>
        <v>14961372.332545638</v>
      </c>
      <c r="J225" s="70">
        <f t="shared" si="137"/>
        <v>60717575.940897584</v>
      </c>
    </row>
    <row r="226" spans="2:10" ht="12.75">
      <c r="B226" s="6">
        <v>22</v>
      </c>
      <c r="C226" s="15" t="s">
        <v>59</v>
      </c>
      <c r="D226" s="16">
        <v>0</v>
      </c>
      <c r="E226" s="17">
        <f aca="true" t="shared" si="138" ref="E226:J226">-D106+D145-D187</f>
        <v>417607.2294110954</v>
      </c>
      <c r="F226" s="17">
        <f t="shared" si="138"/>
        <v>0</v>
      </c>
      <c r="G226" s="17">
        <f t="shared" si="138"/>
        <v>850384.0781056136</v>
      </c>
      <c r="H226" s="17">
        <f t="shared" si="138"/>
        <v>6045402.425674826</v>
      </c>
      <c r="I226" s="17">
        <f t="shared" si="138"/>
        <v>2070305.3070149124</v>
      </c>
      <c r="J226" s="70">
        <f t="shared" si="138"/>
        <v>9571459.799669862</v>
      </c>
    </row>
    <row r="227" spans="2:10" ht="12.75">
      <c r="B227" s="6">
        <v>23</v>
      </c>
      <c r="C227" s="15" t="s">
        <v>19</v>
      </c>
      <c r="D227" s="16">
        <v>0</v>
      </c>
      <c r="E227" s="17">
        <f aca="true" t="shared" si="139" ref="E227:J227">-D107+D146-D188</f>
        <v>6172057.216300964</v>
      </c>
      <c r="F227" s="17">
        <f t="shared" si="139"/>
        <v>0</v>
      </c>
      <c r="G227" s="17">
        <f t="shared" si="139"/>
        <v>12096866.199678183</v>
      </c>
      <c r="H227" s="17">
        <f t="shared" si="139"/>
        <v>76959278.51005864</v>
      </c>
      <c r="I227" s="17">
        <f t="shared" si="139"/>
        <v>31394183.04359913</v>
      </c>
      <c r="J227" s="70">
        <f t="shared" si="139"/>
        <v>129703054.64378381</v>
      </c>
    </row>
    <row r="228" spans="2:10" ht="12.75">
      <c r="B228" s="6">
        <v>24</v>
      </c>
      <c r="C228" s="15" t="s">
        <v>20</v>
      </c>
      <c r="D228" s="16">
        <v>0</v>
      </c>
      <c r="E228" s="17">
        <f aca="true" t="shared" si="140" ref="E228:J228">-D108+D147-D189</f>
        <v>223492.89052437246</v>
      </c>
      <c r="F228" s="17">
        <f t="shared" si="140"/>
        <v>0</v>
      </c>
      <c r="G228" s="17">
        <f t="shared" si="140"/>
        <v>455251.36461060494</v>
      </c>
      <c r="H228" s="17">
        <f t="shared" si="140"/>
        <v>2752335.1577748656</v>
      </c>
      <c r="I228" s="17">
        <f t="shared" si="140"/>
        <v>1284622.4224595055</v>
      </c>
      <c r="J228" s="70">
        <f t="shared" si="140"/>
        <v>4791821.106042333</v>
      </c>
    </row>
    <row r="229" spans="2:10" ht="12.75">
      <c r="B229" s="6">
        <v>25</v>
      </c>
      <c r="C229" s="15" t="s">
        <v>21</v>
      </c>
      <c r="D229" s="16">
        <v>0</v>
      </c>
      <c r="E229" s="17">
        <f aca="true" t="shared" si="141" ref="E229:J229">-D109+D148-D190</f>
        <v>0</v>
      </c>
      <c r="F229" s="17">
        <f t="shared" si="141"/>
        <v>-65663.36541461945</v>
      </c>
      <c r="G229" s="17">
        <f t="shared" si="141"/>
        <v>0</v>
      </c>
      <c r="H229" s="17">
        <f t="shared" si="141"/>
        <v>0</v>
      </c>
      <c r="I229" s="17">
        <f t="shared" si="141"/>
        <v>0</v>
      </c>
      <c r="J229" s="70">
        <f t="shared" si="141"/>
        <v>0</v>
      </c>
    </row>
    <row r="230" spans="2:10" ht="12.75">
      <c r="B230" s="6">
        <v>26</v>
      </c>
      <c r="C230" s="15" t="s">
        <v>22</v>
      </c>
      <c r="D230" s="16">
        <v>0</v>
      </c>
      <c r="E230" s="17">
        <f aca="true" t="shared" si="142" ref="E230:J230">-D110+D149-D191</f>
        <v>0</v>
      </c>
      <c r="F230" s="17">
        <f t="shared" si="142"/>
        <v>-3247.4300388880074</v>
      </c>
      <c r="G230" s="17">
        <f t="shared" si="142"/>
        <v>0</v>
      </c>
      <c r="H230" s="17">
        <f t="shared" si="142"/>
        <v>0</v>
      </c>
      <c r="I230" s="17">
        <f t="shared" si="142"/>
        <v>0</v>
      </c>
      <c r="J230" s="70">
        <f t="shared" si="142"/>
        <v>0</v>
      </c>
    </row>
    <row r="231" spans="2:10" ht="12.75">
      <c r="B231" s="6">
        <v>27</v>
      </c>
      <c r="C231" s="15" t="s">
        <v>23</v>
      </c>
      <c r="D231" s="16">
        <v>0</v>
      </c>
      <c r="E231" s="17">
        <f aca="true" t="shared" si="143" ref="E231:J231">-D111+D150-D192</f>
        <v>0</v>
      </c>
      <c r="F231" s="17">
        <f t="shared" si="143"/>
        <v>-2859.847561262548</v>
      </c>
      <c r="G231" s="17">
        <f t="shared" si="143"/>
        <v>0</v>
      </c>
      <c r="H231" s="17">
        <f t="shared" si="143"/>
        <v>0</v>
      </c>
      <c r="I231" s="17">
        <f t="shared" si="143"/>
        <v>0</v>
      </c>
      <c r="J231" s="70">
        <f t="shared" si="143"/>
        <v>0</v>
      </c>
    </row>
    <row r="232" spans="2:10" ht="12.75">
      <c r="B232" s="6">
        <v>28</v>
      </c>
      <c r="C232" s="15" t="s">
        <v>24</v>
      </c>
      <c r="D232" s="16">
        <v>0</v>
      </c>
      <c r="E232" s="17">
        <f aca="true" t="shared" si="144" ref="E232:J232">-D112+D151-D193</f>
        <v>0</v>
      </c>
      <c r="F232" s="17">
        <f t="shared" si="144"/>
        <v>-5649.119049161673</v>
      </c>
      <c r="G232" s="17">
        <f t="shared" si="144"/>
        <v>0</v>
      </c>
      <c r="H232" s="17">
        <f t="shared" si="144"/>
        <v>0</v>
      </c>
      <c r="I232" s="17">
        <f t="shared" si="144"/>
        <v>0</v>
      </c>
      <c r="J232" s="70">
        <f t="shared" si="144"/>
        <v>0</v>
      </c>
    </row>
    <row r="233" spans="2:10" ht="12.75">
      <c r="B233" s="6">
        <v>29</v>
      </c>
      <c r="C233" s="15" t="s">
        <v>25</v>
      </c>
      <c r="D233" s="16">
        <v>0</v>
      </c>
      <c r="E233" s="17">
        <f aca="true" t="shared" si="145" ref="E233:J233">-D113+D152-D194</f>
        <v>0</v>
      </c>
      <c r="F233" s="17">
        <f t="shared" si="145"/>
        <v>-8679.222665980458</v>
      </c>
      <c r="G233" s="17">
        <f t="shared" si="145"/>
        <v>0</v>
      </c>
      <c r="H233" s="17">
        <f t="shared" si="145"/>
        <v>0</v>
      </c>
      <c r="I233" s="17">
        <f t="shared" si="145"/>
        <v>0</v>
      </c>
      <c r="J233" s="70">
        <f t="shared" si="145"/>
        <v>0</v>
      </c>
    </row>
    <row r="234" spans="2:10" ht="12.75">
      <c r="B234" s="6">
        <v>30</v>
      </c>
      <c r="C234" s="15" t="s">
        <v>26</v>
      </c>
      <c r="D234" s="16">
        <v>0</v>
      </c>
      <c r="E234" s="17">
        <f aca="true" t="shared" si="146" ref="E234:J234">-D114+D153-D195</f>
        <v>37057.104036597535</v>
      </c>
      <c r="F234" s="17">
        <f t="shared" si="146"/>
        <v>0</v>
      </c>
      <c r="G234" s="17">
        <f t="shared" si="146"/>
        <v>83585.45904965326</v>
      </c>
      <c r="H234" s="17">
        <f t="shared" si="146"/>
        <v>486523.3183905287</v>
      </c>
      <c r="I234" s="17">
        <f t="shared" si="146"/>
        <v>232557.75232773647</v>
      </c>
      <c r="J234" s="70">
        <f t="shared" si="146"/>
        <v>1015836.090145681</v>
      </c>
    </row>
    <row r="235" spans="2:10" ht="12.75">
      <c r="B235" s="6">
        <v>31</v>
      </c>
      <c r="C235" s="15" t="s">
        <v>60</v>
      </c>
      <c r="D235" s="16">
        <v>0</v>
      </c>
      <c r="E235" s="17">
        <f aca="true" t="shared" si="147" ref="E235:J235">-D115+D154-D196</f>
        <v>0</v>
      </c>
      <c r="F235" s="17">
        <f t="shared" si="147"/>
        <v>-32829.33509594202</v>
      </c>
      <c r="G235" s="17">
        <f t="shared" si="147"/>
        <v>0</v>
      </c>
      <c r="H235" s="17">
        <f t="shared" si="147"/>
        <v>0</v>
      </c>
      <c r="I235" s="17">
        <f t="shared" si="147"/>
        <v>0</v>
      </c>
      <c r="J235" s="70">
        <f t="shared" si="147"/>
        <v>0</v>
      </c>
    </row>
    <row r="236" spans="2:10" ht="12.75">
      <c r="B236" s="6">
        <v>32</v>
      </c>
      <c r="C236" s="15" t="s">
        <v>61</v>
      </c>
      <c r="D236" s="16">
        <v>0</v>
      </c>
      <c r="E236" s="17">
        <f aca="true" t="shared" si="148" ref="E236:J236">-D116+D155-D197</f>
        <v>0</v>
      </c>
      <c r="F236" s="17">
        <f t="shared" si="148"/>
        <v>-53192.28776174784</v>
      </c>
      <c r="G236" s="17">
        <f t="shared" si="148"/>
        <v>0</v>
      </c>
      <c r="H236" s="17">
        <f t="shared" si="148"/>
        <v>0</v>
      </c>
      <c r="I236" s="17">
        <f t="shared" si="148"/>
        <v>0</v>
      </c>
      <c r="J236" s="70">
        <f t="shared" si="148"/>
        <v>0</v>
      </c>
    </row>
    <row r="237" spans="2:10" ht="12.75">
      <c r="B237" s="6">
        <v>33</v>
      </c>
      <c r="C237" s="15" t="s">
        <v>62</v>
      </c>
      <c r="D237" s="16">
        <v>0</v>
      </c>
      <c r="E237" s="17">
        <f aca="true" t="shared" si="149" ref="E237:J237">-D117+D156-D198</f>
        <v>0</v>
      </c>
      <c r="F237" s="17">
        <f t="shared" si="149"/>
        <v>-94643.82306218147</v>
      </c>
      <c r="G237" s="17">
        <f t="shared" si="149"/>
        <v>0</v>
      </c>
      <c r="H237" s="17">
        <f t="shared" si="149"/>
        <v>0</v>
      </c>
      <c r="I237" s="17">
        <f t="shared" si="149"/>
        <v>0</v>
      </c>
      <c r="J237" s="70">
        <f t="shared" si="149"/>
        <v>0</v>
      </c>
    </row>
    <row r="238" spans="2:10" ht="12.75">
      <c r="B238" s="7">
        <v>34</v>
      </c>
      <c r="C238" s="18" t="s">
        <v>63</v>
      </c>
      <c r="D238" s="19">
        <v>0</v>
      </c>
      <c r="E238" s="20">
        <f aca="true" t="shared" si="150" ref="E238:J238">-D118+D157-D199</f>
        <v>2919.9507694984786</v>
      </c>
      <c r="F238" s="20">
        <f t="shared" si="150"/>
        <v>0</v>
      </c>
      <c r="G238" s="20">
        <f t="shared" si="150"/>
        <v>8822.793751489953</v>
      </c>
      <c r="H238" s="20">
        <f t="shared" si="150"/>
        <v>56384.306820085505</v>
      </c>
      <c r="I238" s="20">
        <f t="shared" si="150"/>
        <v>26382.29424269474</v>
      </c>
      <c r="J238" s="71">
        <f t="shared" si="150"/>
        <v>182287.00872113323</v>
      </c>
    </row>
    <row r="239" spans="2:10" ht="12.75">
      <c r="B239" s="9" t="s">
        <v>28</v>
      </c>
      <c r="C239" s="35"/>
      <c r="D239" s="21">
        <f aca="true" t="shared" si="151" ref="D239:J239">SUM(D205:D238)</f>
        <v>0</v>
      </c>
      <c r="E239" s="22">
        <f t="shared" si="151"/>
        <v>44439926.55674382</v>
      </c>
      <c r="F239" s="22">
        <f t="shared" si="151"/>
        <v>-1124648.189923563</v>
      </c>
      <c r="G239" s="22">
        <f t="shared" si="151"/>
        <v>91131619.0736255</v>
      </c>
      <c r="H239" s="22">
        <f t="shared" si="151"/>
        <v>554081247.091795</v>
      </c>
      <c r="I239" s="22">
        <f t="shared" si="151"/>
        <v>238571254.92676422</v>
      </c>
      <c r="J239" s="72">
        <f t="shared" si="151"/>
        <v>1083963646.301998</v>
      </c>
    </row>
    <row r="240" spans="1:11" ht="12.75">
      <c r="A240" s="52"/>
      <c r="B240" s="44" t="s">
        <v>92</v>
      </c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2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ht="12.75">
      <c r="B242" s="43" t="s">
        <v>79</v>
      </c>
    </row>
    <row r="243" spans="2:11" ht="12.75">
      <c r="B243" s="32" t="s">
        <v>29</v>
      </c>
      <c r="C243" s="33"/>
      <c r="D243" s="47">
        <v>42705</v>
      </c>
      <c r="E243" s="28">
        <v>42736</v>
      </c>
      <c r="F243" s="28">
        <v>42767</v>
      </c>
      <c r="G243" s="28">
        <v>42795</v>
      </c>
      <c r="H243" s="28">
        <v>42826</v>
      </c>
      <c r="I243" s="28">
        <v>42856</v>
      </c>
      <c r="J243" s="28">
        <v>42887</v>
      </c>
      <c r="K243" s="28">
        <v>42917</v>
      </c>
    </row>
    <row r="244" spans="2:11" ht="12.75">
      <c r="B244" s="23" t="s">
        <v>30</v>
      </c>
      <c r="C244" s="34"/>
      <c r="D244" s="45">
        <v>113.88</v>
      </c>
      <c r="E244" s="46">
        <v>114.49</v>
      </c>
      <c r="F244" s="46">
        <v>114.76</v>
      </c>
      <c r="G244" s="46">
        <v>115.2</v>
      </c>
      <c r="H244" s="57">
        <v>115.48</v>
      </c>
      <c r="I244" s="57">
        <v>115.63</v>
      </c>
      <c r="J244" s="57">
        <v>115.18</v>
      </c>
      <c r="K244" s="57">
        <v>115.18</v>
      </c>
    </row>
    <row r="245" spans="2:11" ht="12.75">
      <c r="B245" s="23" t="s">
        <v>31</v>
      </c>
      <c r="C245" s="34"/>
      <c r="D245" s="55">
        <f aca="true" t="shared" si="152" ref="D245:J245">E244/D244-1</f>
        <v>0.005356515630488223</v>
      </c>
      <c r="E245" s="56">
        <f t="shared" si="152"/>
        <v>0.0023582845663376872</v>
      </c>
      <c r="F245" s="56">
        <f t="shared" si="152"/>
        <v>0.003834088532589819</v>
      </c>
      <c r="G245" s="56">
        <f t="shared" si="152"/>
        <v>0.0024305555555554914</v>
      </c>
      <c r="H245" s="56">
        <f t="shared" si="152"/>
        <v>0.0012989262209905927</v>
      </c>
      <c r="I245" s="56">
        <f t="shared" si="152"/>
        <v>-0.003891723601141428</v>
      </c>
      <c r="J245" s="56">
        <f t="shared" si="152"/>
        <v>0</v>
      </c>
      <c r="K245" s="56"/>
    </row>
    <row r="248" spans="2:11" ht="12.75">
      <c r="B248" s="4" t="s">
        <v>80</v>
      </c>
      <c r="C248" s="3"/>
      <c r="D248" s="3"/>
      <c r="E248" s="3"/>
      <c r="F248" s="3"/>
      <c r="G248" s="3"/>
      <c r="H248" s="3"/>
      <c r="I248" s="3"/>
      <c r="J248" s="3"/>
      <c r="K248" s="3"/>
    </row>
    <row r="249" spans="2:10" ht="12.75">
      <c r="B249" s="8" t="s">
        <v>29</v>
      </c>
      <c r="C249" s="9"/>
      <c r="D249" s="47">
        <v>42705</v>
      </c>
      <c r="E249" s="28">
        <v>42736</v>
      </c>
      <c r="F249" s="28">
        <v>42767</v>
      </c>
      <c r="G249" s="28">
        <v>42795</v>
      </c>
      <c r="H249" s="28">
        <v>42826</v>
      </c>
      <c r="I249" s="28">
        <v>42856</v>
      </c>
      <c r="J249" s="28">
        <v>42887</v>
      </c>
    </row>
    <row r="250" spans="2:10" ht="12.75">
      <c r="B250" s="5">
        <v>1</v>
      </c>
      <c r="C250" s="12" t="s">
        <v>0</v>
      </c>
      <c r="D250" s="13">
        <f aca="true" t="shared" si="153" ref="D250:J250">D205*(1+D$245)</f>
        <v>0</v>
      </c>
      <c r="E250" s="14">
        <f t="shared" si="153"/>
        <v>365138.0174650742</v>
      </c>
      <c r="F250" s="14">
        <f t="shared" si="153"/>
        <v>0</v>
      </c>
      <c r="G250" s="14">
        <f t="shared" si="153"/>
        <v>1027844.1595590815</v>
      </c>
      <c r="H250" s="14">
        <f t="shared" si="153"/>
        <v>6397127.286190037</v>
      </c>
      <c r="I250" s="14">
        <f t="shared" si="153"/>
        <v>2090138.7422447195</v>
      </c>
      <c r="J250" s="14">
        <f t="shared" si="153"/>
        <v>6227621.568994135</v>
      </c>
    </row>
    <row r="251" spans="2:10" ht="12.75">
      <c r="B251" s="6">
        <v>2</v>
      </c>
      <c r="C251" s="15" t="s">
        <v>1</v>
      </c>
      <c r="D251" s="16">
        <f aca="true" t="shared" si="154" ref="D251:J251">D206*(1+D$245)</f>
        <v>0</v>
      </c>
      <c r="E251" s="17">
        <f t="shared" si="154"/>
        <v>69568.98719040061</v>
      </c>
      <c r="F251" s="17">
        <f t="shared" si="154"/>
        <v>0</v>
      </c>
      <c r="G251" s="17">
        <f t="shared" si="154"/>
        <v>160209.29282550004</v>
      </c>
      <c r="H251" s="17">
        <f t="shared" si="154"/>
        <v>756373.9375988033</v>
      </c>
      <c r="I251" s="17">
        <f t="shared" si="154"/>
        <v>360972.3004000405</v>
      </c>
      <c r="J251" s="17">
        <f t="shared" si="154"/>
        <v>1652040.2338504605</v>
      </c>
    </row>
    <row r="252" spans="2:10" ht="12.75">
      <c r="B252" s="6">
        <v>3</v>
      </c>
      <c r="C252" s="15" t="s">
        <v>2</v>
      </c>
      <c r="D252" s="16">
        <f aca="true" t="shared" si="155" ref="D252:J252">D207*(1+D$245)</f>
        <v>0</v>
      </c>
      <c r="E252" s="17">
        <f t="shared" si="155"/>
        <v>225902.56494114114</v>
      </c>
      <c r="F252" s="17">
        <f t="shared" si="155"/>
        <v>0</v>
      </c>
      <c r="G252" s="17">
        <f t="shared" si="155"/>
        <v>516990.4989746762</v>
      </c>
      <c r="H252" s="17">
        <f t="shared" si="155"/>
        <v>3187033.0514454977</v>
      </c>
      <c r="I252" s="17">
        <f t="shared" si="155"/>
        <v>1576459.0674248054</v>
      </c>
      <c r="J252" s="17">
        <f t="shared" si="155"/>
        <v>6945295.736102171</v>
      </c>
    </row>
    <row r="253" spans="2:10" ht="12.75">
      <c r="B253" s="6">
        <v>4</v>
      </c>
      <c r="C253" s="15" t="s">
        <v>3</v>
      </c>
      <c r="D253" s="16">
        <f aca="true" t="shared" si="156" ref="D253:J253">D208*(1+D$245)</f>
        <v>0</v>
      </c>
      <c r="E253" s="17">
        <f t="shared" si="156"/>
        <v>0</v>
      </c>
      <c r="F253" s="17">
        <f t="shared" si="156"/>
        <v>-2058.610667792211</v>
      </c>
      <c r="G253" s="17">
        <f t="shared" si="156"/>
        <v>0</v>
      </c>
      <c r="H253" s="17">
        <f t="shared" si="156"/>
        <v>0</v>
      </c>
      <c r="I253" s="17">
        <f t="shared" si="156"/>
        <v>0</v>
      </c>
      <c r="J253" s="17">
        <f t="shared" si="156"/>
        <v>0</v>
      </c>
    </row>
    <row r="254" spans="2:10" ht="12.75">
      <c r="B254" s="6">
        <v>5</v>
      </c>
      <c r="C254" s="15" t="s">
        <v>27</v>
      </c>
      <c r="D254" s="16">
        <f aca="true" t="shared" si="157" ref="D254:J254">D209*(1+D$245)</f>
        <v>0</v>
      </c>
      <c r="E254" s="17">
        <f t="shared" si="157"/>
        <v>0</v>
      </c>
      <c r="F254" s="17">
        <f t="shared" si="157"/>
        <v>-673454.6164735014</v>
      </c>
      <c r="G254" s="17">
        <f t="shared" si="157"/>
        <v>0</v>
      </c>
      <c r="H254" s="17">
        <f t="shared" si="157"/>
        <v>0</v>
      </c>
      <c r="I254" s="17">
        <f t="shared" si="157"/>
        <v>0</v>
      </c>
      <c r="J254" s="17">
        <f t="shared" si="157"/>
        <v>0</v>
      </c>
    </row>
    <row r="255" spans="2:10" ht="12.75">
      <c r="B255" s="6">
        <v>6</v>
      </c>
      <c r="C255" s="15" t="s">
        <v>58</v>
      </c>
      <c r="D255" s="16">
        <f aca="true" t="shared" si="158" ref="D255:J255">D210*(1+D$245)</f>
        <v>0</v>
      </c>
      <c r="E255" s="17">
        <f t="shared" si="158"/>
        <v>0</v>
      </c>
      <c r="F255" s="17">
        <f t="shared" si="158"/>
        <v>-533.9310914958426</v>
      </c>
      <c r="G255" s="17">
        <f t="shared" si="158"/>
        <v>0</v>
      </c>
      <c r="H255" s="17">
        <f t="shared" si="158"/>
        <v>0</v>
      </c>
      <c r="I255" s="17">
        <f t="shared" si="158"/>
        <v>0</v>
      </c>
      <c r="J255" s="17">
        <f t="shared" si="158"/>
        <v>0</v>
      </c>
    </row>
    <row r="256" spans="2:10" ht="12.75">
      <c r="B256" s="6">
        <v>7</v>
      </c>
      <c r="C256" s="15" t="s">
        <v>4</v>
      </c>
      <c r="D256" s="16">
        <f aca="true" t="shared" si="159" ref="D256:J256">D211*(1+D$245)</f>
        <v>0</v>
      </c>
      <c r="E256" s="17">
        <f t="shared" si="159"/>
        <v>0</v>
      </c>
      <c r="F256" s="17">
        <f t="shared" si="159"/>
        <v>-8648.880322869541</v>
      </c>
      <c r="G256" s="17">
        <f t="shared" si="159"/>
        <v>0</v>
      </c>
      <c r="H256" s="17">
        <f t="shared" si="159"/>
        <v>0</v>
      </c>
      <c r="I256" s="17">
        <f t="shared" si="159"/>
        <v>0</v>
      </c>
      <c r="J256" s="17">
        <f t="shared" si="159"/>
        <v>0</v>
      </c>
    </row>
    <row r="257" spans="2:10" ht="12.75">
      <c r="B257" s="6">
        <v>8</v>
      </c>
      <c r="C257" s="15" t="s">
        <v>5</v>
      </c>
      <c r="D257" s="16">
        <f aca="true" t="shared" si="160" ref="D257:J257">D212*(1+D$245)</f>
        <v>0</v>
      </c>
      <c r="E257" s="17">
        <f t="shared" si="160"/>
        <v>1467568.9549487287</v>
      </c>
      <c r="F257" s="17">
        <f t="shared" si="160"/>
        <v>-123270.45200377153</v>
      </c>
      <c r="G257" s="17">
        <f t="shared" si="160"/>
        <v>0</v>
      </c>
      <c r="H257" s="17">
        <f t="shared" si="160"/>
        <v>0</v>
      </c>
      <c r="I257" s="17">
        <f t="shared" si="160"/>
        <v>0</v>
      </c>
      <c r="J257" s="17">
        <f t="shared" si="160"/>
        <v>0</v>
      </c>
    </row>
    <row r="258" spans="2:10" ht="12.75">
      <c r="B258" s="6">
        <v>9</v>
      </c>
      <c r="C258" s="15" t="s">
        <v>6</v>
      </c>
      <c r="D258" s="16">
        <f aca="true" t="shared" si="161" ref="D258:J258">D213*(1+D$245)</f>
        <v>0</v>
      </c>
      <c r="E258" s="17">
        <f t="shared" si="161"/>
        <v>125433.55858522472</v>
      </c>
      <c r="F258" s="17">
        <f t="shared" si="161"/>
        <v>-12862.175297384772</v>
      </c>
      <c r="G258" s="17">
        <f t="shared" si="161"/>
        <v>0</v>
      </c>
      <c r="H258" s="17">
        <f t="shared" si="161"/>
        <v>0</v>
      </c>
      <c r="I258" s="17">
        <f t="shared" si="161"/>
        <v>0</v>
      </c>
      <c r="J258" s="17">
        <f t="shared" si="161"/>
        <v>0</v>
      </c>
    </row>
    <row r="259" spans="2:10" ht="12.75">
      <c r="B259" s="6">
        <v>10</v>
      </c>
      <c r="C259" s="15" t="s">
        <v>7</v>
      </c>
      <c r="D259" s="16">
        <f aca="true" t="shared" si="162" ref="D259:J259">D214*(1+D$245)</f>
        <v>0</v>
      </c>
      <c r="E259" s="17">
        <f t="shared" si="162"/>
        <v>30422542.68679884</v>
      </c>
      <c r="F259" s="17">
        <f t="shared" si="162"/>
        <v>0</v>
      </c>
      <c r="G259" s="17">
        <f t="shared" si="162"/>
        <v>66297655.14128021</v>
      </c>
      <c r="H259" s="17">
        <f t="shared" si="162"/>
        <v>402149469.1423969</v>
      </c>
      <c r="I259" s="17">
        <f t="shared" si="162"/>
        <v>173618508.3238697</v>
      </c>
      <c r="J259" s="17">
        <f t="shared" si="162"/>
        <v>820475202.1663904</v>
      </c>
    </row>
    <row r="260" spans="2:10" ht="12.75">
      <c r="B260" s="6">
        <v>11</v>
      </c>
      <c r="C260" s="15" t="s">
        <v>8</v>
      </c>
      <c r="D260" s="16">
        <f aca="true" t="shared" si="163" ref="D260:J260">D215*(1+D$245)</f>
        <v>0</v>
      </c>
      <c r="E260" s="17">
        <f t="shared" si="163"/>
        <v>0</v>
      </c>
      <c r="F260" s="17">
        <f t="shared" si="163"/>
        <v>-33123.88036647463</v>
      </c>
      <c r="G260" s="17">
        <f t="shared" si="163"/>
        <v>0</v>
      </c>
      <c r="H260" s="17">
        <f t="shared" si="163"/>
        <v>0</v>
      </c>
      <c r="I260" s="17">
        <f t="shared" si="163"/>
        <v>0</v>
      </c>
      <c r="J260" s="17">
        <f t="shared" si="163"/>
        <v>0</v>
      </c>
    </row>
    <row r="261" spans="2:10" ht="12.75">
      <c r="B261" s="6">
        <v>12</v>
      </c>
      <c r="C261" s="15" t="s">
        <v>9</v>
      </c>
      <c r="D261" s="16">
        <f aca="true" t="shared" si="164" ref="D261:J261">D216*(1+D$245)</f>
        <v>0</v>
      </c>
      <c r="E261" s="17">
        <f t="shared" si="164"/>
        <v>0</v>
      </c>
      <c r="F261" s="17">
        <f t="shared" si="164"/>
        <v>-7220.415334216225</v>
      </c>
      <c r="G261" s="17">
        <f t="shared" si="164"/>
        <v>0</v>
      </c>
      <c r="H261" s="17">
        <f t="shared" si="164"/>
        <v>0</v>
      </c>
      <c r="I261" s="17">
        <f t="shared" si="164"/>
        <v>0</v>
      </c>
      <c r="J261" s="17">
        <f t="shared" si="164"/>
        <v>0</v>
      </c>
    </row>
    <row r="262" spans="2:10" ht="12.75">
      <c r="B262" s="6">
        <v>13</v>
      </c>
      <c r="C262" s="15" t="s">
        <v>10</v>
      </c>
      <c r="D262" s="16">
        <f aca="true" t="shared" si="165" ref="D262:J262">D217*(1+D$245)</f>
        <v>0</v>
      </c>
      <c r="E262" s="17">
        <f t="shared" si="165"/>
        <v>192512.39034500576</v>
      </c>
      <c r="F262" s="17">
        <f t="shared" si="165"/>
        <v>0</v>
      </c>
      <c r="G262" s="17">
        <f t="shared" si="165"/>
        <v>0</v>
      </c>
      <c r="H262" s="17">
        <f t="shared" si="165"/>
        <v>0</v>
      </c>
      <c r="I262" s="17">
        <f t="shared" si="165"/>
        <v>0</v>
      </c>
      <c r="J262" s="17">
        <f t="shared" si="165"/>
        <v>0</v>
      </c>
    </row>
    <row r="263" spans="2:10" ht="12.75">
      <c r="B263" s="6">
        <v>14</v>
      </c>
      <c r="C263" s="15" t="s">
        <v>11</v>
      </c>
      <c r="D263" s="16">
        <f aca="true" t="shared" si="166" ref="D263:J263">D218*(1+D$245)</f>
        <v>0</v>
      </c>
      <c r="E263" s="17">
        <f t="shared" si="166"/>
        <v>15129.288341580497</v>
      </c>
      <c r="F263" s="17">
        <f t="shared" si="166"/>
        <v>0</v>
      </c>
      <c r="G263" s="17">
        <f t="shared" si="166"/>
        <v>32282.750234023497</v>
      </c>
      <c r="H263" s="17">
        <f t="shared" si="166"/>
        <v>207662.7527959029</v>
      </c>
      <c r="I263" s="17">
        <f t="shared" si="166"/>
        <v>122885.5274530263</v>
      </c>
      <c r="J263" s="17">
        <f t="shared" si="166"/>
        <v>1046967.4582354184</v>
      </c>
    </row>
    <row r="264" spans="2:10" ht="12.75">
      <c r="B264" s="6">
        <v>15</v>
      </c>
      <c r="C264" s="15" t="s">
        <v>12</v>
      </c>
      <c r="D264" s="16">
        <f aca="true" t="shared" si="167" ref="D264:J264">D219*(1+D$245)</f>
        <v>0</v>
      </c>
      <c r="E264" s="17">
        <f t="shared" si="167"/>
        <v>212721.2455263251</v>
      </c>
      <c r="F264" s="17">
        <f t="shared" si="167"/>
        <v>0</v>
      </c>
      <c r="G264" s="17">
        <f t="shared" si="167"/>
        <v>476623.0130968961</v>
      </c>
      <c r="H264" s="17">
        <f t="shared" si="167"/>
        <v>2956870.8867672826</v>
      </c>
      <c r="I264" s="17">
        <f t="shared" si="167"/>
        <v>1454657.0310092238</v>
      </c>
      <c r="J264" s="17">
        <f t="shared" si="167"/>
        <v>6072812.848713249</v>
      </c>
    </row>
    <row r="265" spans="2:10" ht="12.75">
      <c r="B265" s="6">
        <v>16</v>
      </c>
      <c r="C265" s="15" t="s">
        <v>13</v>
      </c>
      <c r="D265" s="16">
        <f aca="true" t="shared" si="168" ref="D265:J265">D220*(1+D$245)</f>
        <v>0</v>
      </c>
      <c r="E265" s="17">
        <f t="shared" si="168"/>
        <v>584416.6466300947</v>
      </c>
      <c r="F265" s="17">
        <f t="shared" si="168"/>
        <v>0</v>
      </c>
      <c r="G265" s="17">
        <f t="shared" si="168"/>
        <v>1098785.2277530634</v>
      </c>
      <c r="H265" s="17">
        <f t="shared" si="168"/>
        <v>5290957.858112889</v>
      </c>
      <c r="I265" s="17">
        <f t="shared" si="168"/>
        <v>2411782.320150346</v>
      </c>
      <c r="J265" s="17">
        <f t="shared" si="168"/>
        <v>9325355.413662583</v>
      </c>
    </row>
    <row r="266" spans="2:10" ht="12.75">
      <c r="B266" s="6">
        <v>17</v>
      </c>
      <c r="C266" s="15" t="s">
        <v>14</v>
      </c>
      <c r="D266" s="16">
        <f aca="true" t="shared" si="169" ref="D266:J266">D221*(1+D$245)</f>
        <v>0</v>
      </c>
      <c r="E266" s="17">
        <f t="shared" si="169"/>
        <v>738793.147487905</v>
      </c>
      <c r="F266" s="17">
        <f t="shared" si="169"/>
        <v>0</v>
      </c>
      <c r="G266" s="17">
        <f t="shared" si="169"/>
        <v>1465805.5974067433</v>
      </c>
      <c r="H266" s="17">
        <f t="shared" si="169"/>
        <v>7810373.598688102</v>
      </c>
      <c r="I266" s="17">
        <f t="shared" si="169"/>
        <v>3882971.980995641</v>
      </c>
      <c r="J266" s="17">
        <f t="shared" si="169"/>
        <v>17016915.18702835</v>
      </c>
    </row>
    <row r="267" spans="2:10" ht="12.75">
      <c r="B267" s="6">
        <v>18</v>
      </c>
      <c r="C267" s="15" t="s">
        <v>15</v>
      </c>
      <c r="D267" s="16">
        <f aca="true" t="shared" si="170" ref="D267:J267">D222*(1+D$245)</f>
        <v>0</v>
      </c>
      <c r="E267" s="17">
        <f t="shared" si="170"/>
        <v>111076.33820917345</v>
      </c>
      <c r="F267" s="17">
        <f t="shared" si="170"/>
        <v>0</v>
      </c>
      <c r="G267" s="17">
        <f t="shared" si="170"/>
        <v>214647.00893603874</v>
      </c>
      <c r="H267" s="17">
        <f t="shared" si="170"/>
        <v>1246138.183752346</v>
      </c>
      <c r="I267" s="17">
        <f t="shared" si="170"/>
        <v>594343.3267773314</v>
      </c>
      <c r="J267" s="17">
        <f t="shared" si="170"/>
        <v>2381008.9940774255</v>
      </c>
    </row>
    <row r="268" spans="2:10" ht="12.75">
      <c r="B268" s="6">
        <v>19</v>
      </c>
      <c r="C268" s="15" t="s">
        <v>16</v>
      </c>
      <c r="D268" s="16">
        <f aca="true" t="shared" si="171" ref="D268:J268">D223*(1+D$245)</f>
        <v>0</v>
      </c>
      <c r="E268" s="17">
        <f t="shared" si="171"/>
        <v>93788.3464833652</v>
      </c>
      <c r="F268" s="17">
        <f t="shared" si="171"/>
        <v>0</v>
      </c>
      <c r="G268" s="17">
        <f t="shared" si="171"/>
        <v>173482.97782822518</v>
      </c>
      <c r="H268" s="17">
        <f t="shared" si="171"/>
        <v>1182252.3350970189</v>
      </c>
      <c r="I268" s="17">
        <f t="shared" si="171"/>
        <v>528119.3415955154</v>
      </c>
      <c r="J268" s="17">
        <f t="shared" si="171"/>
        <v>2191674.042673763</v>
      </c>
    </row>
    <row r="269" spans="2:10" ht="12.75">
      <c r="B269" s="6">
        <v>20</v>
      </c>
      <c r="C269" s="15" t="s">
        <v>17</v>
      </c>
      <c r="D269" s="16">
        <f aca="true" t="shared" si="172" ref="D269:J269">D224*(1+D$245)</f>
        <v>0</v>
      </c>
      <c r="E269" s="17">
        <f t="shared" si="172"/>
        <v>326856.89399513457</v>
      </c>
      <c r="F269" s="17">
        <f t="shared" si="172"/>
        <v>0</v>
      </c>
      <c r="G269" s="17">
        <f t="shared" si="172"/>
        <v>703244.6280797087</v>
      </c>
      <c r="H269" s="17">
        <f t="shared" si="172"/>
        <v>3160368.3004411696</v>
      </c>
      <c r="I269" s="17">
        <f t="shared" si="172"/>
        <v>1227007.6127186662</v>
      </c>
      <c r="J269" s="17">
        <f t="shared" si="172"/>
        <v>4646718.063009478</v>
      </c>
    </row>
    <row r="270" spans="2:10" ht="12.75">
      <c r="B270" s="6">
        <v>21</v>
      </c>
      <c r="C270" s="15" t="s">
        <v>18</v>
      </c>
      <c r="D270" s="16">
        <f aca="true" t="shared" si="173" ref="D270:J270">D225*(1+D$245)</f>
        <v>0</v>
      </c>
      <c r="E270" s="17">
        <f t="shared" si="173"/>
        <v>2723983.450615814</v>
      </c>
      <c r="F270" s="17">
        <f t="shared" si="173"/>
        <v>0</v>
      </c>
      <c r="G270" s="17">
        <f t="shared" si="173"/>
        <v>5657839.217264458</v>
      </c>
      <c r="H270" s="17">
        <f t="shared" si="173"/>
        <v>34044309.46640907</v>
      </c>
      <c r="I270" s="17">
        <f t="shared" si="173"/>
        <v>14903146.806733606</v>
      </c>
      <c r="J270" s="17">
        <f t="shared" si="173"/>
        <v>60717575.940897584</v>
      </c>
    </row>
    <row r="271" spans="2:10" ht="12.75">
      <c r="B271" s="6">
        <v>22</v>
      </c>
      <c r="C271" s="15" t="s">
        <v>59</v>
      </c>
      <c r="D271" s="16">
        <f aca="true" t="shared" si="174" ref="D271:J271">D226*(1+D$245)</f>
        <v>0</v>
      </c>
      <c r="E271" s="17">
        <f t="shared" si="174"/>
        <v>418592.0660950066</v>
      </c>
      <c r="F271" s="17">
        <f t="shared" si="174"/>
        <v>0</v>
      </c>
      <c r="G271" s="17">
        <f t="shared" si="174"/>
        <v>852450.9838510092</v>
      </c>
      <c r="H271" s="17">
        <f t="shared" si="174"/>
        <v>6053254.957401975</v>
      </c>
      <c r="I271" s="17">
        <f t="shared" si="174"/>
        <v>2062248.250990034</v>
      </c>
      <c r="J271" s="17">
        <f t="shared" si="174"/>
        <v>9571459.799669862</v>
      </c>
    </row>
    <row r="272" spans="2:10" ht="12.75">
      <c r="B272" s="6">
        <v>23</v>
      </c>
      <c r="C272" s="15" t="s">
        <v>19</v>
      </c>
      <c r="D272" s="16">
        <f aca="true" t="shared" si="175" ref="D272:J272">D227*(1+D$245)</f>
        <v>0</v>
      </c>
      <c r="E272" s="17">
        <f t="shared" si="175"/>
        <v>6186612.68357672</v>
      </c>
      <c r="F272" s="17">
        <f t="shared" si="175"/>
        <v>0</v>
      </c>
      <c r="G272" s="17">
        <f t="shared" si="175"/>
        <v>12126268.305024622</v>
      </c>
      <c r="H272" s="17">
        <f t="shared" si="175"/>
        <v>77059242.93486388</v>
      </c>
      <c r="I272" s="17">
        <f t="shared" si="175"/>
        <v>31272005.5605098</v>
      </c>
      <c r="J272" s="17">
        <f t="shared" si="175"/>
        <v>129703054.64378381</v>
      </c>
    </row>
    <row r="273" spans="2:10" ht="12.75">
      <c r="B273" s="6">
        <v>24</v>
      </c>
      <c r="C273" s="15" t="s">
        <v>20</v>
      </c>
      <c r="D273" s="16">
        <f aca="true" t="shared" si="176" ref="D273:J273">D228*(1+D$245)</f>
        <v>0</v>
      </c>
      <c r="E273" s="17">
        <f t="shared" si="176"/>
        <v>224019.95035878228</v>
      </c>
      <c r="F273" s="17">
        <f t="shared" si="176"/>
        <v>0</v>
      </c>
      <c r="G273" s="17">
        <f t="shared" si="176"/>
        <v>456357.87834403344</v>
      </c>
      <c r="H273" s="17">
        <f t="shared" si="176"/>
        <v>2755910.238080254</v>
      </c>
      <c r="I273" s="17">
        <f t="shared" si="176"/>
        <v>1279623.0270594645</v>
      </c>
      <c r="J273" s="17">
        <f t="shared" si="176"/>
        <v>4791821.106042333</v>
      </c>
    </row>
    <row r="274" spans="2:10" ht="12.75">
      <c r="B274" s="6">
        <v>25</v>
      </c>
      <c r="C274" s="15" t="s">
        <v>21</v>
      </c>
      <c r="D274" s="16">
        <f aca="true" t="shared" si="177" ref="D274:J274">D229*(1+D$245)</f>
        <v>0</v>
      </c>
      <c r="E274" s="17">
        <f t="shared" si="177"/>
        <v>0</v>
      </c>
      <c r="F274" s="17">
        <f t="shared" si="177"/>
        <v>-65915.12457096689</v>
      </c>
      <c r="G274" s="17">
        <f t="shared" si="177"/>
        <v>0</v>
      </c>
      <c r="H274" s="17">
        <f t="shared" si="177"/>
        <v>0</v>
      </c>
      <c r="I274" s="17">
        <f t="shared" si="177"/>
        <v>0</v>
      </c>
      <c r="J274" s="17">
        <f t="shared" si="177"/>
        <v>0</v>
      </c>
    </row>
    <row r="275" spans="2:10" ht="12.75">
      <c r="B275" s="6">
        <v>26</v>
      </c>
      <c r="C275" s="15" t="s">
        <v>22</v>
      </c>
      <c r="D275" s="16">
        <f aca="true" t="shared" si="178" ref="D275:J275">D230*(1+D$245)</f>
        <v>0</v>
      </c>
      <c r="E275" s="17">
        <f t="shared" si="178"/>
        <v>0</v>
      </c>
      <c r="F275" s="17">
        <f t="shared" si="178"/>
        <v>-3259.8809731604956</v>
      </c>
      <c r="G275" s="17">
        <f t="shared" si="178"/>
        <v>0</v>
      </c>
      <c r="H275" s="17">
        <f t="shared" si="178"/>
        <v>0</v>
      </c>
      <c r="I275" s="17">
        <f t="shared" si="178"/>
        <v>0</v>
      </c>
      <c r="J275" s="17">
        <f t="shared" si="178"/>
        <v>0</v>
      </c>
    </row>
    <row r="276" spans="2:10" ht="12.75">
      <c r="B276" s="6">
        <v>27</v>
      </c>
      <c r="C276" s="15" t="s">
        <v>23</v>
      </c>
      <c r="D276" s="16">
        <f aca="true" t="shared" si="179" ref="D276:J276">D231*(1+D$245)</f>
        <v>0</v>
      </c>
      <c r="E276" s="17">
        <f t="shared" si="179"/>
        <v>0</v>
      </c>
      <c r="F276" s="17">
        <f t="shared" si="179"/>
        <v>-2870.81247000214</v>
      </c>
      <c r="G276" s="17">
        <f t="shared" si="179"/>
        <v>0</v>
      </c>
      <c r="H276" s="17">
        <f t="shared" si="179"/>
        <v>0</v>
      </c>
      <c r="I276" s="17">
        <f t="shared" si="179"/>
        <v>0</v>
      </c>
      <c r="J276" s="17">
        <f t="shared" si="179"/>
        <v>0</v>
      </c>
    </row>
    <row r="277" spans="2:10" ht="12.75">
      <c r="B277" s="6">
        <v>28</v>
      </c>
      <c r="C277" s="15" t="s">
        <v>24</v>
      </c>
      <c r="D277" s="16">
        <f aca="true" t="shared" si="180" ref="D277:J277">D232*(1+D$245)</f>
        <v>0</v>
      </c>
      <c r="E277" s="17">
        <f t="shared" si="180"/>
        <v>0</v>
      </c>
      <c r="F277" s="17">
        <f t="shared" si="180"/>
        <v>-5670.7782717272985</v>
      </c>
      <c r="G277" s="17">
        <f t="shared" si="180"/>
        <v>0</v>
      </c>
      <c r="H277" s="17">
        <f t="shared" si="180"/>
        <v>0</v>
      </c>
      <c r="I277" s="17">
        <f t="shared" si="180"/>
        <v>0</v>
      </c>
      <c r="J277" s="17">
        <f t="shared" si="180"/>
        <v>0</v>
      </c>
    </row>
    <row r="278" spans="2:10" ht="12.75">
      <c r="B278" s="6">
        <v>29</v>
      </c>
      <c r="C278" s="15" t="s">
        <v>25</v>
      </c>
      <c r="D278" s="16">
        <f aca="true" t="shared" si="181" ref="D278:J278">D233*(1+D$245)</f>
        <v>0</v>
      </c>
      <c r="E278" s="17">
        <f t="shared" si="181"/>
        <v>0</v>
      </c>
      <c r="F278" s="17">
        <f t="shared" si="181"/>
        <v>-8712.499574075888</v>
      </c>
      <c r="G278" s="17">
        <f t="shared" si="181"/>
        <v>0</v>
      </c>
      <c r="H278" s="17">
        <f t="shared" si="181"/>
        <v>0</v>
      </c>
      <c r="I278" s="17">
        <f t="shared" si="181"/>
        <v>0</v>
      </c>
      <c r="J278" s="17">
        <f t="shared" si="181"/>
        <v>0</v>
      </c>
    </row>
    <row r="279" spans="2:10" ht="12.75">
      <c r="B279" s="6">
        <v>30</v>
      </c>
      <c r="C279" s="15" t="s">
        <v>26</v>
      </c>
      <c r="D279" s="16">
        <f aca="true" t="shared" si="182" ref="D279:J279">D234*(1+D$245)</f>
        <v>0</v>
      </c>
      <c r="E279" s="17">
        <f t="shared" si="182"/>
        <v>37144.495233120215</v>
      </c>
      <c r="F279" s="17">
        <f t="shared" si="182"/>
        <v>0</v>
      </c>
      <c r="G279" s="17">
        <f t="shared" si="182"/>
        <v>83788.61815151005</v>
      </c>
      <c r="H279" s="17">
        <f t="shared" si="182"/>
        <v>487155.27628590947</v>
      </c>
      <c r="I279" s="17">
        <f t="shared" si="182"/>
        <v>231652.70183437422</v>
      </c>
      <c r="J279" s="17">
        <f t="shared" si="182"/>
        <v>1015836.090145681</v>
      </c>
    </row>
    <row r="280" spans="2:10" ht="12.75">
      <c r="B280" s="6">
        <v>31</v>
      </c>
      <c r="C280" s="15" t="s">
        <v>60</v>
      </c>
      <c r="D280" s="16">
        <f aca="true" t="shared" si="183" ref="D280:J280">D235*(1+D$245)</f>
        <v>0</v>
      </c>
      <c r="E280" s="17">
        <f t="shared" si="183"/>
        <v>0</v>
      </c>
      <c r="F280" s="17">
        <f t="shared" si="183"/>
        <v>-32955.20567316592</v>
      </c>
      <c r="G280" s="17">
        <f t="shared" si="183"/>
        <v>0</v>
      </c>
      <c r="H280" s="17">
        <f t="shared" si="183"/>
        <v>0</v>
      </c>
      <c r="I280" s="17">
        <f t="shared" si="183"/>
        <v>0</v>
      </c>
      <c r="J280" s="17">
        <f t="shared" si="183"/>
        <v>0</v>
      </c>
    </row>
    <row r="281" spans="2:10" ht="12.75">
      <c r="B281" s="6">
        <v>32</v>
      </c>
      <c r="C281" s="15" t="s">
        <v>61</v>
      </c>
      <c r="D281" s="16">
        <f aca="true" t="shared" si="184" ref="D281:J281">D236*(1+D$245)</f>
        <v>0</v>
      </c>
      <c r="E281" s="17">
        <f t="shared" si="184"/>
        <v>0</v>
      </c>
      <c r="F281" s="17">
        <f t="shared" si="184"/>
        <v>-53396.23170227737</v>
      </c>
      <c r="G281" s="17">
        <f t="shared" si="184"/>
        <v>0</v>
      </c>
      <c r="H281" s="17">
        <f t="shared" si="184"/>
        <v>0</v>
      </c>
      <c r="I281" s="17">
        <f t="shared" si="184"/>
        <v>0</v>
      </c>
      <c r="J281" s="17">
        <f t="shared" si="184"/>
        <v>0</v>
      </c>
    </row>
    <row r="282" spans="2:10" ht="12.75">
      <c r="B282" s="6">
        <v>33</v>
      </c>
      <c r="C282" s="15" t="s">
        <v>62</v>
      </c>
      <c r="D282" s="16">
        <f aca="true" t="shared" si="185" ref="D282:J282">D237*(1+D$245)</f>
        <v>0</v>
      </c>
      <c r="E282" s="17">
        <f t="shared" si="185"/>
        <v>0</v>
      </c>
      <c r="F282" s="17">
        <f t="shared" si="185"/>
        <v>-95006.69585886464</v>
      </c>
      <c r="G282" s="17">
        <f t="shared" si="185"/>
        <v>0</v>
      </c>
      <c r="H282" s="17">
        <f t="shared" si="185"/>
        <v>0</v>
      </c>
      <c r="I282" s="17">
        <f t="shared" si="185"/>
        <v>0</v>
      </c>
      <c r="J282" s="17">
        <f t="shared" si="185"/>
        <v>0</v>
      </c>
    </row>
    <row r="283" spans="2:10" ht="12.75">
      <c r="B283" s="7">
        <v>34</v>
      </c>
      <c r="C283" s="18" t="s">
        <v>63</v>
      </c>
      <c r="D283" s="19">
        <f aca="true" t="shared" si="186" ref="D283:J283">D238*(1+D$245)</f>
        <v>0</v>
      </c>
      <c r="E283" s="20">
        <f t="shared" si="186"/>
        <v>2926.8368443326526</v>
      </c>
      <c r="F283" s="20">
        <f t="shared" si="186"/>
        <v>0</v>
      </c>
      <c r="G283" s="20">
        <f t="shared" si="186"/>
        <v>8844.238041858158</v>
      </c>
      <c r="H283" s="20">
        <f t="shared" si="186"/>
        <v>56457.545874666495</v>
      </c>
      <c r="I283" s="20">
        <f t="shared" si="186"/>
        <v>26279.621645538187</v>
      </c>
      <c r="J283" s="20">
        <f t="shared" si="186"/>
        <v>182287.00872113323</v>
      </c>
    </row>
    <row r="284" spans="2:10" ht="12.75">
      <c r="B284" s="9" t="s">
        <v>28</v>
      </c>
      <c r="C284" s="35"/>
      <c r="D284" s="21">
        <f aca="true" t="shared" si="187" ref="D284:J284">SUM(D250:D283)</f>
        <v>0</v>
      </c>
      <c r="E284" s="22">
        <f t="shared" si="187"/>
        <v>44544728.549671784</v>
      </c>
      <c r="F284" s="22">
        <f t="shared" si="187"/>
        <v>-1128960.1906517467</v>
      </c>
      <c r="G284" s="22">
        <f t="shared" si="187"/>
        <v>91353119.53665167</v>
      </c>
      <c r="H284" s="22">
        <f t="shared" si="187"/>
        <v>554800957.7522018</v>
      </c>
      <c r="I284" s="22">
        <f t="shared" si="187"/>
        <v>237642801.54341188</v>
      </c>
      <c r="J284" s="22">
        <f t="shared" si="187"/>
        <v>1083963646.301998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3.7109375" style="3" customWidth="1"/>
    <col min="3" max="3" width="26.00390625" style="3" customWidth="1"/>
    <col min="4" max="4" width="14.28125" style="3" bestFit="1" customWidth="1"/>
    <col min="5" max="10" width="12.8515625" style="3" bestFit="1" customWidth="1"/>
    <col min="11" max="12" width="13.28125" style="3" bestFit="1" customWidth="1"/>
    <col min="13" max="15" width="12.8515625" style="3" bestFit="1" customWidth="1"/>
    <col min="16" max="16384" width="11.421875" style="3" customWidth="1"/>
  </cols>
  <sheetData>
    <row r="2" ht="12.75">
      <c r="B2" s="4" t="s">
        <v>81</v>
      </c>
    </row>
    <row r="5" ht="12.75">
      <c r="B5" s="4" t="s">
        <v>93</v>
      </c>
    </row>
    <row r="6" spans="2:9" ht="12.75">
      <c r="B6" s="8" t="s">
        <v>29</v>
      </c>
      <c r="C6" s="9"/>
      <c r="D6" s="10">
        <v>42736</v>
      </c>
      <c r="E6" s="11">
        <v>42767</v>
      </c>
      <c r="F6" s="11">
        <v>42795</v>
      </c>
      <c r="G6" s="11">
        <v>42826</v>
      </c>
      <c r="H6" s="11">
        <v>42856</v>
      </c>
      <c r="I6" s="11">
        <v>42887</v>
      </c>
    </row>
    <row r="7" spans="2:9" ht="12.75">
      <c r="B7" s="5">
        <v>1</v>
      </c>
      <c r="C7" s="12" t="s">
        <v>0</v>
      </c>
      <c r="D7" s="13">
        <f>+'Reliquidacion SIC-SING'!D166-'Cálculo Orig. SIC-SING'!D166</f>
        <v>-17029816.683495954</v>
      </c>
      <c r="E7" s="14">
        <f>+'Reliquidacion SIC-SING'!E166-'Cálculo Orig. SIC-SING'!E166</f>
        <v>11306014.013504446</v>
      </c>
      <c r="F7" s="14">
        <f>+'Reliquidacion SIC-SING'!F166-'Cálculo Orig. SIC-SING'!F166</f>
        <v>-6574618.803194717</v>
      </c>
      <c r="G7" s="14">
        <f>+'Reliquidacion SIC-SING'!G166-'Cálculo Orig. SIC-SING'!G166</f>
        <v>-13375128.695122883</v>
      </c>
      <c r="H7" s="14">
        <f>+'Reliquidacion SIC-SING'!H166-'Cálculo Orig. SIC-SING'!H166</f>
        <v>-11297449.559093133</v>
      </c>
      <c r="I7" s="14">
        <f>+'Reliquidacion SIC-SING'!I166-'Cálculo Orig. SIC-SING'!I166</f>
        <v>-8520526.027372412</v>
      </c>
    </row>
    <row r="8" spans="2:9" ht="12.75">
      <c r="B8" s="6">
        <v>2</v>
      </c>
      <c r="C8" s="15" t="s">
        <v>1</v>
      </c>
      <c r="D8" s="16">
        <f>+'Reliquidacion SIC-SING'!D167-'Cálculo Orig. SIC-SING'!D167</f>
        <v>2943861.1763473433</v>
      </c>
      <c r="E8" s="17">
        <f>+'Reliquidacion SIC-SING'!E167-'Cálculo Orig. SIC-SING'!E167</f>
        <v>3183274.716679955</v>
      </c>
      <c r="F8" s="17">
        <f>+'Reliquidacion SIC-SING'!F167-'Cálculo Orig. SIC-SING'!F167</f>
        <v>3068102.318659112</v>
      </c>
      <c r="G8" s="17">
        <f>+'Reliquidacion SIC-SING'!G167-'Cálculo Orig. SIC-SING'!G167</f>
        <v>1718696.316578744</v>
      </c>
      <c r="H8" s="17">
        <f>+'Reliquidacion SIC-SING'!H167-'Cálculo Orig. SIC-SING'!H167</f>
        <v>2149888.804862447</v>
      </c>
      <c r="I8" s="17">
        <f>+'Reliquidacion SIC-SING'!I167-'Cálculo Orig. SIC-SING'!I167</f>
        <v>1816284.5784192942</v>
      </c>
    </row>
    <row r="9" spans="2:9" ht="12.75">
      <c r="B9" s="6">
        <v>3</v>
      </c>
      <c r="C9" s="15" t="s">
        <v>2</v>
      </c>
      <c r="D9" s="16">
        <f>+'Reliquidacion SIC-SING'!D168-'Cálculo Orig. SIC-SING'!D168</f>
        <v>-4717028.495783053</v>
      </c>
      <c r="E9" s="17">
        <f>+'Reliquidacion SIC-SING'!E168-'Cálculo Orig. SIC-SING'!E168</f>
        <v>-6767659.019127235</v>
      </c>
      <c r="F9" s="17">
        <f>+'Reliquidacion SIC-SING'!F168-'Cálculo Orig. SIC-SING'!F168</f>
        <v>-7262427.913974717</v>
      </c>
      <c r="G9" s="17">
        <f>+'Reliquidacion SIC-SING'!G168-'Cálculo Orig. SIC-SING'!G168</f>
        <v>-8977634.997054897</v>
      </c>
      <c r="H9" s="17">
        <f>+'Reliquidacion SIC-SING'!H168-'Cálculo Orig. SIC-SING'!H168</f>
        <v>-10013491.972781673</v>
      </c>
      <c r="I9" s="17">
        <f>+'Reliquidacion SIC-SING'!I168-'Cálculo Orig. SIC-SING'!I168</f>
        <v>-12208134.046593487</v>
      </c>
    </row>
    <row r="10" spans="2:9" ht="12.75">
      <c r="B10" s="6">
        <v>4</v>
      </c>
      <c r="C10" s="15" t="s">
        <v>3</v>
      </c>
      <c r="D10" s="16">
        <f>+'Reliquidacion SIC-SING'!D169-'Cálculo Orig. SIC-SING'!D169</f>
        <v>1439359.67354092</v>
      </c>
      <c r="E10" s="17">
        <f>+'Reliquidacion SIC-SING'!E169-'Cálculo Orig. SIC-SING'!E169</f>
        <v>1439549.8027995378</v>
      </c>
      <c r="F10" s="17">
        <f>+'Reliquidacion SIC-SING'!F169-'Cálculo Orig. SIC-SING'!F169</f>
        <v>1258899.7700306028</v>
      </c>
      <c r="G10" s="17">
        <f>+'Reliquidacion SIC-SING'!G169-'Cálculo Orig. SIC-SING'!G169</f>
        <v>1339515.9806030858</v>
      </c>
      <c r="H10" s="17">
        <f>+'Reliquidacion SIC-SING'!H169-'Cálculo Orig. SIC-SING'!H169</f>
        <v>1216269.709383238</v>
      </c>
      <c r="I10" s="17">
        <f>+'Reliquidacion SIC-SING'!I169-'Cálculo Orig. SIC-SING'!I169</f>
        <v>1336109.796722021</v>
      </c>
    </row>
    <row r="11" spans="2:9" ht="12.75">
      <c r="B11" s="6">
        <v>5</v>
      </c>
      <c r="C11" s="15" t="s">
        <v>27</v>
      </c>
      <c r="D11" s="16">
        <f>+'Reliquidacion SIC-SING'!D170-'Cálculo Orig. SIC-SING'!D170</f>
        <v>840609016.809905</v>
      </c>
      <c r="E11" s="17">
        <f>+'Reliquidacion SIC-SING'!E170-'Cálculo Orig. SIC-SING'!E170</f>
        <v>2791307482.942115</v>
      </c>
      <c r="F11" s="17">
        <f>+'Reliquidacion SIC-SING'!F170-'Cálculo Orig. SIC-SING'!F170</f>
        <v>2875196054.54838</v>
      </c>
      <c r="G11" s="17">
        <f>+'Reliquidacion SIC-SING'!G170-'Cálculo Orig. SIC-SING'!G170</f>
        <v>2815353244.432167</v>
      </c>
      <c r="H11" s="17">
        <f>+'Reliquidacion SIC-SING'!H170-'Cálculo Orig. SIC-SING'!H170</f>
        <v>2797085005.366312</v>
      </c>
      <c r="I11" s="17">
        <f>+'Reliquidacion SIC-SING'!I170-'Cálculo Orig. SIC-SING'!I170</f>
        <v>2941682773.033477</v>
      </c>
    </row>
    <row r="12" spans="2:9" ht="12.75">
      <c r="B12" s="6">
        <v>6</v>
      </c>
      <c r="C12" s="15" t="s">
        <v>58</v>
      </c>
      <c r="D12" s="16">
        <f>+'Reliquidacion SIC-SING'!D171-'Cálculo Orig. SIC-SING'!D171</f>
        <v>285717.74601082876</v>
      </c>
      <c r="E12" s="17">
        <f>+'Reliquidacion SIC-SING'!E171-'Cálculo Orig. SIC-SING'!E171</f>
        <v>1105856.05649848</v>
      </c>
      <c r="F12" s="17">
        <f>+'Reliquidacion SIC-SING'!F171-'Cálculo Orig. SIC-SING'!F171</f>
        <v>1147136.641026185</v>
      </c>
      <c r="G12" s="17">
        <f>+'Reliquidacion SIC-SING'!G171-'Cálculo Orig. SIC-SING'!G171</f>
        <v>1142315.3221900985</v>
      </c>
      <c r="H12" s="17">
        <f>+'Reliquidacion SIC-SING'!H171-'Cálculo Orig. SIC-SING'!H171</f>
        <v>1185977.755193567</v>
      </c>
      <c r="I12" s="17">
        <f>+'Reliquidacion SIC-SING'!I171-'Cálculo Orig. SIC-SING'!I171</f>
        <v>1098604.2980316477</v>
      </c>
    </row>
    <row r="13" spans="2:9" ht="12.75">
      <c r="B13" s="6">
        <v>7</v>
      </c>
      <c r="C13" s="15" t="s">
        <v>4</v>
      </c>
      <c r="D13" s="16">
        <f>+'Reliquidacion SIC-SING'!D172-'Cálculo Orig. SIC-SING'!D172</f>
        <v>-35659910.44841814</v>
      </c>
      <c r="E13" s="17">
        <f>+'Reliquidacion SIC-SING'!E172-'Cálculo Orig. SIC-SING'!E172</f>
        <v>-80877301.15787782</v>
      </c>
      <c r="F13" s="17">
        <f>+'Reliquidacion SIC-SING'!F172-'Cálculo Orig. SIC-SING'!F172</f>
        <v>-75552407.9698715</v>
      </c>
      <c r="G13" s="17">
        <f>+'Reliquidacion SIC-SING'!G172-'Cálculo Orig. SIC-SING'!G172</f>
        <v>-54356926.34479793</v>
      </c>
      <c r="H13" s="17">
        <f>+'Reliquidacion SIC-SING'!H172-'Cálculo Orig. SIC-SING'!H172</f>
        <v>-64724085.53209964</v>
      </c>
      <c r="I13" s="17">
        <f>+'Reliquidacion SIC-SING'!I172-'Cálculo Orig. SIC-SING'!I172</f>
        <v>-61714525.01626594</v>
      </c>
    </row>
    <row r="14" spans="2:9" ht="12.75">
      <c r="B14" s="6">
        <v>8</v>
      </c>
      <c r="C14" s="15" t="s">
        <v>5</v>
      </c>
      <c r="D14" s="16">
        <f>+'Reliquidacion SIC-SING'!D173-'Cálculo Orig. SIC-SING'!D173</f>
        <v>-652040999.9657189</v>
      </c>
      <c r="E14" s="17">
        <f>+'Reliquidacion SIC-SING'!E173-'Cálculo Orig. SIC-SING'!E173</f>
        <v>-2051987789.914199</v>
      </c>
      <c r="F14" s="17">
        <f>+'Reliquidacion SIC-SING'!F173-'Cálculo Orig. SIC-SING'!F173</f>
        <v>-1970372953.6458526</v>
      </c>
      <c r="G14" s="17">
        <f>+'Reliquidacion SIC-SING'!G173-'Cálculo Orig. SIC-SING'!G173</f>
        <v>-1647674816.9214058</v>
      </c>
      <c r="H14" s="17">
        <f>+'Reliquidacion SIC-SING'!H173-'Cálculo Orig. SIC-SING'!H173</f>
        <v>-1585802776.3230002</v>
      </c>
      <c r="I14" s="17">
        <f>+'Reliquidacion SIC-SING'!I173-'Cálculo Orig. SIC-SING'!I173</f>
        <v>-1399514098.1098568</v>
      </c>
    </row>
    <row r="15" spans="2:9" ht="12.75">
      <c r="B15" s="6">
        <v>9</v>
      </c>
      <c r="C15" s="15" t="s">
        <v>6</v>
      </c>
      <c r="D15" s="16">
        <f>+'Reliquidacion SIC-SING'!D174-'Cálculo Orig. SIC-SING'!D174</f>
        <v>-78085272.8403014</v>
      </c>
      <c r="E15" s="17">
        <f>+'Reliquidacion SIC-SING'!E174-'Cálculo Orig. SIC-SING'!E174</f>
        <v>-220202751.678405</v>
      </c>
      <c r="F15" s="17">
        <f>+'Reliquidacion SIC-SING'!F174-'Cálculo Orig. SIC-SING'!F174</f>
        <v>-221158282.21063313</v>
      </c>
      <c r="G15" s="17">
        <f>+'Reliquidacion SIC-SING'!G174-'Cálculo Orig. SIC-SING'!G174</f>
        <v>-167646616.65861958</v>
      </c>
      <c r="H15" s="17">
        <f>+'Reliquidacion SIC-SING'!H174-'Cálculo Orig. SIC-SING'!H174</f>
        <v>-157485131.51906177</v>
      </c>
      <c r="I15" s="17">
        <f>+'Reliquidacion SIC-SING'!I174-'Cálculo Orig. SIC-SING'!I174</f>
        <v>-138616714.15888193</v>
      </c>
    </row>
    <row r="16" spans="2:9" ht="12.75">
      <c r="B16" s="6">
        <v>10</v>
      </c>
      <c r="C16" s="15" t="s">
        <v>7</v>
      </c>
      <c r="D16" s="16">
        <f>+'Reliquidacion SIC-SING'!D175-'Cálculo Orig. SIC-SING'!D175</f>
        <v>-125746563.88947678</v>
      </c>
      <c r="E16" s="17">
        <f>+'Reliquidacion SIC-SING'!E175-'Cálculo Orig. SIC-SING'!E175</f>
        <v>-594211005.561966</v>
      </c>
      <c r="F16" s="17">
        <f>+'Reliquidacion SIC-SING'!F175-'Cálculo Orig. SIC-SING'!F175</f>
        <v>-643361856.192174</v>
      </c>
      <c r="G16" s="17">
        <f>+'Reliquidacion SIC-SING'!G175-'Cálculo Orig. SIC-SING'!G175</f>
        <v>-866345786.6012688</v>
      </c>
      <c r="H16" s="17">
        <f>+'Reliquidacion SIC-SING'!H175-'Cálculo Orig. SIC-SING'!H175</f>
        <v>-861173026.9562416</v>
      </c>
      <c r="I16" s="17">
        <f>+'Reliquidacion SIC-SING'!I175-'Cálculo Orig. SIC-SING'!I175</f>
        <v>-1141920843.2812414</v>
      </c>
    </row>
    <row r="17" spans="2:9" ht="12.75">
      <c r="B17" s="6">
        <v>11</v>
      </c>
      <c r="C17" s="15" t="s">
        <v>8</v>
      </c>
      <c r="D17" s="16">
        <f>+'Reliquidacion SIC-SING'!D176-'Cálculo Orig. SIC-SING'!D176</f>
        <v>321688708.33101237</v>
      </c>
      <c r="E17" s="17">
        <f>+'Reliquidacion SIC-SING'!E176-'Cálculo Orig. SIC-SING'!E176</f>
        <v>819070130.9384651</v>
      </c>
      <c r="F17" s="17">
        <f>+'Reliquidacion SIC-SING'!F176-'Cálculo Orig. SIC-SING'!F176</f>
        <v>801143062.7617775</v>
      </c>
      <c r="G17" s="17">
        <f>+'Reliquidacion SIC-SING'!G176-'Cálculo Orig. SIC-SING'!G176</f>
        <v>728596304.7367387</v>
      </c>
      <c r="H17" s="17">
        <f>+'Reliquidacion SIC-SING'!H176-'Cálculo Orig. SIC-SING'!H176</f>
        <v>722500557.133923</v>
      </c>
      <c r="I17" s="17">
        <f>+'Reliquidacion SIC-SING'!I176-'Cálculo Orig. SIC-SING'!I176</f>
        <v>651475296.0919335</v>
      </c>
    </row>
    <row r="18" spans="2:9" ht="12.75">
      <c r="B18" s="6">
        <v>12</v>
      </c>
      <c r="C18" s="15" t="s">
        <v>9</v>
      </c>
      <c r="D18" s="16">
        <f>+'Reliquidacion SIC-SING'!D177-'Cálculo Orig. SIC-SING'!D177</f>
        <v>65716079.12156442</v>
      </c>
      <c r="E18" s="17">
        <f>+'Reliquidacion SIC-SING'!E177-'Cálculo Orig. SIC-SING'!E177</f>
        <v>184352436.1503643</v>
      </c>
      <c r="F18" s="17">
        <f>+'Reliquidacion SIC-SING'!F177-'Cálculo Orig. SIC-SING'!F177</f>
        <v>183924933.69811305</v>
      </c>
      <c r="G18" s="17">
        <f>+'Reliquidacion SIC-SING'!G177-'Cálculo Orig. SIC-SING'!G177</f>
        <v>183342254.9869613</v>
      </c>
      <c r="H18" s="17">
        <f>+'Reliquidacion SIC-SING'!H177-'Cálculo Orig. SIC-SING'!H177</f>
        <v>175090693.27401784</v>
      </c>
      <c r="I18" s="17">
        <f>+'Reliquidacion SIC-SING'!I177-'Cálculo Orig. SIC-SING'!I177</f>
        <v>188036132.91094807</v>
      </c>
    </row>
    <row r="19" spans="2:9" ht="12.75">
      <c r="B19" s="6">
        <v>13</v>
      </c>
      <c r="C19" s="15" t="s">
        <v>10</v>
      </c>
      <c r="D19" s="16">
        <f>+'Reliquidacion SIC-SING'!D178-'Cálculo Orig. SIC-SING'!D178</f>
        <v>254351.16039928794</v>
      </c>
      <c r="E19" s="17">
        <f>+'Reliquidacion SIC-SING'!E178-'Cálculo Orig. SIC-SING'!E178</f>
        <v>-43123540.794648394</v>
      </c>
      <c r="F19" s="17">
        <f>+'Reliquidacion SIC-SING'!F178-'Cálculo Orig. SIC-SING'!F178</f>
        <v>-54703253.975647345</v>
      </c>
      <c r="G19" s="17">
        <f>+'Reliquidacion SIC-SING'!G178-'Cálculo Orig. SIC-SING'!G178</f>
        <v>-51706835.84911507</v>
      </c>
      <c r="H19" s="17">
        <f>+'Reliquidacion SIC-SING'!H178-'Cálculo Orig. SIC-SING'!H178</f>
        <v>-44697262.512012586</v>
      </c>
      <c r="I19" s="17">
        <f>+'Reliquidacion SIC-SING'!I178-'Cálculo Orig. SIC-SING'!I178</f>
        <v>-37006996.45023981</v>
      </c>
    </row>
    <row r="20" spans="2:9" ht="12.75">
      <c r="B20" s="6">
        <v>14</v>
      </c>
      <c r="C20" s="15" t="s">
        <v>11</v>
      </c>
      <c r="D20" s="16">
        <f>+'Reliquidacion SIC-SING'!D179-'Cálculo Orig. SIC-SING'!D179</f>
        <v>-11806.58302670857</v>
      </c>
      <c r="E20" s="17">
        <f>+'Reliquidacion SIC-SING'!E179-'Cálculo Orig. SIC-SING'!E179</f>
        <v>-278932.4394187089</v>
      </c>
      <c r="F20" s="17">
        <f>+'Reliquidacion SIC-SING'!F179-'Cálculo Orig. SIC-SING'!F179</f>
        <v>-259944.25692482246</v>
      </c>
      <c r="G20" s="17">
        <f>+'Reliquidacion SIC-SING'!G179-'Cálculo Orig. SIC-SING'!G179</f>
        <v>-416841.5302752056</v>
      </c>
      <c r="H20" s="17">
        <f>+'Reliquidacion SIC-SING'!H179-'Cálculo Orig. SIC-SING'!H179</f>
        <v>-541376.8965979656</v>
      </c>
      <c r="I20" s="17">
        <f>+'Reliquidacion SIC-SING'!I179-'Cálculo Orig. SIC-SING'!I179</f>
        <v>-1452010.2564576864</v>
      </c>
    </row>
    <row r="21" spans="2:9" ht="12.75">
      <c r="B21" s="6">
        <v>15</v>
      </c>
      <c r="C21" s="15" t="s">
        <v>12</v>
      </c>
      <c r="D21" s="16">
        <f>+'Reliquidacion SIC-SING'!D180-'Cálculo Orig. SIC-SING'!D180</f>
        <v>-2869992.1772864833</v>
      </c>
      <c r="E21" s="17">
        <f>+'Reliquidacion SIC-SING'!E180-'Cálculo Orig. SIC-SING'!E180</f>
        <v>-4829372.394973494</v>
      </c>
      <c r="F21" s="17">
        <f>+'Reliquidacion SIC-SING'!F180-'Cálculo Orig. SIC-SING'!F180</f>
        <v>-5042200.666506462</v>
      </c>
      <c r="G21" s="17">
        <f>+'Reliquidacion SIC-SING'!G180-'Cálculo Orig. SIC-SING'!G180</f>
        <v>-6851582.049099475</v>
      </c>
      <c r="H21" s="17">
        <f>+'Reliquidacion SIC-SING'!H180-'Cálculo Orig. SIC-SING'!H180</f>
        <v>-7598189.340143703</v>
      </c>
      <c r="I21" s="17">
        <f>+'Reliquidacion SIC-SING'!I180-'Cálculo Orig. SIC-SING'!I180</f>
        <v>-9039867.459839568</v>
      </c>
    </row>
    <row r="22" spans="2:9" ht="12.75">
      <c r="B22" s="6">
        <v>16</v>
      </c>
      <c r="C22" s="15" t="s">
        <v>13</v>
      </c>
      <c r="D22" s="16">
        <f>+'Reliquidacion SIC-SING'!D181-'Cálculo Orig. SIC-SING'!D181</f>
        <v>-5431013.785996228</v>
      </c>
      <c r="E22" s="17">
        <f>+'Reliquidacion SIC-SING'!E181-'Cálculo Orig. SIC-SING'!E181</f>
        <v>-11933616.928286105</v>
      </c>
      <c r="F22" s="17">
        <f>+'Reliquidacion SIC-SING'!F181-'Cálculo Orig. SIC-SING'!F181</f>
        <v>-15044852.98818937</v>
      </c>
      <c r="G22" s="17">
        <f>+'Reliquidacion SIC-SING'!G181-'Cálculo Orig. SIC-SING'!G181</f>
        <v>-14254317.270479351</v>
      </c>
      <c r="H22" s="17">
        <f>+'Reliquidacion SIC-SING'!H181-'Cálculo Orig. SIC-SING'!H181</f>
        <v>-12909348.20367381</v>
      </c>
      <c r="I22" s="17">
        <f>+'Reliquidacion SIC-SING'!I181-'Cálculo Orig. SIC-SING'!I181</f>
        <v>-13741194.14023088</v>
      </c>
    </row>
    <row r="23" spans="2:9" ht="12.75">
      <c r="B23" s="6">
        <v>17</v>
      </c>
      <c r="C23" s="15" t="s">
        <v>14</v>
      </c>
      <c r="D23" s="16">
        <f>+'Reliquidacion SIC-SING'!D182-'Cálculo Orig. SIC-SING'!D182</f>
        <v>-7983387.541399747</v>
      </c>
      <c r="E23" s="17">
        <f>+'Reliquidacion SIC-SING'!E182-'Cálculo Orig. SIC-SING'!E182</f>
        <v>-14418914.19923672</v>
      </c>
      <c r="F23" s="17">
        <f>+'Reliquidacion SIC-SING'!F182-'Cálculo Orig. SIC-SING'!F182</f>
        <v>-13746725.206297517</v>
      </c>
      <c r="G23" s="17">
        <f>+'Reliquidacion SIC-SING'!G182-'Cálculo Orig. SIC-SING'!G182</f>
        <v>-17772924.079361036</v>
      </c>
      <c r="H23" s="17">
        <f>+'Reliquidacion SIC-SING'!H182-'Cálculo Orig. SIC-SING'!H182</f>
        <v>-18221338.79027316</v>
      </c>
      <c r="I23" s="17">
        <f>+'Reliquidacion SIC-SING'!I182-'Cálculo Orig. SIC-SING'!I182</f>
        <v>-23150661.405426472</v>
      </c>
    </row>
    <row r="24" spans="2:9" ht="12.75">
      <c r="B24" s="6">
        <v>18</v>
      </c>
      <c r="C24" s="15" t="s">
        <v>15</v>
      </c>
      <c r="D24" s="16">
        <f>+'Reliquidacion SIC-SING'!D183-'Cálculo Orig. SIC-SING'!D183</f>
        <v>-2705081.301667325</v>
      </c>
      <c r="E24" s="17">
        <f>+'Reliquidacion SIC-SING'!E183-'Cálculo Orig. SIC-SING'!E183</f>
        <v>-2920632.17800837</v>
      </c>
      <c r="F24" s="17">
        <f>+'Reliquidacion SIC-SING'!F183-'Cálculo Orig. SIC-SING'!F183</f>
        <v>-3011900.163989164</v>
      </c>
      <c r="G24" s="17">
        <f>+'Reliquidacion SIC-SING'!G183-'Cálculo Orig. SIC-SING'!G183</f>
        <v>-3258722.695497226</v>
      </c>
      <c r="H24" s="17">
        <f>+'Reliquidacion SIC-SING'!H183-'Cálculo Orig. SIC-SING'!H183</f>
        <v>-3391107.297543045</v>
      </c>
      <c r="I24" s="17">
        <f>+'Reliquidacion SIC-SING'!I183-'Cálculo Orig. SIC-SING'!I183</f>
        <v>-3772977.8906827457</v>
      </c>
    </row>
    <row r="25" spans="2:9" ht="12.75">
      <c r="B25" s="6">
        <v>19</v>
      </c>
      <c r="C25" s="15" t="s">
        <v>16</v>
      </c>
      <c r="D25" s="16">
        <f>+'Reliquidacion SIC-SING'!D184-'Cálculo Orig. SIC-SING'!D184</f>
        <v>-2100092.515465293</v>
      </c>
      <c r="E25" s="17">
        <f>+'Reliquidacion SIC-SING'!E184-'Cálculo Orig. SIC-SING'!E184</f>
        <v>-2252185.8504930437</v>
      </c>
      <c r="F25" s="17">
        <f>+'Reliquidacion SIC-SING'!F184-'Cálculo Orig. SIC-SING'!F184</f>
        <v>-2472691.1143676303</v>
      </c>
      <c r="G25" s="17">
        <f>+'Reliquidacion SIC-SING'!G184-'Cálculo Orig. SIC-SING'!G184</f>
        <v>-2627697.8678850494</v>
      </c>
      <c r="H25" s="17">
        <f>+'Reliquidacion SIC-SING'!H184-'Cálculo Orig. SIC-SING'!H184</f>
        <v>-2789523.66549113</v>
      </c>
      <c r="I25" s="17">
        <f>+'Reliquidacion SIC-SING'!I184-'Cálculo Orig. SIC-SING'!I184</f>
        <v>-3237447.0223086663</v>
      </c>
    </row>
    <row r="26" spans="2:9" ht="12.75">
      <c r="B26" s="6">
        <v>20</v>
      </c>
      <c r="C26" s="15" t="s">
        <v>17</v>
      </c>
      <c r="D26" s="16">
        <f>+'Reliquidacion SIC-SING'!D185-'Cálculo Orig. SIC-SING'!D185</f>
        <v>2392288.9556023628</v>
      </c>
      <c r="E26" s="17">
        <f>+'Reliquidacion SIC-SING'!E185-'Cálculo Orig. SIC-SING'!E185</f>
        <v>-6227522.886472672</v>
      </c>
      <c r="F26" s="17">
        <f>+'Reliquidacion SIC-SING'!F185-'Cálculo Orig. SIC-SING'!F185</f>
        <v>-7366005.994526491</v>
      </c>
      <c r="G26" s="17">
        <f>+'Reliquidacion SIC-SING'!G185-'Cálculo Orig. SIC-SING'!G185</f>
        <v>-8293794.658993058</v>
      </c>
      <c r="H26" s="17">
        <f>+'Reliquidacion SIC-SING'!H185-'Cálculo Orig. SIC-SING'!H185</f>
        <v>-6536235.982855596</v>
      </c>
      <c r="I26" s="17">
        <f>+'Reliquidacion SIC-SING'!I185-'Cálculo Orig. SIC-SING'!I185</f>
        <v>-6535313.839057133</v>
      </c>
    </row>
    <row r="27" spans="2:9" ht="12.75">
      <c r="B27" s="6">
        <v>21</v>
      </c>
      <c r="C27" s="15" t="s">
        <v>18</v>
      </c>
      <c r="D27" s="16">
        <f>+'Reliquidacion SIC-SING'!D186-'Cálculo Orig. SIC-SING'!D186</f>
        <v>-2107763.348060131</v>
      </c>
      <c r="E27" s="17">
        <f>+'Reliquidacion SIC-SING'!E186-'Cálculo Orig. SIC-SING'!E186</f>
        <v>-52334467.694111586</v>
      </c>
      <c r="F27" s="17">
        <f>+'Reliquidacion SIC-SING'!F186-'Cálculo Orig. SIC-SING'!F186</f>
        <v>-59932523.771237016</v>
      </c>
      <c r="G27" s="17">
        <f>+'Reliquidacion SIC-SING'!G186-'Cálculo Orig. SIC-SING'!G186</f>
        <v>-74841528.60762113</v>
      </c>
      <c r="H27" s="17">
        <f>+'Reliquidacion SIC-SING'!H186-'Cálculo Orig. SIC-SING'!H186</f>
        <v>-74939940.81539989</v>
      </c>
      <c r="I27" s="17">
        <f>+'Reliquidacion SIC-SING'!I186-'Cálculo Orig. SIC-SING'!I186</f>
        <v>-85298369.92789912</v>
      </c>
    </row>
    <row r="28" spans="2:9" ht="12.75">
      <c r="B28" s="6">
        <v>22</v>
      </c>
      <c r="C28" s="15" t="s">
        <v>59</v>
      </c>
      <c r="D28" s="16">
        <f>+'Reliquidacion SIC-SING'!D187-'Cálculo Orig. SIC-SING'!D187</f>
        <v>-2223812.1521309465</v>
      </c>
      <c r="E28" s="17">
        <f>+'Reliquidacion SIC-SING'!E187-'Cálculo Orig. SIC-SING'!E187</f>
        <v>-7495160.620298788</v>
      </c>
      <c r="F28" s="17">
        <f>+'Reliquidacion SIC-SING'!F187-'Cálculo Orig. SIC-SING'!F187</f>
        <v>-11009405.326741874</v>
      </c>
      <c r="G28" s="17">
        <f>+'Reliquidacion SIC-SING'!G187-'Cálculo Orig. SIC-SING'!G187</f>
        <v>-12156500.440707147</v>
      </c>
      <c r="H28" s="17">
        <f>+'Reliquidacion SIC-SING'!H187-'Cálculo Orig. SIC-SING'!H187</f>
        <v>-10956987.71976903</v>
      </c>
      <c r="I28" s="17">
        <f>+'Reliquidacion SIC-SING'!I187-'Cálculo Orig. SIC-SING'!I187</f>
        <v>-13368924.830674887</v>
      </c>
    </row>
    <row r="29" spans="2:9" ht="12.75">
      <c r="B29" s="6">
        <v>23</v>
      </c>
      <c r="C29" s="15" t="s">
        <v>19</v>
      </c>
      <c r="D29" s="16">
        <f>+'Reliquidacion SIC-SING'!D188-'Cálculo Orig. SIC-SING'!D188</f>
        <v>-7720153.192069054</v>
      </c>
      <c r="E29" s="17">
        <f>+'Reliquidacion SIC-SING'!E188-'Cálculo Orig. SIC-SING'!E188</f>
        <v>-131349171.73957372</v>
      </c>
      <c r="F29" s="17">
        <f>+'Reliquidacion SIC-SING'!F188-'Cálculo Orig. SIC-SING'!F188</f>
        <v>-143582811.72976875</v>
      </c>
      <c r="G29" s="17">
        <f>+'Reliquidacion SIC-SING'!G188-'Cálculo Orig. SIC-SING'!G188</f>
        <v>-177040577.11646962</v>
      </c>
      <c r="H29" s="17">
        <f>+'Reliquidacion SIC-SING'!H188-'Cálculo Orig. SIC-SING'!H188</f>
        <v>-173313862.22627854</v>
      </c>
      <c r="I29" s="17">
        <f>+'Reliquidacion SIC-SING'!I188-'Cálculo Orig. SIC-SING'!I188</f>
        <v>-195021485.41274977</v>
      </c>
    </row>
    <row r="30" spans="2:9" ht="12.75">
      <c r="B30" s="6">
        <v>24</v>
      </c>
      <c r="C30" s="15" t="s">
        <v>20</v>
      </c>
      <c r="D30" s="16">
        <f>+'Reliquidacion SIC-SING'!D189-'Cálculo Orig. SIC-SING'!D189</f>
        <v>-3899789.220951587</v>
      </c>
      <c r="E30" s="17">
        <f>+'Reliquidacion SIC-SING'!E189-'Cálculo Orig. SIC-SING'!E189</f>
        <v>-4170580.671541542</v>
      </c>
      <c r="F30" s="17">
        <f>+'Reliquidacion SIC-SING'!F189-'Cálculo Orig. SIC-SING'!F189</f>
        <v>-4609540.262232587</v>
      </c>
      <c r="G30" s="17">
        <f>+'Reliquidacion SIC-SING'!G189-'Cálculo Orig. SIC-SING'!G189</f>
        <v>-5536909.112189598</v>
      </c>
      <c r="H30" s="17">
        <f>+'Reliquidacion SIC-SING'!H189-'Cálculo Orig. SIC-SING'!H189</f>
        <v>-5728086.408482432</v>
      </c>
      <c r="I30" s="17">
        <f>+'Reliquidacion SIC-SING'!I189-'Cálculo Orig. SIC-SING'!I189</f>
        <v>-6192492.537763603</v>
      </c>
    </row>
    <row r="31" spans="2:9" ht="12.75">
      <c r="B31" s="6">
        <v>25</v>
      </c>
      <c r="C31" s="15" t="s">
        <v>21</v>
      </c>
      <c r="D31" s="16">
        <f>+'Reliquidacion SIC-SING'!D190-'Cálculo Orig. SIC-SING'!D190</f>
        <v>9433676.756920338</v>
      </c>
      <c r="E31" s="17">
        <f>+'Reliquidacion SIC-SING'!E190-'Cálculo Orig. SIC-SING'!E190</f>
        <v>59844178.95429027</v>
      </c>
      <c r="F31" s="17">
        <f>+'Reliquidacion SIC-SING'!F190-'Cálculo Orig. SIC-SING'!F190</f>
        <v>58903405.44322121</v>
      </c>
      <c r="G31" s="17">
        <f>+'Reliquidacion SIC-SING'!G190-'Cálculo Orig. SIC-SING'!G190</f>
        <v>57228321.7201854</v>
      </c>
      <c r="H31" s="17">
        <f>+'Reliquidacion SIC-SING'!H190-'Cálculo Orig. SIC-SING'!H190</f>
        <v>54988742.60918856</v>
      </c>
      <c r="I31" s="17">
        <f>+'Reliquidacion SIC-SING'!I190-'Cálculo Orig. SIC-SING'!I190</f>
        <v>54971369.99215889</v>
      </c>
    </row>
    <row r="32" spans="2:9" ht="12.75">
      <c r="B32" s="6">
        <v>26</v>
      </c>
      <c r="C32" s="15" t="s">
        <v>22</v>
      </c>
      <c r="D32" s="16">
        <f>+'Reliquidacion SIC-SING'!D191-'Cálculo Orig. SIC-SING'!D191</f>
        <v>4203845.408294998</v>
      </c>
      <c r="E32" s="17">
        <f>+'Reliquidacion SIC-SING'!E191-'Cálculo Orig. SIC-SING'!E191</f>
        <v>6671911.111608215</v>
      </c>
      <c r="F32" s="17">
        <f>+'Reliquidacion SIC-SING'!F191-'Cálculo Orig. SIC-SING'!F191</f>
        <v>5299275.835698303</v>
      </c>
      <c r="G32" s="17">
        <f>+'Reliquidacion SIC-SING'!G191-'Cálculo Orig. SIC-SING'!G191</f>
        <v>4348621.866574075</v>
      </c>
      <c r="H32" s="17">
        <f>+'Reliquidacion SIC-SING'!H191-'Cálculo Orig. SIC-SING'!H191</f>
        <v>3227785.0863641985</v>
      </c>
      <c r="I32" s="17">
        <f>+'Reliquidacion SIC-SING'!I191-'Cálculo Orig. SIC-SING'!I191</f>
        <v>3201017.6193022337</v>
      </c>
    </row>
    <row r="33" spans="2:9" ht="12.75">
      <c r="B33" s="6">
        <v>27</v>
      </c>
      <c r="C33" s="15" t="s">
        <v>23</v>
      </c>
      <c r="D33" s="16">
        <f>+'Reliquidacion SIC-SING'!D192-'Cálculo Orig. SIC-SING'!D192</f>
        <v>4636358.886590742</v>
      </c>
      <c r="E33" s="17">
        <f>+'Reliquidacion SIC-SING'!E192-'Cálculo Orig. SIC-SING'!E192</f>
        <v>7950735.067310676</v>
      </c>
      <c r="F33" s="17">
        <f>+'Reliquidacion SIC-SING'!F192-'Cálculo Orig. SIC-SING'!F192</f>
        <v>6118128.13713932</v>
      </c>
      <c r="G33" s="17">
        <f>+'Reliquidacion SIC-SING'!G192-'Cálculo Orig. SIC-SING'!G192</f>
        <v>5053588.009178098</v>
      </c>
      <c r="H33" s="17">
        <f>+'Reliquidacion SIC-SING'!H192-'Cálculo Orig. SIC-SING'!H192</f>
        <v>4672386.737632662</v>
      </c>
      <c r="I33" s="17">
        <f>+'Reliquidacion SIC-SING'!I192-'Cálculo Orig. SIC-SING'!I192</f>
        <v>5327203.369970741</v>
      </c>
    </row>
    <row r="34" spans="2:9" ht="12.75">
      <c r="B34" s="6">
        <v>28</v>
      </c>
      <c r="C34" s="15" t="s">
        <v>24</v>
      </c>
      <c r="D34" s="16">
        <f>+'Reliquidacion SIC-SING'!D193-'Cálculo Orig. SIC-SING'!D193</f>
        <v>7098450.863863103</v>
      </c>
      <c r="E34" s="17">
        <f>+'Reliquidacion SIC-SING'!E193-'Cálculo Orig. SIC-SING'!E193</f>
        <v>13385964.366735727</v>
      </c>
      <c r="F34" s="17">
        <f>+'Reliquidacion SIC-SING'!F193-'Cálculo Orig. SIC-SING'!F193</f>
        <v>12601454.41056621</v>
      </c>
      <c r="G34" s="17">
        <f>+'Reliquidacion SIC-SING'!G193-'Cálculo Orig. SIC-SING'!G193</f>
        <v>9462263.578633446</v>
      </c>
      <c r="H34" s="17">
        <f>+'Reliquidacion SIC-SING'!H193-'Cálculo Orig. SIC-SING'!H193</f>
        <v>6852645.787598986</v>
      </c>
      <c r="I34" s="17">
        <f>+'Reliquidacion SIC-SING'!I193-'Cálculo Orig. SIC-SING'!I193</f>
        <v>7024264.368445385</v>
      </c>
    </row>
    <row r="35" spans="2:9" ht="12.75">
      <c r="B35" s="6">
        <v>29</v>
      </c>
      <c r="C35" s="15" t="s">
        <v>25</v>
      </c>
      <c r="D35" s="16">
        <f>+'Reliquidacion SIC-SING'!D194-'Cálculo Orig. SIC-SING'!D194</f>
        <v>4327352.676983759</v>
      </c>
      <c r="E35" s="17">
        <f>+'Reliquidacion SIC-SING'!E194-'Cálculo Orig. SIC-SING'!E194</f>
        <v>7604325.760159329</v>
      </c>
      <c r="F35" s="17">
        <f>+'Reliquidacion SIC-SING'!F194-'Cálculo Orig. SIC-SING'!F194</f>
        <v>7074543.604367457</v>
      </c>
      <c r="G35" s="17">
        <f>+'Reliquidacion SIC-SING'!G194-'Cálculo Orig. SIC-SING'!G194</f>
        <v>4544527.854669303</v>
      </c>
      <c r="H35" s="17">
        <f>+'Reliquidacion SIC-SING'!H194-'Cálculo Orig. SIC-SING'!H194</f>
        <v>3651725.371041402</v>
      </c>
      <c r="I35" s="17">
        <f>+'Reliquidacion SIC-SING'!I194-'Cálculo Orig. SIC-SING'!I194</f>
        <v>3156033.9474851675</v>
      </c>
    </row>
    <row r="36" spans="2:9" ht="12.75">
      <c r="B36" s="6">
        <v>30</v>
      </c>
      <c r="C36" s="15" t="s">
        <v>26</v>
      </c>
      <c r="D36" s="16">
        <f>+'Reliquidacion SIC-SING'!D195-'Cálculo Orig. SIC-SING'!D195</f>
        <v>-402917.54432868026</v>
      </c>
      <c r="E36" s="17">
        <f>+'Reliquidacion SIC-SING'!E195-'Cálculo Orig. SIC-SING'!E195</f>
        <v>-929146.8715027664</v>
      </c>
      <c r="F36" s="17">
        <f>+'Reliquidacion SIC-SING'!F195-'Cálculo Orig. SIC-SING'!F195</f>
        <v>-1003169.3784111384</v>
      </c>
      <c r="G36" s="17">
        <f>+'Reliquidacion SIC-SING'!G195-'Cálculo Orig. SIC-SING'!G195</f>
        <v>-1253815.3973242464</v>
      </c>
      <c r="H36" s="17">
        <f>+'Reliquidacion SIC-SING'!H195-'Cálculo Orig. SIC-SING'!H195</f>
        <v>-1314328.2100939825</v>
      </c>
      <c r="I36" s="17">
        <f>+'Reliquidacion SIC-SING'!I195-'Cálculo Orig. SIC-SING'!I195</f>
        <v>-1605676.1699538268</v>
      </c>
    </row>
    <row r="37" spans="2:9" ht="12.75">
      <c r="B37" s="6">
        <v>31</v>
      </c>
      <c r="C37" s="15" t="s">
        <v>60</v>
      </c>
      <c r="D37" s="16">
        <f>+'Reliquidacion SIC-SING'!D196-'Cálculo Orig. SIC-SING'!D196</f>
        <v>-59063742.39013809</v>
      </c>
      <c r="E37" s="17">
        <f>+'Reliquidacion SIC-SING'!E196-'Cálculo Orig. SIC-SING'!E196</f>
        <v>-121553683.8351031</v>
      </c>
      <c r="F37" s="17">
        <f>+'Reliquidacion SIC-SING'!F196-'Cálculo Orig. SIC-SING'!F196</f>
        <v>-129333683.59596372</v>
      </c>
      <c r="G37" s="17">
        <f>+'Reliquidacion SIC-SING'!G196-'Cálculo Orig. SIC-SING'!G196</f>
        <v>-119347237.0728873</v>
      </c>
      <c r="H37" s="17">
        <f>+'Reliquidacion SIC-SING'!H196-'Cálculo Orig. SIC-SING'!H196</f>
        <v>-129540851.16067442</v>
      </c>
      <c r="I37" s="17">
        <f>+'Reliquidacion SIC-SING'!I196-'Cálculo Orig. SIC-SING'!I196</f>
        <v>-123406994.22543183</v>
      </c>
    </row>
    <row r="38" spans="2:9" ht="12.75">
      <c r="B38" s="6">
        <v>32</v>
      </c>
      <c r="C38" s="15" t="s">
        <v>61</v>
      </c>
      <c r="D38" s="16">
        <f>+'Reliquidacion SIC-SING'!D197-'Cálculo Orig. SIC-SING'!D197</f>
        <v>-94815275.7452218</v>
      </c>
      <c r="E38" s="17">
        <f>+'Reliquidacion SIC-SING'!E197-'Cálculo Orig. SIC-SING'!E197</f>
        <v>-190443660.4336124</v>
      </c>
      <c r="F38" s="17">
        <f>+'Reliquidacion SIC-SING'!F197-'Cálculo Orig. SIC-SING'!F197</f>
        <v>-217621554.37897223</v>
      </c>
      <c r="G38" s="17">
        <f>+'Reliquidacion SIC-SING'!G197-'Cálculo Orig. SIC-SING'!G197</f>
        <v>-202471023.6482254</v>
      </c>
      <c r="H38" s="17">
        <f>+'Reliquidacion SIC-SING'!H197-'Cálculo Orig. SIC-SING'!H197</f>
        <v>-215024528.41656858</v>
      </c>
      <c r="I38" s="17">
        <f>+'Reliquidacion SIC-SING'!I197-'Cálculo Orig. SIC-SING'!I197</f>
        <v>-198200442.23746297</v>
      </c>
    </row>
    <row r="39" spans="2:9" ht="12.75">
      <c r="B39" s="6">
        <v>33</v>
      </c>
      <c r="C39" s="15" t="s">
        <v>62</v>
      </c>
      <c r="D39" s="16">
        <f>+'Reliquidacion SIC-SING'!D198-'Cálculo Orig. SIC-SING'!D198</f>
        <v>-160401345.91194886</v>
      </c>
      <c r="E39" s="17">
        <f>+'Reliquidacion SIC-SING'!E198-'Cálculo Orig. SIC-SING'!E198</f>
        <v>-358844899.0273165</v>
      </c>
      <c r="F39" s="17">
        <f>+'Reliquidacion SIC-SING'!F198-'Cálculo Orig. SIC-SING'!F198</f>
        <v>-362612213.1588814</v>
      </c>
      <c r="G39" s="17">
        <f>+'Reliquidacion SIC-SING'!G198-'Cálculo Orig. SIC-SING'!G198</f>
        <v>-355794488.9779345</v>
      </c>
      <c r="H39" s="17">
        <f>+'Reliquidacion SIC-SING'!H198-'Cálculo Orig. SIC-SING'!H198</f>
        <v>-374485198.9148174</v>
      </c>
      <c r="I39" s="17">
        <f>+'Reliquidacion SIC-SING'!I198-'Cálculo Orig. SIC-SING'!I198</f>
        <v>-375326081.68610007</v>
      </c>
    </row>
    <row r="40" spans="2:9" ht="12.75">
      <c r="B40" s="7">
        <v>34</v>
      </c>
      <c r="C40" s="18" t="s">
        <v>63</v>
      </c>
      <c r="D40" s="19">
        <f>+'Reliquidacion SIC-SING'!D199-'Cálculo Orig. SIC-SING'!D199</f>
        <v>-13301.834154845565</v>
      </c>
      <c r="E40" s="20">
        <f>+'Reliquidacion SIC-SING'!E199-'Cálculo Orig. SIC-SING'!E199</f>
        <v>-69863.98435769079</v>
      </c>
      <c r="F40" s="20">
        <f>+'Reliquidacion SIC-SING'!F199-'Cálculo Orig. SIC-SING'!F199</f>
        <v>-99974.46462345263</v>
      </c>
      <c r="G40" s="20">
        <f>+'Reliquidacion SIC-SING'!G199-'Cálculo Orig. SIC-SING'!G199</f>
        <v>-127948.21214266226</v>
      </c>
      <c r="H40" s="20">
        <f>+'Reliquidacion SIC-SING'!H199-'Cálculo Orig. SIC-SING'!H199</f>
        <v>-137549.21257315343</v>
      </c>
      <c r="I40" s="20">
        <f>+'Reliquidacion SIC-SING'!I199-'Cálculo Orig. SIC-SING'!I199</f>
        <v>-273313.8744045496</v>
      </c>
    </row>
    <row r="41" spans="2:9" ht="12.75">
      <c r="B41" s="9" t="s">
        <v>28</v>
      </c>
      <c r="C41" s="35"/>
      <c r="D41" s="21">
        <f aca="true" t="shared" si="0" ref="D41:I41">SUM(D7:D40)</f>
        <v>-4.590838216245174E-06</v>
      </c>
      <c r="E41" s="22">
        <f t="shared" si="0"/>
        <v>3.814930096268654E-07</v>
      </c>
      <c r="F41" s="22">
        <f t="shared" si="0"/>
        <v>-3.041233867406845E-06</v>
      </c>
      <c r="G41" s="22">
        <f t="shared" si="0"/>
        <v>1.9510043784976006E-06</v>
      </c>
      <c r="H41" s="22">
        <f t="shared" si="0"/>
        <v>-8.565839380025864E-06</v>
      </c>
      <c r="I41" s="22">
        <f t="shared" si="0"/>
        <v>-1.2516975402832031E-06</v>
      </c>
    </row>
    <row r="42" spans="4:15" ht="12.75"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ht="12.75">
      <c r="B43" s="4" t="s">
        <v>118</v>
      </c>
    </row>
    <row r="44" spans="2:9" ht="12.75">
      <c r="B44" s="32" t="s">
        <v>29</v>
      </c>
      <c r="C44" s="62"/>
      <c r="D44" s="98">
        <v>42781</v>
      </c>
      <c r="E44" s="98">
        <v>42809</v>
      </c>
      <c r="F44" s="98">
        <v>42840</v>
      </c>
      <c r="G44" s="98">
        <v>42870</v>
      </c>
      <c r="H44" s="98">
        <v>42901</v>
      </c>
      <c r="I44" s="98">
        <v>42931</v>
      </c>
    </row>
    <row r="45" spans="2:9" ht="12.75">
      <c r="B45" s="23" t="s">
        <v>123</v>
      </c>
      <c r="C45" s="24"/>
      <c r="D45" s="99">
        <v>0.1264819444444444</v>
      </c>
      <c r="E45" s="99">
        <v>0.12231249999999999</v>
      </c>
      <c r="F45" s="99">
        <v>0.11771138888888888</v>
      </c>
      <c r="G45" s="99">
        <v>0.11354750000000001</v>
      </c>
      <c r="H45" s="99">
        <v>0.10933694444444447</v>
      </c>
      <c r="I45" s="99">
        <v>0.10159694444444448</v>
      </c>
    </row>
    <row r="48" ht="12.75">
      <c r="B48" s="4" t="s">
        <v>125</v>
      </c>
    </row>
    <row r="49" spans="2:9" ht="12.75">
      <c r="B49" s="8" t="s">
        <v>29</v>
      </c>
      <c r="C49" s="9"/>
      <c r="D49" s="10">
        <v>42736</v>
      </c>
      <c r="E49" s="11">
        <v>42767</v>
      </c>
      <c r="F49" s="11">
        <v>42795</v>
      </c>
      <c r="G49" s="11">
        <v>42826</v>
      </c>
      <c r="H49" s="11">
        <v>42856</v>
      </c>
      <c r="I49" s="11">
        <v>42887</v>
      </c>
    </row>
    <row r="50" spans="2:9" ht="12.75">
      <c r="B50" s="5">
        <v>1</v>
      </c>
      <c r="C50" s="12" t="s">
        <v>0</v>
      </c>
      <c r="D50" s="13">
        <f aca="true" t="shared" si="1" ref="D50:I59">D7*(1+D$45)</f>
        <v>-19183781.01115696</v>
      </c>
      <c r="E50" s="14">
        <f t="shared" si="1"/>
        <v>12688880.852531208</v>
      </c>
      <c r="F50" s="14">
        <f t="shared" si="1"/>
        <v>-7348526.313933772</v>
      </c>
      <c r="G50" s="14">
        <f t="shared" si="1"/>
        <v>-14893841.120632347</v>
      </c>
      <c r="H50" s="14">
        <f t="shared" si="1"/>
        <v>-12532678.173899613</v>
      </c>
      <c r="I50" s="14">
        <f t="shared" si="1"/>
        <v>-9386185.43681281</v>
      </c>
    </row>
    <row r="51" spans="2:9" ht="12.75">
      <c r="B51" s="6">
        <v>2</v>
      </c>
      <c r="C51" s="15" t="s">
        <v>1</v>
      </c>
      <c r="D51" s="16">
        <f t="shared" si="1"/>
        <v>3316206.462106265</v>
      </c>
      <c r="E51" s="17">
        <f t="shared" si="1"/>
        <v>3572629.005463872</v>
      </c>
      <c r="F51" s="17">
        <f t="shared" si="1"/>
        <v>3429252.9038416967</v>
      </c>
      <c r="G51" s="17">
        <f t="shared" si="1"/>
        <v>1913849.9865854688</v>
      </c>
      <c r="H51" s="17">
        <f t="shared" si="1"/>
        <v>2384951.0776814255</v>
      </c>
      <c r="I51" s="17">
        <f t="shared" si="1"/>
        <v>2000813.5418282605</v>
      </c>
    </row>
    <row r="52" spans="2:9" ht="12.75">
      <c r="B52" s="6">
        <v>3</v>
      </c>
      <c r="C52" s="15" t="s">
        <v>2</v>
      </c>
      <c r="D52" s="16">
        <f t="shared" si="1"/>
        <v>-5313647.431929547</v>
      </c>
      <c r="E52" s="17">
        <f t="shared" si="1"/>
        <v>-7595428.312904235</v>
      </c>
      <c r="F52" s="17">
        <f t="shared" si="1"/>
        <v>-8117298.390434118</v>
      </c>
      <c r="G52" s="17">
        <f t="shared" si="1"/>
        <v>-9997023.006882988</v>
      </c>
      <c r="H52" s="17">
        <f t="shared" si="1"/>
        <v>-11108336.588304594</v>
      </c>
      <c r="I52" s="17">
        <f t="shared" si="1"/>
        <v>-13448443.163095577</v>
      </c>
    </row>
    <row r="53" spans="2:9" ht="12.75">
      <c r="B53" s="6">
        <v>4</v>
      </c>
      <c r="C53" s="15" t="s">
        <v>3</v>
      </c>
      <c r="D53" s="16">
        <f t="shared" si="1"/>
        <v>1621412.6838052964</v>
      </c>
      <c r="E53" s="17">
        <f t="shared" si="1"/>
        <v>1615624.7380544564</v>
      </c>
      <c r="F53" s="17">
        <f t="shared" si="1"/>
        <v>1407086.610432808</v>
      </c>
      <c r="G53" s="17">
        <f t="shared" si="1"/>
        <v>1491614.6714106146</v>
      </c>
      <c r="H53" s="17">
        <f t="shared" si="1"/>
        <v>1349252.9230275338</v>
      </c>
      <c r="I53" s="17">
        <f t="shared" si="1"/>
        <v>1471854.469511266</v>
      </c>
    </row>
    <row r="54" spans="2:9" ht="12.75">
      <c r="B54" s="6">
        <v>5</v>
      </c>
      <c r="C54" s="15" t="s">
        <v>27</v>
      </c>
      <c r="D54" s="16">
        <f t="shared" si="1"/>
        <v>946930879.7735546</v>
      </c>
      <c r="E54" s="17">
        <f t="shared" si="1"/>
        <v>3132719279.4494724</v>
      </c>
      <c r="F54" s="17">
        <f t="shared" si="1"/>
        <v>3213639375.4571238</v>
      </c>
      <c r="G54" s="17">
        <f t="shared" si="1"/>
        <v>3135029566.954328</v>
      </c>
      <c r="H54" s="17">
        <f t="shared" si="1"/>
        <v>3102909733.2044373</v>
      </c>
      <c r="I54" s="17">
        <f t="shared" si="1"/>
        <v>3240548754.298538</v>
      </c>
    </row>
    <row r="55" spans="2:9" ht="12.75">
      <c r="B55" s="6">
        <v>6</v>
      </c>
      <c r="C55" s="15" t="s">
        <v>58</v>
      </c>
      <c r="D55" s="16">
        <f t="shared" si="1"/>
        <v>321855.8820885623</v>
      </c>
      <c r="E55" s="17">
        <f t="shared" si="1"/>
        <v>1241116.0754089504</v>
      </c>
      <c r="F55" s="17">
        <f t="shared" si="1"/>
        <v>1282167.688286712</v>
      </c>
      <c r="G55" s="17">
        <f t="shared" si="1"/>
        <v>1272022.3712364787</v>
      </c>
      <c r="H55" s="17">
        <f t="shared" si="1"/>
        <v>1315648.939125513</v>
      </c>
      <c r="I55" s="17">
        <f t="shared" si="1"/>
        <v>1210219.137865197</v>
      </c>
    </row>
    <row r="56" spans="2:9" ht="12.75">
      <c r="B56" s="6">
        <v>7</v>
      </c>
      <c r="C56" s="15" t="s">
        <v>4</v>
      </c>
      <c r="D56" s="16">
        <f t="shared" si="1"/>
        <v>-40170245.26064883</v>
      </c>
      <c r="E56" s="17">
        <f t="shared" si="1"/>
        <v>-90769606.05575076</v>
      </c>
      <c r="F56" s="17">
        <f t="shared" si="1"/>
        <v>-84445786.84590505</v>
      </c>
      <c r="G56" s="17">
        <f t="shared" si="1"/>
        <v>-60529019.43893387</v>
      </c>
      <c r="H56" s="17">
        <f t="shared" si="1"/>
        <v>-71800819.2761403</v>
      </c>
      <c r="I56" s="17">
        <f t="shared" si="1"/>
        <v>-67984532.18575878</v>
      </c>
    </row>
    <row r="57" spans="2:9" ht="12.75">
      <c r="B57" s="6">
        <v>8</v>
      </c>
      <c r="C57" s="15" t="s">
        <v>5</v>
      </c>
      <c r="D57" s="16">
        <f t="shared" si="1"/>
        <v>-734512413.498883</v>
      </c>
      <c r="E57" s="17">
        <f t="shared" si="1"/>
        <v>-2302971546.4680796</v>
      </c>
      <c r="F57" s="17">
        <f t="shared" si="1"/>
        <v>-2202308290.648608</v>
      </c>
      <c r="G57" s="17">
        <f t="shared" si="1"/>
        <v>-1834764173.1957889</v>
      </c>
      <c r="H57" s="17">
        <f t="shared" si="1"/>
        <v>-1759189606.3776739</v>
      </c>
      <c r="I57" s="17">
        <f t="shared" si="1"/>
        <v>-1541700454.1847408</v>
      </c>
    </row>
    <row r="58" spans="2:9" ht="12.75">
      <c r="B58" s="6">
        <v>9</v>
      </c>
      <c r="C58" s="15" t="s">
        <v>6</v>
      </c>
      <c r="D58" s="16">
        <f t="shared" si="1"/>
        <v>-87961649.98161769</v>
      </c>
      <c r="E58" s="17">
        <f t="shared" si="1"/>
        <v>-247136300.74306992</v>
      </c>
      <c r="F58" s="17">
        <f t="shared" si="1"/>
        <v>-247191130.77392763</v>
      </c>
      <c r="G58" s="17">
        <f t="shared" si="1"/>
        <v>-186682470.86366418</v>
      </c>
      <c r="H58" s="17">
        <f t="shared" si="1"/>
        <v>-174704074.59478748</v>
      </c>
      <c r="I58" s="17">
        <f t="shared" si="1"/>
        <v>-152699748.7663533</v>
      </c>
    </row>
    <row r="59" spans="2:9" ht="12.75">
      <c r="B59" s="6">
        <v>10</v>
      </c>
      <c r="C59" s="15" t="s">
        <v>7</v>
      </c>
      <c r="D59" s="16">
        <f t="shared" si="1"/>
        <v>-141651233.79742536</v>
      </c>
      <c r="E59" s="17">
        <f t="shared" si="1"/>
        <v>-666890439.1797639</v>
      </c>
      <c r="F59" s="17">
        <f t="shared" si="1"/>
        <v>-719092873.8426884</v>
      </c>
      <c r="G59" s="17">
        <f t="shared" si="1"/>
        <v>-964717184.8053763</v>
      </c>
      <c r="H59" s="17">
        <f t="shared" si="1"/>
        <v>-955331054.3616103</v>
      </c>
      <c r="I59" s="17">
        <f t="shared" si="1"/>
        <v>-1257936511.756039</v>
      </c>
    </row>
    <row r="60" spans="2:9" ht="12.75">
      <c r="B60" s="6">
        <v>11</v>
      </c>
      <c r="C60" s="15" t="s">
        <v>8</v>
      </c>
      <c r="D60" s="16">
        <f aca="true" t="shared" si="2" ref="D60:I69">D17*(1+D$45)</f>
        <v>362376521.66654056</v>
      </c>
      <c r="E60" s="17">
        <f t="shared" si="2"/>
        <v>919252646.3288761</v>
      </c>
      <c r="F60" s="17">
        <f t="shared" si="2"/>
        <v>895446725.3781648</v>
      </c>
      <c r="G60" s="17">
        <f t="shared" si="2"/>
        <v>811326593.6488334</v>
      </c>
      <c r="H60" s="17">
        <f t="shared" si="2"/>
        <v>801496560.410355</v>
      </c>
      <c r="I60" s="17">
        <f t="shared" si="2"/>
        <v>717663195.5559137</v>
      </c>
    </row>
    <row r="61" spans="2:9" ht="12.75">
      <c r="B61" s="6">
        <v>12</v>
      </c>
      <c r="C61" s="15" t="s">
        <v>9</v>
      </c>
      <c r="D61" s="16">
        <f t="shared" si="2"/>
        <v>74027976.59012485</v>
      </c>
      <c r="E61" s="17">
        <f t="shared" si="2"/>
        <v>206901043.49700576</v>
      </c>
      <c r="F61" s="17">
        <f t="shared" si="2"/>
        <v>205574993.09501475</v>
      </c>
      <c r="G61" s="17">
        <f t="shared" si="2"/>
        <v>204160309.68509328</v>
      </c>
      <c r="H61" s="17">
        <f t="shared" si="2"/>
        <v>194234574.6772584</v>
      </c>
      <c r="I61" s="17">
        <f t="shared" si="2"/>
        <v>207140029.45984983</v>
      </c>
    </row>
    <row r="62" spans="2:9" ht="12.75">
      <c r="B62" s="6">
        <v>13</v>
      </c>
      <c r="C62" s="15" t="s">
        <v>10</v>
      </c>
      <c r="D62" s="16">
        <f t="shared" si="2"/>
        <v>286521.98973829066</v>
      </c>
      <c r="E62" s="17">
        <f t="shared" si="2"/>
        <v>-48398088.87809383</v>
      </c>
      <c r="F62" s="17">
        <f t="shared" si="2"/>
        <v>-61142449.97786243</v>
      </c>
      <c r="G62" s="17">
        <f t="shared" si="2"/>
        <v>-57578017.79269246</v>
      </c>
      <c r="H62" s="17">
        <f t="shared" si="2"/>
        <v>-49584324.620107256</v>
      </c>
      <c r="I62" s="17">
        <f t="shared" si="2"/>
        <v>-40766794.212650575</v>
      </c>
    </row>
    <row r="63" spans="2:9" ht="12.75">
      <c r="B63" s="6">
        <v>14</v>
      </c>
      <c r="C63" s="15" t="s">
        <v>11</v>
      </c>
      <c r="D63" s="16">
        <f t="shared" si="2"/>
        <v>-13299.902605171445</v>
      </c>
      <c r="E63" s="17">
        <f t="shared" si="2"/>
        <v>-313049.36341510975</v>
      </c>
      <c r="F63" s="17">
        <f t="shared" si="2"/>
        <v>-290542.6564411335</v>
      </c>
      <c r="G63" s="17">
        <f t="shared" si="2"/>
        <v>-464172.8439341295</v>
      </c>
      <c r="H63" s="17">
        <f t="shared" si="2"/>
        <v>-600569.3922648032</v>
      </c>
      <c r="I63" s="17">
        <f t="shared" si="2"/>
        <v>-1599530.0618157815</v>
      </c>
    </row>
    <row r="64" spans="2:9" ht="12.75">
      <c r="B64" s="6">
        <v>15</v>
      </c>
      <c r="C64" s="15" t="s">
        <v>12</v>
      </c>
      <c r="D64" s="16">
        <f t="shared" si="2"/>
        <v>-3232994.3684100225</v>
      </c>
      <c r="E64" s="17">
        <f t="shared" si="2"/>
        <v>-5420065.00603369</v>
      </c>
      <c r="F64" s="17">
        <f t="shared" si="2"/>
        <v>-5635725.110017419</v>
      </c>
      <c r="G64" s="17">
        <f t="shared" si="2"/>
        <v>-7629562.061819597</v>
      </c>
      <c r="H64" s="17">
        <f t="shared" si="2"/>
        <v>-8428952.145905366</v>
      </c>
      <c r="I64" s="17">
        <f t="shared" si="2"/>
        <v>-9958290.371942028</v>
      </c>
    </row>
    <row r="65" spans="2:9" ht="12.75">
      <c r="B65" s="6">
        <v>16</v>
      </c>
      <c r="C65" s="15" t="s">
        <v>13</v>
      </c>
      <c r="D65" s="16">
        <f t="shared" si="2"/>
        <v>-6117938.969953615</v>
      </c>
      <c r="E65" s="17">
        <f t="shared" si="2"/>
        <v>-13393247.4488271</v>
      </c>
      <c r="F65" s="17">
        <f t="shared" si="2"/>
        <v>-16815803.529058293</v>
      </c>
      <c r="G65" s="17">
        <f t="shared" si="2"/>
        <v>-15872859.360749105</v>
      </c>
      <c r="H65" s="17">
        <f t="shared" si="2"/>
        <v>-14320816.891032882</v>
      </c>
      <c r="I65" s="17">
        <f t="shared" si="2"/>
        <v>-15137257.477896241</v>
      </c>
    </row>
    <row r="66" spans="2:9" ht="12.75">
      <c r="B66" s="6">
        <v>17</v>
      </c>
      <c r="C66" s="15" t="s">
        <v>14</v>
      </c>
      <c r="D66" s="16">
        <f t="shared" si="2"/>
        <v>-8993141.92088954</v>
      </c>
      <c r="E66" s="17">
        <f t="shared" si="2"/>
        <v>-16182527.642230863</v>
      </c>
      <c r="F66" s="17">
        <f t="shared" si="2"/>
        <v>-15364871.323004697</v>
      </c>
      <c r="G66" s="17">
        <f t="shared" si="2"/>
        <v>-19790995.17626228</v>
      </c>
      <c r="H66" s="17">
        <f t="shared" si="2"/>
        <v>-20213604.29728866</v>
      </c>
      <c r="I66" s="17">
        <f t="shared" si="2"/>
        <v>-25502697.86608573</v>
      </c>
    </row>
    <row r="67" spans="2:9" ht="12.75">
      <c r="B67" s="6">
        <v>18</v>
      </c>
      <c r="C67" s="15" t="s">
        <v>15</v>
      </c>
      <c r="D67" s="16">
        <f t="shared" si="2"/>
        <v>-3047225.2445825175</v>
      </c>
      <c r="E67" s="17">
        <f t="shared" si="2"/>
        <v>-3277862.001281019</v>
      </c>
      <c r="F67" s="17">
        <f t="shared" si="2"/>
        <v>-3366435.115487001</v>
      </c>
      <c r="G67" s="17">
        <f t="shared" si="2"/>
        <v>-3628742.510764197</v>
      </c>
      <c r="H67" s="17">
        <f t="shared" si="2"/>
        <v>-3761880.6077396595</v>
      </c>
      <c r="I67" s="17">
        <f t="shared" si="2"/>
        <v>-4156300.9158325577</v>
      </c>
    </row>
    <row r="68" spans="2:9" ht="12.75">
      <c r="B68" s="6">
        <v>19</v>
      </c>
      <c r="C68" s="15" t="s">
        <v>16</v>
      </c>
      <c r="D68" s="16">
        <f t="shared" si="2"/>
        <v>-2365716.300334568</v>
      </c>
      <c r="E68" s="17">
        <f t="shared" si="2"/>
        <v>-2527656.332331474</v>
      </c>
      <c r="F68" s="17">
        <f t="shared" si="2"/>
        <v>-2763755.0197330588</v>
      </c>
      <c r="G68" s="17">
        <f t="shared" si="2"/>
        <v>-2926066.3915387266</v>
      </c>
      <c r="H68" s="17">
        <f t="shared" si="2"/>
        <v>-3094521.6595313973</v>
      </c>
      <c r="I68" s="17">
        <f t="shared" si="2"/>
        <v>-3566361.747575992</v>
      </c>
    </row>
    <row r="69" spans="2:9" ht="12.75">
      <c r="B69" s="6">
        <v>20</v>
      </c>
      <c r="C69" s="15" t="s">
        <v>17</v>
      </c>
      <c r="D69" s="16">
        <f t="shared" si="2"/>
        <v>2694870.314379919</v>
      </c>
      <c r="E69" s="17">
        <f t="shared" si="2"/>
        <v>-6989226.779524361</v>
      </c>
      <c r="F69" s="17">
        <f t="shared" si="2"/>
        <v>-8233068.790706086</v>
      </c>
      <c r="G69" s="17">
        <f t="shared" si="2"/>
        <v>-9235534.308035072</v>
      </c>
      <c r="H69" s="17">
        <f t="shared" si="2"/>
        <v>-7250888.053388857</v>
      </c>
      <c r="I69" s="17">
        <f t="shared" si="2"/>
        <v>-7199281.756090829</v>
      </c>
    </row>
    <row r="70" spans="2:9" ht="12.75">
      <c r="B70" s="6">
        <v>21</v>
      </c>
      <c r="C70" s="15" t="s">
        <v>18</v>
      </c>
      <c r="D70" s="16">
        <f aca="true" t="shared" si="3" ref="D70:I79">D27*(1+D$45)</f>
        <v>-2374357.3547515087</v>
      </c>
      <c r="E70" s="17">
        <f t="shared" si="3"/>
        <v>-58735627.27394761</v>
      </c>
      <c r="F70" s="17">
        <f t="shared" si="3"/>
        <v>-66987264.38396568</v>
      </c>
      <c r="G70" s="17">
        <f t="shared" si="3"/>
        <v>-83339597.07719499</v>
      </c>
      <c r="H70" s="17">
        <f t="shared" si="3"/>
        <v>-83133644.96100323</v>
      </c>
      <c r="I70" s="17">
        <f t="shared" si="3"/>
        <v>-93964423.67866556</v>
      </c>
    </row>
    <row r="71" spans="2:9" ht="12.75">
      <c r="B71" s="6">
        <v>22</v>
      </c>
      <c r="C71" s="15" t="s">
        <v>59</v>
      </c>
      <c r="D71" s="16">
        <f t="shared" si="3"/>
        <v>-2505084.2372116535</v>
      </c>
      <c r="E71" s="17">
        <f t="shared" si="3"/>
        <v>-8411912.453669084</v>
      </c>
      <c r="F71" s="17">
        <f t="shared" si="3"/>
        <v>-12305337.718593393</v>
      </c>
      <c r="G71" s="17">
        <f t="shared" si="3"/>
        <v>-13536840.67449834</v>
      </c>
      <c r="H71" s="17">
        <f t="shared" si="3"/>
        <v>-12154991.277363878</v>
      </c>
      <c r="I71" s="17">
        <f t="shared" si="3"/>
        <v>-14727166.743978918</v>
      </c>
    </row>
    <row r="72" spans="2:9" ht="12.75">
      <c r="B72" s="6">
        <v>23</v>
      </c>
      <c r="C72" s="15" t="s">
        <v>19</v>
      </c>
      <c r="D72" s="16">
        <f t="shared" si="3"/>
        <v>-8696613.179210933</v>
      </c>
      <c r="E72" s="17">
        <f t="shared" si="3"/>
        <v>-147414817.30797035</v>
      </c>
      <c r="F72" s="17">
        <f t="shared" si="3"/>
        <v>-160484143.9190517</v>
      </c>
      <c r="G72" s="17">
        <f t="shared" si="3"/>
        <v>-197143092.04660195</v>
      </c>
      <c r="H72" s="17">
        <f t="shared" si="3"/>
        <v>-192263470.35196528</v>
      </c>
      <c r="I72" s="17">
        <f t="shared" si="3"/>
        <v>-214835072.43170193</v>
      </c>
    </row>
    <row r="73" spans="2:9" ht="12.75">
      <c r="B73" s="6">
        <v>24</v>
      </c>
      <c r="C73" s="15" t="s">
        <v>20</v>
      </c>
      <c r="D73" s="16">
        <f t="shared" si="3"/>
        <v>-4393042.144541029</v>
      </c>
      <c r="E73" s="17">
        <f t="shared" si="3"/>
        <v>-4680694.819929467</v>
      </c>
      <c r="F73" s="17">
        <f t="shared" si="3"/>
        <v>-5152135.648639238</v>
      </c>
      <c r="G73" s="17">
        <f t="shared" si="3"/>
        <v>-6165611.299605946</v>
      </c>
      <c r="H73" s="17">
        <f t="shared" si="3"/>
        <v>-6354377.873899654</v>
      </c>
      <c r="I73" s="17">
        <f t="shared" si="3"/>
        <v>-6821630.858095408</v>
      </c>
    </row>
    <row r="74" spans="2:9" ht="12.75">
      <c r="B74" s="6">
        <v>25</v>
      </c>
      <c r="C74" s="15" t="s">
        <v>21</v>
      </c>
      <c r="D74" s="16">
        <f t="shared" si="3"/>
        <v>10626866.536395984</v>
      </c>
      <c r="E74" s="17">
        <f t="shared" si="3"/>
        <v>67163870.0926369</v>
      </c>
      <c r="F74" s="17">
        <f t="shared" si="3"/>
        <v>65837007.108228125</v>
      </c>
      <c r="G74" s="17">
        <f t="shared" si="3"/>
        <v>63726454.580708146</v>
      </c>
      <c r="H74" s="17">
        <f t="shared" si="3"/>
        <v>61001043.70491926</v>
      </c>
      <c r="I74" s="17">
        <f t="shared" si="3"/>
        <v>60556293.21528726</v>
      </c>
    </row>
    <row r="75" spans="2:9" ht="12.75">
      <c r="B75" s="6">
        <v>26</v>
      </c>
      <c r="C75" s="15" t="s">
        <v>22</v>
      </c>
      <c r="D75" s="16">
        <f t="shared" si="3"/>
        <v>4735555.949679999</v>
      </c>
      <c r="E75" s="17">
        <f t="shared" si="3"/>
        <v>7487969.239446795</v>
      </c>
      <c r="F75" s="17">
        <f t="shared" si="3"/>
        <v>5923060.954423678</v>
      </c>
      <c r="G75" s="17">
        <f t="shared" si="3"/>
        <v>4842397.007968894</v>
      </c>
      <c r="H75" s="17">
        <f t="shared" si="3"/>
        <v>3580701.2450306076</v>
      </c>
      <c r="I75" s="17">
        <f t="shared" si="3"/>
        <v>3526231.2285361704</v>
      </c>
    </row>
    <row r="76" spans="2:9" ht="12.75">
      <c r="B76" s="6">
        <v>27</v>
      </c>
      <c r="C76" s="15" t="s">
        <v>23</v>
      </c>
      <c r="D76" s="16">
        <f t="shared" si="3"/>
        <v>5222774.5737090185</v>
      </c>
      <c r="E76" s="17">
        <f t="shared" si="3"/>
        <v>8923209.350231113</v>
      </c>
      <c r="F76" s="17">
        <f t="shared" si="3"/>
        <v>6838301.497562181</v>
      </c>
      <c r="G76" s="17">
        <f t="shared" si="3"/>
        <v>5627410.293650248</v>
      </c>
      <c r="H76" s="17">
        <f t="shared" si="3"/>
        <v>5183251.226788164</v>
      </c>
      <c r="I76" s="17">
        <f t="shared" si="3"/>
        <v>5868430.954793915</v>
      </c>
    </row>
    <row r="77" spans="2:9" ht="12.75">
      <c r="B77" s="6">
        <v>28</v>
      </c>
      <c r="C77" s="15" t="s">
        <v>24</v>
      </c>
      <c r="D77" s="16">
        <f t="shared" si="3"/>
        <v>7996276.731667855</v>
      </c>
      <c r="E77" s="17">
        <f t="shared" si="3"/>
        <v>15023235.133342091</v>
      </c>
      <c r="F77" s="17">
        <f t="shared" si="3"/>
        <v>14084789.111253975</v>
      </c>
      <c r="G77" s="17">
        <f t="shared" si="3"/>
        <v>10536679.952328326</v>
      </c>
      <c r="H77" s="17">
        <f t="shared" si="3"/>
        <v>7601893.139375153</v>
      </c>
      <c r="I77" s="17">
        <f t="shared" si="3"/>
        <v>7737908.165249421</v>
      </c>
    </row>
    <row r="78" spans="2:9" ht="12.75">
      <c r="B78" s="6">
        <v>29</v>
      </c>
      <c r="C78" s="15" t="s">
        <v>25</v>
      </c>
      <c r="D78" s="16">
        <f t="shared" si="3"/>
        <v>4874684.657865536</v>
      </c>
      <c r="E78" s="17">
        <f t="shared" si="3"/>
        <v>8534429.854698816</v>
      </c>
      <c r="F78" s="17">
        <f t="shared" si="3"/>
        <v>7907297.957792558</v>
      </c>
      <c r="G78" s="17">
        <f t="shared" si="3"/>
        <v>5060547.631247365</v>
      </c>
      <c r="H78" s="17">
        <f t="shared" si="3"/>
        <v>4050993.8650613246</v>
      </c>
      <c r="I78" s="17">
        <f t="shared" si="3"/>
        <v>3476677.353112599</v>
      </c>
    </row>
    <row r="79" spans="2:9" ht="12.75">
      <c r="B79" s="6">
        <v>30</v>
      </c>
      <c r="C79" s="15" t="s">
        <v>26</v>
      </c>
      <c r="D79" s="16">
        <f t="shared" si="3"/>
        <v>-453879.3387861524</v>
      </c>
      <c r="E79" s="17">
        <f t="shared" si="3"/>
        <v>-1042793.1482234485</v>
      </c>
      <c r="F79" s="17">
        <f t="shared" si="3"/>
        <v>-1121253.839234717</v>
      </c>
      <c r="G79" s="17">
        <f t="shared" si="3"/>
        <v>-1396183.001151921</v>
      </c>
      <c r="H79" s="17">
        <f t="shared" si="3"/>
        <v>-1458032.8405827945</v>
      </c>
      <c r="I79" s="17">
        <f t="shared" si="3"/>
        <v>-1768807.962588394</v>
      </c>
    </row>
    <row r="80" spans="2:9" ht="12.75">
      <c r="B80" s="6">
        <v>31</v>
      </c>
      <c r="C80" s="15" t="s">
        <v>60</v>
      </c>
      <c r="D80" s="16">
        <f aca="true" t="shared" si="4" ref="D80:I83">D37*(1+D$45)</f>
        <v>-66534239.37380852</v>
      </c>
      <c r="E80" s="17">
        <f t="shared" si="4"/>
        <v>-136421218.78918415</v>
      </c>
      <c r="F80" s="17">
        <f t="shared" si="4"/>
        <v>-144557731.12216073</v>
      </c>
      <c r="G80" s="17">
        <f t="shared" si="4"/>
        <v>-132898817.47442096</v>
      </c>
      <c r="H80" s="17">
        <f t="shared" si="4"/>
        <v>-143704452.00731513</v>
      </c>
      <c r="I80" s="17">
        <f t="shared" si="4"/>
        <v>-135944767.7618089</v>
      </c>
    </row>
    <row r="81" spans="2:9" ht="12.75">
      <c r="B81" s="6">
        <v>32</v>
      </c>
      <c r="C81" s="15" t="s">
        <v>61</v>
      </c>
      <c r="D81" s="16">
        <f t="shared" si="4"/>
        <v>-106807696.18451363</v>
      </c>
      <c r="E81" s="17">
        <f t="shared" si="4"/>
        <v>-213737300.65039864</v>
      </c>
      <c r="F81" s="17">
        <f t="shared" si="4"/>
        <v>-243238089.79707992</v>
      </c>
      <c r="G81" s="17">
        <f t="shared" si="4"/>
        <v>-225461102.20592225</v>
      </c>
      <c r="H81" s="17">
        <f t="shared" si="4"/>
        <v>-238534653.33424383</v>
      </c>
      <c r="I81" s="17">
        <f t="shared" si="4"/>
        <v>-218337001.5563268</v>
      </c>
    </row>
    <row r="82" spans="2:9" ht="12.75">
      <c r="B82" s="6">
        <v>33</v>
      </c>
      <c r="C82" s="15" t="s">
        <v>62</v>
      </c>
      <c r="D82" s="16">
        <f t="shared" si="4"/>
        <v>-180689220.0343981</v>
      </c>
      <c r="E82" s="17">
        <f t="shared" si="4"/>
        <v>-402736115.7395952</v>
      </c>
      <c r="F82" s="17">
        <f t="shared" si="4"/>
        <v>-405295800.39788723</v>
      </c>
      <c r="G82" s="17">
        <f t="shared" si="4"/>
        <v>-396194063.71515644</v>
      </c>
      <c r="H82" s="17">
        <f t="shared" si="4"/>
        <v>-415430266.30383354</v>
      </c>
      <c r="I82" s="17">
        <f t="shared" si="4"/>
        <v>-413458064.7557138</v>
      </c>
    </row>
    <row r="83" spans="2:9" ht="12.75">
      <c r="B83" s="7">
        <v>34</v>
      </c>
      <c r="C83" s="18" t="s">
        <v>63</v>
      </c>
      <c r="D83" s="19">
        <f t="shared" si="4"/>
        <v>-14984.276003427956</v>
      </c>
      <c r="E83" s="20">
        <f t="shared" si="4"/>
        <v>-78409.22294444084</v>
      </c>
      <c r="F83" s="20">
        <f t="shared" si="4"/>
        <v>-111742.59770770234</v>
      </c>
      <c r="G83" s="20">
        <f t="shared" si="4"/>
        <v>-142476.4117609312</v>
      </c>
      <c r="H83" s="20">
        <f t="shared" si="4"/>
        <v>-152588.4231866414</v>
      </c>
      <c r="I83" s="20">
        <f t="shared" si="4"/>
        <v>-301081.7289183245</v>
      </c>
    </row>
    <row r="84" spans="2:9" ht="12.75">
      <c r="B84" s="9" t="s">
        <v>28</v>
      </c>
      <c r="C84" s="35"/>
      <c r="D84" s="29">
        <f aca="true" t="shared" si="5" ref="D84:I84">SUM(D50:D83)</f>
        <v>-5.163405148778111E-06</v>
      </c>
      <c r="E84" s="30">
        <f t="shared" si="5"/>
        <v>4.148459993302822E-07</v>
      </c>
      <c r="F84" s="30">
        <f t="shared" si="5"/>
        <v>-2.6957422960549593E-06</v>
      </c>
      <c r="G84" s="30">
        <f t="shared" si="5"/>
        <v>2.4984474293887615E-06</v>
      </c>
      <c r="H84" s="30">
        <f t="shared" si="5"/>
        <v>-9.160692570731044E-06</v>
      </c>
      <c r="I84" s="30">
        <f t="shared" si="5"/>
        <v>-1.858279574662447E-06</v>
      </c>
    </row>
    <row r="87" ht="12.75">
      <c r="B87" s="4" t="s">
        <v>95</v>
      </c>
    </row>
    <row r="88" spans="2:4" ht="12.75">
      <c r="B88" s="8" t="s">
        <v>29</v>
      </c>
      <c r="C88" s="9"/>
      <c r="D88" s="53"/>
    </row>
    <row r="89" spans="2:4" ht="12.75">
      <c r="B89" s="5">
        <v>1</v>
      </c>
      <c r="C89" s="12" t="s">
        <v>0</v>
      </c>
      <c r="D89" s="64">
        <f>SUM(D50:I50)</f>
        <v>-50656131.20390429</v>
      </c>
    </row>
    <row r="90" spans="2:4" ht="12.75">
      <c r="B90" s="6">
        <v>2</v>
      </c>
      <c r="C90" s="15" t="s">
        <v>1</v>
      </c>
      <c r="D90" s="65">
        <f aca="true" t="shared" si="6" ref="D90:D122">SUM(D51:I51)</f>
        <v>16617702.977506988</v>
      </c>
    </row>
    <row r="91" spans="2:4" ht="12.75">
      <c r="B91" s="6">
        <v>3</v>
      </c>
      <c r="C91" s="15" t="s">
        <v>2</v>
      </c>
      <c r="D91" s="65">
        <f t="shared" si="6"/>
        <v>-55580176.89355106</v>
      </c>
    </row>
    <row r="92" spans="2:4" ht="12.75">
      <c r="B92" s="6">
        <v>4</v>
      </c>
      <c r="C92" s="15" t="s">
        <v>3</v>
      </c>
      <c r="D92" s="65">
        <f t="shared" si="6"/>
        <v>8956846.096241975</v>
      </c>
    </row>
    <row r="93" spans="2:4" ht="12.75">
      <c r="B93" s="6">
        <v>5</v>
      </c>
      <c r="C93" s="15" t="s">
        <v>27</v>
      </c>
      <c r="D93" s="65">
        <f t="shared" si="6"/>
        <v>16771777589.137455</v>
      </c>
    </row>
    <row r="94" spans="2:4" ht="12.75">
      <c r="B94" s="6">
        <v>6</v>
      </c>
      <c r="C94" s="15" t="s">
        <v>58</v>
      </c>
      <c r="D94" s="65">
        <f t="shared" si="6"/>
        <v>6643030.094011413</v>
      </c>
    </row>
    <row r="95" spans="2:4" ht="12.75">
      <c r="B95" s="6">
        <v>7</v>
      </c>
      <c r="C95" s="15" t="s">
        <v>4</v>
      </c>
      <c r="D95" s="65">
        <f t="shared" si="6"/>
        <v>-415700009.0631376</v>
      </c>
    </row>
    <row r="96" spans="2:4" ht="12.75">
      <c r="B96" s="6">
        <v>8</v>
      </c>
      <c r="C96" s="15" t="s">
        <v>5</v>
      </c>
      <c r="D96" s="65">
        <f t="shared" si="6"/>
        <v>-10375446484.373774</v>
      </c>
    </row>
    <row r="97" spans="2:4" ht="12.75">
      <c r="B97" s="6">
        <v>9</v>
      </c>
      <c r="C97" s="15" t="s">
        <v>6</v>
      </c>
      <c r="D97" s="65">
        <f t="shared" si="6"/>
        <v>-1096375375.7234201</v>
      </c>
    </row>
    <row r="98" spans="2:4" ht="12.75">
      <c r="B98" s="6">
        <v>10</v>
      </c>
      <c r="C98" s="15" t="s">
        <v>7</v>
      </c>
      <c r="D98" s="65">
        <f t="shared" si="6"/>
        <v>-4705619297.742903</v>
      </c>
    </row>
    <row r="99" spans="2:4" ht="12.75">
      <c r="B99" s="6">
        <v>11</v>
      </c>
      <c r="C99" s="15" t="s">
        <v>8</v>
      </c>
      <c r="D99" s="65">
        <f t="shared" si="6"/>
        <v>4507562242.988684</v>
      </c>
    </row>
    <row r="100" spans="2:4" ht="12.75">
      <c r="B100" s="6">
        <v>12</v>
      </c>
      <c r="C100" s="15" t="s">
        <v>9</v>
      </c>
      <c r="D100" s="65">
        <f t="shared" si="6"/>
        <v>1092038927.0043468</v>
      </c>
    </row>
    <row r="101" spans="2:4" ht="12.75">
      <c r="B101" s="6">
        <v>13</v>
      </c>
      <c r="C101" s="15" t="s">
        <v>10</v>
      </c>
      <c r="D101" s="65">
        <f t="shared" si="6"/>
        <v>-257183153.49166825</v>
      </c>
    </row>
    <row r="102" spans="2:4" ht="12.75">
      <c r="B102" s="6">
        <v>14</v>
      </c>
      <c r="C102" s="15" t="s">
        <v>11</v>
      </c>
      <c r="D102" s="65">
        <f t="shared" si="6"/>
        <v>-3281164.220476129</v>
      </c>
    </row>
    <row r="103" spans="2:4" ht="12.75">
      <c r="B103" s="6">
        <v>15</v>
      </c>
      <c r="C103" s="15" t="s">
        <v>12</v>
      </c>
      <c r="D103" s="65">
        <f t="shared" si="6"/>
        <v>-40305589.06412812</v>
      </c>
    </row>
    <row r="104" spans="2:4" ht="12.75">
      <c r="B104" s="6">
        <v>16</v>
      </c>
      <c r="C104" s="15" t="s">
        <v>13</v>
      </c>
      <c r="D104" s="65">
        <f t="shared" si="6"/>
        <v>-81657923.67751724</v>
      </c>
    </row>
    <row r="105" spans="2:4" ht="12.75">
      <c r="B105" s="6">
        <v>17</v>
      </c>
      <c r="C105" s="15" t="s">
        <v>14</v>
      </c>
      <c r="D105" s="65">
        <f t="shared" si="6"/>
        <v>-106047838.22576177</v>
      </c>
    </row>
    <row r="106" spans="2:4" ht="12.75">
      <c r="B106" s="6">
        <v>18</v>
      </c>
      <c r="C106" s="15" t="s">
        <v>15</v>
      </c>
      <c r="D106" s="65">
        <f t="shared" si="6"/>
        <v>-21238446.39568695</v>
      </c>
    </row>
    <row r="107" spans="2:4" ht="12.75">
      <c r="B107" s="6">
        <v>19</v>
      </c>
      <c r="C107" s="15" t="s">
        <v>16</v>
      </c>
      <c r="D107" s="65">
        <f t="shared" si="6"/>
        <v>-17244077.451045215</v>
      </c>
    </row>
    <row r="108" spans="2:4" ht="12.75">
      <c r="B108" s="6">
        <v>20</v>
      </c>
      <c r="C108" s="15" t="s">
        <v>17</v>
      </c>
      <c r="D108" s="65">
        <f t="shared" si="6"/>
        <v>-36213129.37336528</v>
      </c>
    </row>
    <row r="109" spans="2:4" ht="12.75">
      <c r="B109" s="6">
        <v>21</v>
      </c>
      <c r="C109" s="15" t="s">
        <v>18</v>
      </c>
      <c r="D109" s="65">
        <f t="shared" si="6"/>
        <v>-388534914.7295286</v>
      </c>
    </row>
    <row r="110" spans="2:4" ht="12.75">
      <c r="B110" s="6">
        <v>22</v>
      </c>
      <c r="C110" s="15" t="s">
        <v>59</v>
      </c>
      <c r="D110" s="65">
        <f t="shared" si="6"/>
        <v>-63641333.10531527</v>
      </c>
    </row>
    <row r="111" spans="2:4" ht="12.75">
      <c r="B111" s="6">
        <v>23</v>
      </c>
      <c r="C111" s="15" t="s">
        <v>19</v>
      </c>
      <c r="D111" s="65">
        <f t="shared" si="6"/>
        <v>-920837209.236502</v>
      </c>
    </row>
    <row r="112" spans="2:4" ht="12.75">
      <c r="B112" s="6">
        <v>24</v>
      </c>
      <c r="C112" s="15" t="s">
        <v>20</v>
      </c>
      <c r="D112" s="65">
        <f t="shared" si="6"/>
        <v>-33567492.64471074</v>
      </c>
    </row>
    <row r="113" spans="2:4" ht="12.75">
      <c r="B113" s="6">
        <v>25</v>
      </c>
      <c r="C113" s="15" t="s">
        <v>21</v>
      </c>
      <c r="D113" s="65">
        <f t="shared" si="6"/>
        <v>328911535.2381757</v>
      </c>
    </row>
    <row r="114" spans="2:4" ht="12.75">
      <c r="B114" s="6">
        <v>26</v>
      </c>
      <c r="C114" s="15" t="s">
        <v>22</v>
      </c>
      <c r="D114" s="65">
        <f t="shared" si="6"/>
        <v>30095915.625086144</v>
      </c>
    </row>
    <row r="115" spans="2:4" ht="12.75">
      <c r="B115" s="6">
        <v>27</v>
      </c>
      <c r="C115" s="15" t="s">
        <v>23</v>
      </c>
      <c r="D115" s="65">
        <f t="shared" si="6"/>
        <v>37663377.89673464</v>
      </c>
    </row>
    <row r="116" spans="2:4" ht="12.75">
      <c r="B116" s="6">
        <v>28</v>
      </c>
      <c r="C116" s="15" t="s">
        <v>24</v>
      </c>
      <c r="D116" s="65">
        <f t="shared" si="6"/>
        <v>62980782.233216815</v>
      </c>
    </row>
    <row r="117" spans="2:4" ht="12.75">
      <c r="B117" s="6">
        <v>29</v>
      </c>
      <c r="C117" s="15" t="s">
        <v>25</v>
      </c>
      <c r="D117" s="65">
        <f t="shared" si="6"/>
        <v>33904631.3197782</v>
      </c>
    </row>
    <row r="118" spans="2:4" ht="12.75">
      <c r="B118" s="6">
        <v>30</v>
      </c>
      <c r="C118" s="15" t="s">
        <v>26</v>
      </c>
      <c r="D118" s="65">
        <f t="shared" si="6"/>
        <v>-7240950.130567428</v>
      </c>
    </row>
    <row r="119" spans="2:4" ht="12.75">
      <c r="B119" s="6">
        <v>31</v>
      </c>
      <c r="C119" s="15" t="s">
        <v>60</v>
      </c>
      <c r="D119" s="65">
        <f t="shared" si="6"/>
        <v>-760061226.5286983</v>
      </c>
    </row>
    <row r="120" spans="2:4" ht="12.75">
      <c r="B120" s="6">
        <v>32</v>
      </c>
      <c r="C120" s="15" t="s">
        <v>61</v>
      </c>
      <c r="D120" s="65">
        <f t="shared" si="6"/>
        <v>-1246115843.728485</v>
      </c>
    </row>
    <row r="121" spans="2:4" ht="12.75">
      <c r="B121" s="6">
        <v>33</v>
      </c>
      <c r="C121" s="15" t="s">
        <v>62</v>
      </c>
      <c r="D121" s="65">
        <f t="shared" si="6"/>
        <v>-2213803530.946584</v>
      </c>
    </row>
    <row r="122" spans="2:4" ht="12.75">
      <c r="B122" s="7">
        <v>34</v>
      </c>
      <c r="C122" s="18" t="s">
        <v>63</v>
      </c>
      <c r="D122" s="66">
        <f t="shared" si="6"/>
        <v>-801282.6605214681</v>
      </c>
    </row>
    <row r="123" spans="2:4" ht="12.75">
      <c r="B123" s="9" t="s">
        <v>28</v>
      </c>
      <c r="C123" s="35"/>
      <c r="D123" s="67">
        <f>SUM(D89:D122)</f>
        <v>-1.331232488155365E-05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cdec-sic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Anibal Ramos</dc:creator>
  <cp:keywords/>
  <dc:description/>
  <cp:lastModifiedBy>Nadier Segura Retamal</cp:lastModifiedBy>
  <dcterms:created xsi:type="dcterms:W3CDTF">2010-09-13T17:55:21Z</dcterms:created>
  <dcterms:modified xsi:type="dcterms:W3CDTF">2019-11-29T15:59:08Z</dcterms:modified>
  <cp:category/>
  <cp:version/>
  <cp:contentType/>
  <cp:contentStatus/>
</cp:coreProperties>
</file>